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firstSheet="1" activeTab="5"/>
  </bookViews>
  <sheets>
    <sheet name="xxx" sheetId="1" state="hidden" r:id="rId1"/>
    <sheet name="忽略此表" sheetId="3" r:id="rId2"/>
    <sheet name="忽略此表1" sheetId="8" r:id="rId3"/>
    <sheet name="忽略此表2" sheetId="9" r:id="rId4"/>
    <sheet name="大类权重" sheetId="10" r:id="rId5"/>
    <sheet name="中类权重" sheetId="11" r:id="rId6"/>
  </sheets>
  <definedNames>
    <definedName name="_xlnm._FilterDatabase" localSheetId="1" hidden="1">忽略此表!$E$1:$E$939</definedName>
  </definedNames>
  <calcPr calcId="144525"/>
</workbook>
</file>

<file path=xl/sharedStrings.xml><?xml version="1.0" encoding="utf-8"?>
<sst xmlns="http://schemas.openxmlformats.org/spreadsheetml/2006/main" count="1975">
  <si>
    <r>
      <rPr>
        <b/>
        <sz val="11"/>
        <rFont val="宋体"/>
        <charset val="134"/>
      </rPr>
      <t>表</t>
    </r>
    <r>
      <rPr>
        <b/>
        <sz val="11"/>
        <rFont val="Calibri"/>
        <charset val="134"/>
      </rPr>
      <t xml:space="preserve">2. </t>
    </r>
    <r>
      <rPr>
        <b/>
        <sz val="11"/>
        <rFont val="宋体"/>
        <charset val="134"/>
      </rPr>
      <t>各规格品汇总表</t>
    </r>
  </si>
  <si>
    <t>ICP APSS Version 1.11</t>
  </si>
  <si>
    <r>
      <rPr>
        <sz val="11"/>
        <rFont val="Calibri"/>
        <charset val="134"/>
      </rPr>
      <t>[</t>
    </r>
    <r>
      <rPr>
        <sz val="11"/>
        <rFont val="宋体"/>
        <charset val="134"/>
      </rPr>
      <t>时期：</t>
    </r>
    <r>
      <rPr>
        <sz val="11"/>
        <rFont val="Calibri"/>
        <charset val="134"/>
      </rPr>
      <t>2017</t>
    </r>
    <r>
      <rPr>
        <sz val="11"/>
        <rFont val="宋体"/>
        <charset val="134"/>
      </rPr>
      <t>年</t>
    </r>
    <r>
      <rPr>
        <sz val="11"/>
        <rFont val="Calibri"/>
        <charset val="134"/>
      </rPr>
      <t>4</t>
    </r>
    <r>
      <rPr>
        <sz val="11"/>
        <rFont val="宋体"/>
        <charset val="134"/>
      </rPr>
      <t>月</t>
    </r>
    <r>
      <rPr>
        <sz val="11"/>
        <rFont val="Calibri"/>
        <charset val="134"/>
      </rPr>
      <t>1</t>
    </r>
    <r>
      <rPr>
        <sz val="11"/>
        <rFont val="宋体"/>
        <charset val="134"/>
      </rPr>
      <t>日</t>
    </r>
    <r>
      <rPr>
        <sz val="11"/>
        <rFont val="Calibri"/>
        <charset val="134"/>
      </rPr>
      <t>-2018</t>
    </r>
    <r>
      <rPr>
        <sz val="11"/>
        <rFont val="宋体"/>
        <charset val="134"/>
      </rPr>
      <t>年</t>
    </r>
    <r>
      <rPr>
        <sz val="11"/>
        <rFont val="Calibri"/>
        <charset val="134"/>
      </rPr>
      <t>7</t>
    </r>
    <r>
      <rPr>
        <sz val="11"/>
        <rFont val="宋体"/>
        <charset val="134"/>
      </rPr>
      <t>月</t>
    </r>
    <r>
      <rPr>
        <sz val="11"/>
        <rFont val="Calibri"/>
        <charset val="134"/>
      </rPr>
      <t>31</t>
    </r>
    <r>
      <rPr>
        <sz val="11"/>
        <rFont val="宋体"/>
        <charset val="134"/>
      </rPr>
      <t>日</t>
    </r>
    <r>
      <rPr>
        <sz val="11"/>
        <rFont val="Calibri"/>
        <charset val="134"/>
      </rPr>
      <t>]</t>
    </r>
  </si>
  <si>
    <t>产品</t>
  </si>
  <si>
    <t>均价</t>
  </si>
  <si>
    <t>笔数</t>
  </si>
  <si>
    <t>变异系数</t>
  </si>
  <si>
    <t>最小值</t>
  </si>
  <si>
    <t>最大值</t>
  </si>
  <si>
    <t>极值比</t>
  </si>
  <si>
    <t>代码</t>
  </si>
  <si>
    <t>名称</t>
  </si>
  <si>
    <t>食品和非酒精饮料</t>
  </si>
  <si>
    <t>大米</t>
  </si>
  <si>
    <t>110111101100</t>
  </si>
  <si>
    <t>白米#3</t>
  </si>
  <si>
    <t>110111101120</t>
  </si>
  <si>
    <t>白米#5</t>
  </si>
  <si>
    <t>110111101140</t>
  </si>
  <si>
    <t>白米#7</t>
  </si>
  <si>
    <t>110111101150</t>
  </si>
  <si>
    <t>白米#8</t>
  </si>
  <si>
    <t>110111101160</t>
  </si>
  <si>
    <t>白米#9</t>
  </si>
  <si>
    <t>110111101170</t>
  </si>
  <si>
    <t>白米#10</t>
  </si>
  <si>
    <t>110111101180</t>
  </si>
  <si>
    <t>优质大米#1</t>
  </si>
  <si>
    <t>110111101190</t>
  </si>
  <si>
    <t>优质大米#2</t>
  </si>
  <si>
    <t>110111101200</t>
  </si>
  <si>
    <t>优质大米#3</t>
  </si>
  <si>
    <t>110111101210</t>
  </si>
  <si>
    <t>优质大米#4</t>
  </si>
  <si>
    <t>110111101220</t>
  </si>
  <si>
    <t>蒸谷长粒大米</t>
  </si>
  <si>
    <t>110111101230</t>
  </si>
  <si>
    <t>非蒸谷长粒大米</t>
  </si>
  <si>
    <t>110111101240</t>
  </si>
  <si>
    <t>印度香米</t>
  </si>
  <si>
    <t>110111101250</t>
  </si>
  <si>
    <t>碎米</t>
  </si>
  <si>
    <t>110111101260</t>
  </si>
  <si>
    <t>短粒米</t>
  </si>
  <si>
    <t>11011110170</t>
  </si>
  <si>
    <t>袋装糙米</t>
  </si>
  <si>
    <t>11011110171</t>
  </si>
  <si>
    <t>散装糙米</t>
  </si>
  <si>
    <t>11011110180</t>
  </si>
  <si>
    <t>白米#1</t>
  </si>
  <si>
    <t>11011110190</t>
  </si>
  <si>
    <t>白米#2</t>
  </si>
  <si>
    <t>110111102010</t>
  </si>
  <si>
    <t>糯米</t>
  </si>
  <si>
    <t>其他粮食</t>
  </si>
  <si>
    <t>11011120110</t>
  </si>
  <si>
    <t>袋装小麦粉</t>
  </si>
  <si>
    <t>110111201100</t>
  </si>
  <si>
    <t>黄色木豆</t>
  </si>
  <si>
    <t>110111201110</t>
  </si>
  <si>
    <t>红色木豆</t>
  </si>
  <si>
    <t>110111201120</t>
  </si>
  <si>
    <t>豌豆</t>
  </si>
  <si>
    <t>11011120120</t>
  </si>
  <si>
    <t>散装小麦粉</t>
  </si>
  <si>
    <t>11011120130</t>
  </si>
  <si>
    <t>全麦粉</t>
  </si>
  <si>
    <t>11011120160</t>
  </si>
  <si>
    <t>袋装玉米粉</t>
  </si>
  <si>
    <t>11011120170</t>
  </si>
  <si>
    <t>大米粉</t>
  </si>
  <si>
    <t>11011120190</t>
  </si>
  <si>
    <t>散装玉米粉</t>
  </si>
  <si>
    <t>11011120210</t>
  </si>
  <si>
    <t>蛋糕混合粉</t>
  </si>
  <si>
    <t>110111203110</t>
  </si>
  <si>
    <t>桂格燕麦</t>
  </si>
  <si>
    <t>11011120320</t>
  </si>
  <si>
    <t>雀巢大包装脆玉米片</t>
  </si>
  <si>
    <t>110111203210</t>
  </si>
  <si>
    <t>雀巢小包装脆玉米片</t>
  </si>
  <si>
    <t>11011120330</t>
  </si>
  <si>
    <t>家乐氏脆玉米片</t>
  </si>
  <si>
    <t>11011120540</t>
  </si>
  <si>
    <t>高筋小麦粉(硬质粗粒小麦粉)</t>
  </si>
  <si>
    <t>11011120630</t>
  </si>
  <si>
    <t>玉米</t>
  </si>
  <si>
    <t>11011120640</t>
  </si>
  <si>
    <t>高粱</t>
  </si>
  <si>
    <t>其他糖果糕点</t>
  </si>
  <si>
    <t>11011130110</t>
  </si>
  <si>
    <t>知名品牌吐司面包</t>
  </si>
  <si>
    <t>11011130120</t>
  </si>
  <si>
    <t>知名品牌切片吐司面包</t>
  </si>
  <si>
    <t>11011130130</t>
  </si>
  <si>
    <t>无品牌吐司面包</t>
  </si>
  <si>
    <t>11011130140</t>
  </si>
  <si>
    <t>散装小圆面包</t>
  </si>
  <si>
    <t>11011130150</t>
  </si>
  <si>
    <t>袋装小圆面包</t>
  </si>
  <si>
    <t>11011130210</t>
  </si>
  <si>
    <t>全麦吐司</t>
  </si>
  <si>
    <t>糕点</t>
  </si>
  <si>
    <t>11011140410</t>
  </si>
  <si>
    <t>杯形小蛋糕</t>
  </si>
  <si>
    <t>11011140420</t>
  </si>
  <si>
    <t>海绵蛋糕（松糕）</t>
  </si>
  <si>
    <t>11011140430</t>
  </si>
  <si>
    <t>麦芬蛋糕</t>
  </si>
  <si>
    <t>11011140450</t>
  </si>
  <si>
    <t>巧克力蛋糕</t>
  </si>
  <si>
    <t>11011140510</t>
  </si>
  <si>
    <t>奶油饼干</t>
  </si>
  <si>
    <t>11011140520</t>
  </si>
  <si>
    <t>风味饼干</t>
  </si>
  <si>
    <t>11011140530</t>
  </si>
  <si>
    <t>夹心饼干</t>
  </si>
  <si>
    <t>11011140610</t>
  </si>
  <si>
    <t>盐味苏打饼干</t>
  </si>
  <si>
    <t>11011140620</t>
  </si>
  <si>
    <t>干脆小吃食品</t>
  </si>
  <si>
    <t>11011140630</t>
  </si>
  <si>
    <t>奶油苏打饼干</t>
  </si>
  <si>
    <t>11011140910</t>
  </si>
  <si>
    <t>甜甜圈</t>
  </si>
  <si>
    <t>11011141110</t>
  </si>
  <si>
    <t>蛋挞</t>
  </si>
  <si>
    <t>11011141610</t>
  </si>
  <si>
    <t>月饼</t>
  </si>
  <si>
    <t>11011141700</t>
  </si>
  <si>
    <t>羊角面包</t>
  </si>
  <si>
    <t>粮食制品</t>
  </si>
  <si>
    <t>11011150110</t>
  </si>
  <si>
    <t>干面条</t>
  </si>
  <si>
    <t>11011150120</t>
  </si>
  <si>
    <t>鸡蛋面</t>
  </si>
  <si>
    <t>11011150130</t>
  </si>
  <si>
    <t>鲜米粉</t>
  </si>
  <si>
    <t>11011150140</t>
  </si>
  <si>
    <t>螺旋短意面</t>
  </si>
  <si>
    <t>11011150150</t>
  </si>
  <si>
    <t>意大利细面条(Vermicelli)</t>
  </si>
  <si>
    <t>11011150160</t>
  </si>
  <si>
    <t>意大利细面条(Spaghetti)</t>
  </si>
  <si>
    <t>11011150410</t>
  </si>
  <si>
    <t>桶装方便面</t>
  </si>
  <si>
    <t>11011150420</t>
  </si>
  <si>
    <t>袋装方便面</t>
  </si>
  <si>
    <t>11011150500</t>
  </si>
  <si>
    <t>蒸粗麦粉</t>
  </si>
  <si>
    <t>牛肉</t>
  </si>
  <si>
    <t>11011210110</t>
  </si>
  <si>
    <t>牛肉馅</t>
  </si>
  <si>
    <t>11011210510</t>
  </si>
  <si>
    <t>牛腿肉</t>
  </si>
  <si>
    <t>11011210610</t>
  </si>
  <si>
    <t>西冷牛排</t>
  </si>
  <si>
    <t>11011210810</t>
  </si>
  <si>
    <t>牛后腿肉块</t>
  </si>
  <si>
    <t>11011210820</t>
  </si>
  <si>
    <t>牛里脊肉</t>
  </si>
  <si>
    <t>110112108210</t>
  </si>
  <si>
    <t>冷冻牛脊肉</t>
  </si>
  <si>
    <t>11011210830</t>
  </si>
  <si>
    <t>整块牛臀肉</t>
  </si>
  <si>
    <t>11011210840</t>
  </si>
  <si>
    <t>牛腩</t>
  </si>
  <si>
    <t>11011210910</t>
  </si>
  <si>
    <t>水牛肉</t>
  </si>
  <si>
    <t>11011210920</t>
  </si>
  <si>
    <t>无骨牛肉</t>
  </si>
  <si>
    <t>11011210930</t>
  </si>
  <si>
    <t>带骨牛肉</t>
  </si>
  <si>
    <t>11011211110</t>
  </si>
  <si>
    <t>带骨小牛肉</t>
  </si>
  <si>
    <t>11011211120</t>
  </si>
  <si>
    <t>小牛肉排骨</t>
  </si>
  <si>
    <t>猪肉</t>
  </si>
  <si>
    <t>11011220110</t>
  </si>
  <si>
    <t>猪背脊</t>
  </si>
  <si>
    <t>11011220410</t>
  </si>
  <si>
    <t>肋排</t>
  </si>
  <si>
    <t>11011220420</t>
  </si>
  <si>
    <t>猪肩小排</t>
  </si>
  <si>
    <t>11011220430</t>
  </si>
  <si>
    <t>猪后腿</t>
  </si>
  <si>
    <t>11011220440</t>
  </si>
  <si>
    <t>猪里脊肉</t>
  </si>
  <si>
    <t>11011220510</t>
  </si>
  <si>
    <t>无骨猪肉</t>
  </si>
  <si>
    <t>11011220520</t>
  </si>
  <si>
    <t>带骨猪肉</t>
  </si>
  <si>
    <t>11011220530</t>
  </si>
  <si>
    <t>小里脊肉</t>
  </si>
  <si>
    <t>羊肉</t>
  </si>
  <si>
    <t>11011230110</t>
  </si>
  <si>
    <t>山羊腿</t>
  </si>
  <si>
    <t>11011230120</t>
  </si>
  <si>
    <t>绵羊腿</t>
  </si>
  <si>
    <t>11011230130</t>
  </si>
  <si>
    <t>羊排</t>
  </si>
  <si>
    <t>11011230140</t>
  </si>
  <si>
    <t>羔羊排骨</t>
  </si>
  <si>
    <t>11011230210</t>
  </si>
  <si>
    <t>去骨绵羊肉</t>
  </si>
  <si>
    <t>11011230220</t>
  </si>
  <si>
    <t>带骨山羊肉</t>
  </si>
  <si>
    <t>鸡肉</t>
  </si>
  <si>
    <t>11011240120</t>
  </si>
  <si>
    <t>鲜整鸡</t>
  </si>
  <si>
    <t>11011240130</t>
  </si>
  <si>
    <t>活整鸡</t>
  </si>
  <si>
    <t>11011240140</t>
  </si>
  <si>
    <t>散养鸡</t>
  </si>
  <si>
    <t>11011240150</t>
  </si>
  <si>
    <t>冷冻整鸡</t>
  </si>
  <si>
    <t>11011240310</t>
  </si>
  <si>
    <t>鲜整鸭</t>
  </si>
  <si>
    <t>11011240420</t>
  </si>
  <si>
    <t>鸡胸肉</t>
  </si>
  <si>
    <t>11011240430</t>
  </si>
  <si>
    <t>鸡腿</t>
  </si>
  <si>
    <t>11011240440</t>
  </si>
  <si>
    <t>鸡翅</t>
  </si>
  <si>
    <t>11011240450</t>
  </si>
  <si>
    <t>鲜鸡肉</t>
  </si>
  <si>
    <t>11011240460</t>
  </si>
  <si>
    <t>冻鸡肉</t>
  </si>
  <si>
    <t>畜肉副产品</t>
  </si>
  <si>
    <t>11011250110</t>
  </si>
  <si>
    <t>牛肝</t>
  </si>
  <si>
    <t>11011250120</t>
  </si>
  <si>
    <t>猪肝</t>
  </si>
  <si>
    <t>11011250130</t>
  </si>
  <si>
    <t>羊肝</t>
  </si>
  <si>
    <t>11011250310</t>
  </si>
  <si>
    <t>猪肉培根</t>
  </si>
  <si>
    <t>11011250410</t>
  </si>
  <si>
    <t>早餐肠</t>
  </si>
  <si>
    <t>11011250510</t>
  </si>
  <si>
    <t>切片火腿</t>
  </si>
  <si>
    <t>11011250910</t>
  </si>
  <si>
    <t>牛肉罐头</t>
  </si>
  <si>
    <t>淡水鱼、海水鱼、虾蟹类</t>
  </si>
  <si>
    <t>11011310110</t>
  </si>
  <si>
    <t>黑鲳</t>
  </si>
  <si>
    <t>110113101100</t>
  </si>
  <si>
    <t>小杂鱼</t>
  </si>
  <si>
    <t>110113101110</t>
  </si>
  <si>
    <t>鲭鱼</t>
  </si>
  <si>
    <t>11011310120</t>
  </si>
  <si>
    <t>鲶鱼</t>
  </si>
  <si>
    <t>11011310130</t>
  </si>
  <si>
    <t>西班牙鲭鱼</t>
  </si>
  <si>
    <t>11011310140</t>
  </si>
  <si>
    <t>红鲷鱼</t>
  </si>
  <si>
    <t>11011310150</t>
  </si>
  <si>
    <t>比目鱼</t>
  </si>
  <si>
    <t>11011310160</t>
  </si>
  <si>
    <t>罗非鱼</t>
  </si>
  <si>
    <t>11011310170</t>
  </si>
  <si>
    <t>金枪鱼排</t>
  </si>
  <si>
    <t>110113101710</t>
  </si>
  <si>
    <t>金枪鱼</t>
  </si>
  <si>
    <t>11011310180</t>
  </si>
  <si>
    <t>白鲳</t>
  </si>
  <si>
    <t>11011310190</t>
  </si>
  <si>
    <t>鲤鱼</t>
  </si>
  <si>
    <t>11011310210</t>
  </si>
  <si>
    <t>青蟹</t>
  </si>
  <si>
    <t>11011310220</t>
  </si>
  <si>
    <t>海蟹</t>
  </si>
  <si>
    <t>11011310230</t>
  </si>
  <si>
    <t>海龙虾</t>
  </si>
  <si>
    <t>11011310240</t>
  </si>
  <si>
    <t>小型虾</t>
  </si>
  <si>
    <t>11011310250</t>
  </si>
  <si>
    <t>中型虾</t>
  </si>
  <si>
    <t>11011310260</t>
  </si>
  <si>
    <t>小鱿鱼</t>
  </si>
  <si>
    <t>11011310270</t>
  </si>
  <si>
    <t>新鲜整虾</t>
  </si>
  <si>
    <t>11011310280</t>
  </si>
  <si>
    <t>冻虾仁</t>
  </si>
  <si>
    <t>11011310290</t>
  </si>
  <si>
    <t>鱿鱼</t>
  </si>
  <si>
    <t>11011310300</t>
  </si>
  <si>
    <t>鲻鱼</t>
  </si>
  <si>
    <t>其他水产品及制品</t>
  </si>
  <si>
    <t>11011320110</t>
  </si>
  <si>
    <t>风干咸鱼</t>
  </si>
  <si>
    <t>11011320120</t>
  </si>
  <si>
    <t>鱼丸</t>
  </si>
  <si>
    <t>11011320130</t>
  </si>
  <si>
    <t>薰鱼</t>
  </si>
  <si>
    <t>11011320210</t>
  </si>
  <si>
    <t>干虾</t>
  </si>
  <si>
    <t>11011320310</t>
  </si>
  <si>
    <t>鲭鱼罐头</t>
  </si>
  <si>
    <t>11011320320</t>
  </si>
  <si>
    <t>沙丁鱼罐头</t>
  </si>
  <si>
    <t>11011320330</t>
  </si>
  <si>
    <t>金枪鱼罐头</t>
  </si>
  <si>
    <t>鲜奶</t>
  </si>
  <si>
    <t>11011410110</t>
  </si>
  <si>
    <t>无品牌鲜牛奶</t>
  </si>
  <si>
    <t>11011410120</t>
  </si>
  <si>
    <t>知名品牌鲜牛奶</t>
  </si>
  <si>
    <t>11011410130</t>
  </si>
  <si>
    <t>鲜水牛牛奶</t>
  </si>
  <si>
    <t>11011410150</t>
  </si>
  <si>
    <t>超高温灭菌鲜牛奶</t>
  </si>
  <si>
    <t>11011410160</t>
  </si>
  <si>
    <t>低脂鲜牛奶</t>
  </si>
  <si>
    <t>奶粉+酸奶</t>
  </si>
  <si>
    <t>11011420110</t>
  </si>
  <si>
    <t>盒装奶粉</t>
  </si>
  <si>
    <t>11011420120</t>
  </si>
  <si>
    <t>炼乳</t>
  </si>
  <si>
    <t>11011420130</t>
  </si>
  <si>
    <t>婴儿奶粉（1公斤）</t>
  </si>
  <si>
    <t>11011420140</t>
  </si>
  <si>
    <t>罐装奶粉</t>
  </si>
  <si>
    <t>11011420150</t>
  </si>
  <si>
    <t>婴儿奶粉（400克）</t>
  </si>
  <si>
    <t>11011420210</t>
  </si>
  <si>
    <t>水果味酸奶</t>
  </si>
  <si>
    <t>11011420220</t>
  </si>
  <si>
    <t>原味酸奶</t>
  </si>
  <si>
    <t>11011420230</t>
  </si>
  <si>
    <t>乳酸饮料</t>
  </si>
  <si>
    <t>11011420410</t>
  </si>
  <si>
    <t>罐装雀巢咖啡伴侣</t>
  </si>
  <si>
    <t>11011420420</t>
  </si>
  <si>
    <t>小包装雀巢咖啡伴侣</t>
  </si>
  <si>
    <t>其他奶制品</t>
  </si>
  <si>
    <t>11011430310</t>
  </si>
  <si>
    <t>混合奶酪</t>
  </si>
  <si>
    <t>11011430320</t>
  </si>
  <si>
    <t>切达奶酪</t>
  </si>
  <si>
    <t>110114304120</t>
  </si>
  <si>
    <t>豆腐</t>
  </si>
  <si>
    <t>110114304210</t>
  </si>
  <si>
    <t>本地奶酪</t>
  </si>
  <si>
    <t>11011430510</t>
  </si>
  <si>
    <t>软干酪</t>
  </si>
  <si>
    <t>11011430520</t>
  </si>
  <si>
    <t>奶油奶酪</t>
  </si>
  <si>
    <t>蛋类</t>
  </si>
  <si>
    <t>11011440110</t>
  </si>
  <si>
    <t>大个盒装鸡蛋</t>
  </si>
  <si>
    <t>11011440120</t>
  </si>
  <si>
    <t>大个散装鸡蛋</t>
  </si>
  <si>
    <t>11011440130</t>
  </si>
  <si>
    <t>大个散装鸡蛋（10个）</t>
  </si>
  <si>
    <t>11011440140</t>
  </si>
  <si>
    <t>中等大小鸡蛋</t>
  </si>
  <si>
    <t>11011440210</t>
  </si>
  <si>
    <t>咸鸭蛋</t>
  </si>
  <si>
    <t>食用动物油</t>
  </si>
  <si>
    <t>11011510110</t>
  </si>
  <si>
    <t>含盐黄油</t>
  </si>
  <si>
    <t>110115101210</t>
  </si>
  <si>
    <t>酥油</t>
  </si>
  <si>
    <t>110115101220</t>
  </si>
  <si>
    <t>酥油（水牛、奶牛）</t>
  </si>
  <si>
    <t>11011510130</t>
  </si>
  <si>
    <t>黄油</t>
  </si>
  <si>
    <t>11011510210</t>
  </si>
  <si>
    <t>人造黄油</t>
  </si>
  <si>
    <t>食用植物油</t>
  </si>
  <si>
    <t>11011530110</t>
  </si>
  <si>
    <t>花生酱</t>
  </si>
  <si>
    <t>11011530210</t>
  </si>
  <si>
    <t>玉米油</t>
  </si>
  <si>
    <t>110115302100</t>
  </si>
  <si>
    <t>植物油</t>
  </si>
  <si>
    <t>110115302110</t>
  </si>
  <si>
    <t>特级初榨橄榄油</t>
  </si>
  <si>
    <t>11011530220</t>
  </si>
  <si>
    <t>橄榄油</t>
  </si>
  <si>
    <t>11011530240</t>
  </si>
  <si>
    <t>葵花籽油</t>
  </si>
  <si>
    <t>11011530250</t>
  </si>
  <si>
    <t>椰子油</t>
  </si>
  <si>
    <t>11011530270</t>
  </si>
  <si>
    <t>棕榈油</t>
  </si>
  <si>
    <t>11011530280</t>
  </si>
  <si>
    <t>花生油</t>
  </si>
  <si>
    <t>11011530290</t>
  </si>
  <si>
    <t>豆油</t>
  </si>
  <si>
    <t>鲜瓜果</t>
  </si>
  <si>
    <t>11011610110</t>
  </si>
  <si>
    <t>柠檬</t>
  </si>
  <si>
    <t>11011610120</t>
  </si>
  <si>
    <t>橙子</t>
  </si>
  <si>
    <t>11011610130</t>
  </si>
  <si>
    <t>青柠</t>
  </si>
  <si>
    <t>11011610210</t>
  </si>
  <si>
    <t>香蕉</t>
  </si>
  <si>
    <t>11011610310</t>
  </si>
  <si>
    <t>红蛇果</t>
  </si>
  <si>
    <t>11011610610</t>
  </si>
  <si>
    <t>提子（有籽）</t>
  </si>
  <si>
    <t>11011610620</t>
  </si>
  <si>
    <t>葡萄（白色）</t>
  </si>
  <si>
    <t>11011610710</t>
  </si>
  <si>
    <t>绿椰子</t>
  </si>
  <si>
    <t>11011610720</t>
  </si>
  <si>
    <t>芒果</t>
  </si>
  <si>
    <t>11011610730</t>
  </si>
  <si>
    <t>木瓜</t>
  </si>
  <si>
    <t>11011610740</t>
  </si>
  <si>
    <t>菠萝</t>
  </si>
  <si>
    <t>11011610750</t>
  </si>
  <si>
    <t>罗望子果</t>
  </si>
  <si>
    <t>11011610760</t>
  </si>
  <si>
    <t>鲜桃</t>
  </si>
  <si>
    <t>11011610770</t>
  </si>
  <si>
    <t>甜瓜</t>
  </si>
  <si>
    <t>11011610810</t>
  </si>
  <si>
    <t>西瓜</t>
  </si>
  <si>
    <t>坚果及瓜果制品</t>
  </si>
  <si>
    <t>11011620210</t>
  </si>
  <si>
    <t>烤花生</t>
  </si>
  <si>
    <t>11011620310</t>
  </si>
  <si>
    <t>混合水果</t>
  </si>
  <si>
    <t>11011620320</t>
  </si>
  <si>
    <t>罐装菠萝</t>
  </si>
  <si>
    <t>11011620410</t>
  </si>
  <si>
    <t>罗望子果蜜饯</t>
  </si>
  <si>
    <t>鲜菜</t>
  </si>
  <si>
    <t>11011710110</t>
  </si>
  <si>
    <t>中国菠菜</t>
  </si>
  <si>
    <t>11011710120</t>
  </si>
  <si>
    <t>空心菜</t>
  </si>
  <si>
    <t>11011710130</t>
  </si>
  <si>
    <t>菠菜</t>
  </si>
  <si>
    <t>11011710210</t>
  </si>
  <si>
    <t>卷心菜</t>
  </si>
  <si>
    <t>11011710220</t>
  </si>
  <si>
    <t>花菜</t>
  </si>
  <si>
    <t>11011710230</t>
  </si>
  <si>
    <t>卷心生菜</t>
  </si>
  <si>
    <t>11011710340</t>
  </si>
  <si>
    <t>长形辣椒</t>
  </si>
  <si>
    <t>11011710350</t>
  </si>
  <si>
    <t>黄瓜</t>
  </si>
  <si>
    <t>11011710360</t>
  </si>
  <si>
    <t>紫茄子</t>
  </si>
  <si>
    <t>11011710370</t>
  </si>
  <si>
    <t>圆形番茄</t>
  </si>
  <si>
    <t>11011710380</t>
  </si>
  <si>
    <t>南瓜</t>
  </si>
  <si>
    <t>11011710390</t>
  </si>
  <si>
    <t>11011710400</t>
  </si>
  <si>
    <t>绿甜椒</t>
  </si>
  <si>
    <t>11011710410</t>
  </si>
  <si>
    <t>鳄梨</t>
  </si>
  <si>
    <t>11011710510</t>
  </si>
  <si>
    <t>胡萝卜</t>
  </si>
  <si>
    <t>11011710520</t>
  </si>
  <si>
    <t>大蒜</t>
  </si>
  <si>
    <t>11011710530</t>
  </si>
  <si>
    <t>生姜（老）</t>
  </si>
  <si>
    <t>11011710540</t>
  </si>
  <si>
    <t>洋葱</t>
  </si>
  <si>
    <t>11011710550</t>
  </si>
  <si>
    <t>白萝卜</t>
  </si>
  <si>
    <t>薯类</t>
  </si>
  <si>
    <t>11011720110</t>
  </si>
  <si>
    <t>白色土豆</t>
  </si>
  <si>
    <t>11011720120</t>
  </si>
  <si>
    <t>褐色土豆</t>
  </si>
  <si>
    <t>11011720210</t>
  </si>
  <si>
    <t>甘薯</t>
  </si>
  <si>
    <t>11011720220</t>
  </si>
  <si>
    <t>木薯（树薯）</t>
  </si>
  <si>
    <t>11011720230</t>
  </si>
  <si>
    <t>芋头</t>
  </si>
  <si>
    <t>干菜及菜制品</t>
  </si>
  <si>
    <t>11011730110</t>
  </si>
  <si>
    <t>干绿豆</t>
  </si>
  <si>
    <t>11011730120</t>
  </si>
  <si>
    <t>孟恩豆</t>
  </si>
  <si>
    <t>11011730130</t>
  </si>
  <si>
    <t>花生（带壳）</t>
  </si>
  <si>
    <t>11011730140</t>
  </si>
  <si>
    <t>干白豆</t>
  </si>
  <si>
    <t>11011730150</t>
  </si>
  <si>
    <t>干扁豆</t>
  </si>
  <si>
    <t>11011730210</t>
  </si>
  <si>
    <t>干辣椒</t>
  </si>
  <si>
    <t>11011730220</t>
  </si>
  <si>
    <t>干蘑菇</t>
  </si>
  <si>
    <t>11011730310</t>
  </si>
  <si>
    <t>罐装小蘑菇</t>
  </si>
  <si>
    <t>11011730320</t>
  </si>
  <si>
    <t>亨氏罐装番茄酱</t>
  </si>
  <si>
    <t>11011730330</t>
  </si>
  <si>
    <t>罐装番茄酱</t>
  </si>
  <si>
    <t>11011730340</t>
  </si>
  <si>
    <t>罐装绿豌豆</t>
  </si>
  <si>
    <t>11011731110</t>
  </si>
  <si>
    <t>土豆片</t>
  </si>
  <si>
    <t>食糖</t>
  </si>
  <si>
    <t>11011810110</t>
  </si>
  <si>
    <t>散装白糖</t>
  </si>
  <si>
    <t>11011810120</t>
  </si>
  <si>
    <t>袋装白糖</t>
  </si>
  <si>
    <t>11011810210</t>
  </si>
  <si>
    <t>红糖</t>
  </si>
  <si>
    <t>调味酱</t>
  </si>
  <si>
    <t>11011820110</t>
  </si>
  <si>
    <t>低水果含量果酱</t>
  </si>
  <si>
    <t>11011820120</t>
  </si>
  <si>
    <t>高水果含量果酱</t>
  </si>
  <si>
    <t>11011820130</t>
  </si>
  <si>
    <t>果酱（杏、草莓</t>
  </si>
  <si>
    <t>11011820140</t>
  </si>
  <si>
    <t>果酱（菠萝）</t>
  </si>
  <si>
    <t>11011820150</t>
  </si>
  <si>
    <t>果酱（橘子）</t>
  </si>
  <si>
    <t>11011820310</t>
  </si>
  <si>
    <t>百花蜂蜜</t>
  </si>
  <si>
    <t>糖果</t>
  </si>
  <si>
    <t>11011830110</t>
  </si>
  <si>
    <t>雀巢牛奶巧克力棒</t>
  </si>
  <si>
    <t>11011830120</t>
  </si>
  <si>
    <t>奇巧巧克力棒</t>
  </si>
  <si>
    <t>11011830130</t>
  </si>
  <si>
    <t>焦糖糖果（太妃糖）</t>
  </si>
  <si>
    <t>11011830310</t>
  </si>
  <si>
    <t>水果硬糖</t>
  </si>
  <si>
    <t>11011830410</t>
  </si>
  <si>
    <t>箭牌支装口香糖</t>
  </si>
  <si>
    <t>11011830420</t>
  </si>
  <si>
    <t>箭牌口香糖粒</t>
  </si>
  <si>
    <t>110118306110</t>
  </si>
  <si>
    <t>雀巢冰淇淋</t>
  </si>
  <si>
    <t>110118306120</t>
  </si>
  <si>
    <t>冰淇淋</t>
  </si>
  <si>
    <t>11011830630</t>
  </si>
  <si>
    <t>单支蛋筒冰淇淋</t>
  </si>
  <si>
    <t>调味品</t>
  </si>
  <si>
    <t>11011910410</t>
  </si>
  <si>
    <t>瓶装番茄酱</t>
  </si>
  <si>
    <t>11011910420</t>
  </si>
  <si>
    <t>老抽酱油</t>
  </si>
  <si>
    <t>11011910430</t>
  </si>
  <si>
    <t>辣椒酱</t>
  </si>
  <si>
    <t>11011910440</t>
  </si>
  <si>
    <t>鱼露</t>
  </si>
  <si>
    <t>11011910450</t>
  </si>
  <si>
    <t>蛋黄酱</t>
  </si>
  <si>
    <t>11011910460</t>
  </si>
  <si>
    <t>酱油</t>
  </si>
  <si>
    <t>11011910810</t>
  </si>
  <si>
    <t>醋（黑麦芽）</t>
  </si>
  <si>
    <t>11011910820</t>
  </si>
  <si>
    <t>虾酱/汁</t>
  </si>
  <si>
    <t>11011910910</t>
  </si>
  <si>
    <t>食用盐</t>
  </si>
  <si>
    <t>11011911010</t>
  </si>
  <si>
    <t>味精</t>
  </si>
  <si>
    <t>11011911020</t>
  </si>
  <si>
    <t>辣椒粉</t>
  </si>
  <si>
    <t>11011911030</t>
  </si>
  <si>
    <t>鸡精汤块</t>
  </si>
  <si>
    <t>11011911040</t>
  </si>
  <si>
    <t>发酵粉</t>
  </si>
  <si>
    <t>11011911110</t>
  </si>
  <si>
    <t>咖喱粉</t>
  </si>
  <si>
    <t>11011911120</t>
  </si>
  <si>
    <t>黑胡椒粉</t>
  </si>
  <si>
    <t>11011911130</t>
  </si>
  <si>
    <t>黄姜粉</t>
  </si>
  <si>
    <t>11011911140</t>
  </si>
  <si>
    <t>黑胡椒</t>
  </si>
  <si>
    <t>11011912410</t>
  </si>
  <si>
    <t>婴儿谷物粉</t>
  </si>
  <si>
    <t>11011912420</t>
  </si>
  <si>
    <t>婴儿食品、水果或蔬菜泥</t>
  </si>
  <si>
    <t>茶叶+固体饮料</t>
  </si>
  <si>
    <t>11012110110</t>
  </si>
  <si>
    <t>标准雀巢速溶咖啡</t>
  </si>
  <si>
    <t>11012110120</t>
  </si>
  <si>
    <t>标准雀巢无咖啡因咖啡</t>
  </si>
  <si>
    <t>11012110130</t>
  </si>
  <si>
    <t>速溶咖啡</t>
  </si>
  <si>
    <t>11012110140</t>
  </si>
  <si>
    <t>无咖啡因咖啡</t>
  </si>
  <si>
    <t>11012110210</t>
  </si>
  <si>
    <t>茶（碎叶包装）</t>
  </si>
  <si>
    <t>11012110220</t>
  </si>
  <si>
    <t>茶粉</t>
  </si>
  <si>
    <t>110121102310</t>
  </si>
  <si>
    <t>红茶（立顿除外）</t>
  </si>
  <si>
    <t>110121102320</t>
  </si>
  <si>
    <t>立顿红茶</t>
  </si>
  <si>
    <t>11012110240</t>
  </si>
  <si>
    <t>其他红茶</t>
  </si>
  <si>
    <t>110121102510</t>
  </si>
  <si>
    <t>绿茶</t>
  </si>
  <si>
    <t>1101211031110</t>
  </si>
  <si>
    <t>大罐美禄可可粉</t>
  </si>
  <si>
    <t>11012110311110</t>
  </si>
  <si>
    <t>小罐美禄可可粉</t>
  </si>
  <si>
    <t>1101211031120</t>
  </si>
  <si>
    <t>大罐阿华田麦芽可可饮料</t>
  </si>
  <si>
    <t>110121103120</t>
  </si>
  <si>
    <t>大罐好立克可可粉</t>
  </si>
  <si>
    <t>1101211031210</t>
  </si>
  <si>
    <t>小罐好立克可可粉</t>
  </si>
  <si>
    <t>110121103210</t>
  </si>
  <si>
    <t>小包美禄或阿华田可可粉</t>
  </si>
  <si>
    <t>110121103220</t>
  </si>
  <si>
    <t>小包好立克可可粉</t>
  </si>
  <si>
    <t>饮用水及饮料</t>
  </si>
  <si>
    <t>11012210110</t>
  </si>
  <si>
    <t>无气泡的蒸馏水</t>
  </si>
  <si>
    <t>11012210210</t>
  </si>
  <si>
    <t>大瓶可乐</t>
  </si>
  <si>
    <t>11012210220</t>
  </si>
  <si>
    <t>小瓶可乐</t>
  </si>
  <si>
    <t>11012210230</t>
  </si>
  <si>
    <t>罐装可乐</t>
  </si>
  <si>
    <t>11012210240</t>
  </si>
  <si>
    <t>小瓶软饮</t>
  </si>
  <si>
    <t>11012210410</t>
  </si>
  <si>
    <t>Tang果珍</t>
  </si>
  <si>
    <t>11012210510</t>
  </si>
  <si>
    <t>橙汁</t>
  </si>
  <si>
    <t>11012210520</t>
  </si>
  <si>
    <t>非即饮果汁</t>
  </si>
  <si>
    <t>11012210530</t>
  </si>
  <si>
    <t>苹果汁</t>
  </si>
  <si>
    <t>烟酒</t>
  </si>
  <si>
    <t>其他酒</t>
  </si>
  <si>
    <t>11021110110</t>
  </si>
  <si>
    <t>尊尼获加威士忌（红方)</t>
  </si>
  <si>
    <t>110211101210</t>
  </si>
  <si>
    <t>知名品牌威士忌（本地产）</t>
  </si>
  <si>
    <t>110211101220</t>
  </si>
  <si>
    <t>杂牌威士忌（本地产）</t>
  </si>
  <si>
    <t>11021110130</t>
  </si>
  <si>
    <t>尊尼获加威士忌（黑方）</t>
  </si>
  <si>
    <t>11021110140</t>
  </si>
  <si>
    <t>伏特加</t>
  </si>
  <si>
    <t>葡萄酒</t>
  </si>
  <si>
    <t>11021210110</t>
  </si>
  <si>
    <t>红葡萄酒</t>
  </si>
  <si>
    <t>11021210130</t>
  </si>
  <si>
    <t>杰卡斯红葡萄酒</t>
  </si>
  <si>
    <t>11021210140</t>
  </si>
  <si>
    <t>白葡萄酒</t>
  </si>
  <si>
    <t>11021210150</t>
  </si>
  <si>
    <t>杰卡斯白葡萄酒</t>
  </si>
  <si>
    <t>11021210220</t>
  </si>
  <si>
    <t>清酒</t>
  </si>
  <si>
    <t>啤酒</t>
  </si>
  <si>
    <t>11021310110</t>
  </si>
  <si>
    <t>国产瓶装啤酒</t>
  </si>
  <si>
    <t>11021310120</t>
  </si>
  <si>
    <t>嘉士伯啤酒</t>
  </si>
  <si>
    <t>11021310130</t>
  </si>
  <si>
    <t>喜力啤酒</t>
  </si>
  <si>
    <t>11021310140</t>
  </si>
  <si>
    <t>虎牌啤酒</t>
  </si>
  <si>
    <t>11021310150</t>
  </si>
  <si>
    <t>国产罐装啤酒</t>
  </si>
  <si>
    <t>烟草</t>
  </si>
  <si>
    <t>11022110110</t>
  </si>
  <si>
    <t>万宝路（红盒）香烟</t>
  </si>
  <si>
    <t>11022110120</t>
  </si>
  <si>
    <t>国产硬盒香烟</t>
  </si>
  <si>
    <t>11022110140</t>
  </si>
  <si>
    <t>国产软包香烟</t>
  </si>
  <si>
    <t>衣着</t>
  </si>
  <si>
    <t>服装材料及其他衣着</t>
  </si>
  <si>
    <t>11031110110</t>
  </si>
  <si>
    <t>衬衫面料</t>
  </si>
  <si>
    <t>11031110150</t>
  </si>
  <si>
    <t>正装布料</t>
  </si>
  <si>
    <t>11031110160</t>
  </si>
  <si>
    <t>沙丽面料</t>
  </si>
  <si>
    <t>11031110170</t>
  </si>
  <si>
    <t>服装面料（棉）</t>
  </si>
  <si>
    <t>11031110180</t>
  </si>
  <si>
    <t>服装面料（涤纶）</t>
  </si>
  <si>
    <t>11031110410</t>
  </si>
  <si>
    <t>男士手帕</t>
  </si>
  <si>
    <t>110311105130</t>
  </si>
  <si>
    <t>男士皮带</t>
  </si>
  <si>
    <t>11031110600</t>
  </si>
  <si>
    <t>棉围巾</t>
  </si>
  <si>
    <t>服装</t>
  </si>
  <si>
    <t>11031210110</t>
  </si>
  <si>
    <t>男士正装</t>
  </si>
  <si>
    <t>11031210111</t>
  </si>
  <si>
    <t>110312104120</t>
  </si>
  <si>
    <t>男士内裤</t>
  </si>
  <si>
    <t>110312104220</t>
  </si>
  <si>
    <t>男士背心</t>
  </si>
  <si>
    <t>110312105120</t>
  </si>
  <si>
    <t>男士袜子</t>
  </si>
  <si>
    <t>11031210610</t>
  </si>
  <si>
    <t>男士库尔塔（长袖长衫）</t>
  </si>
  <si>
    <t>11031210620</t>
  </si>
  <si>
    <t>男士睡衣套装</t>
  </si>
  <si>
    <t>110312110230</t>
  </si>
  <si>
    <t>男士有领T恤</t>
  </si>
  <si>
    <t>11031211030</t>
  </si>
  <si>
    <t>男士圆领T恤</t>
  </si>
  <si>
    <t>11031211040</t>
  </si>
  <si>
    <t>男士正装衬衫（50%-65%棉）</t>
  </si>
  <si>
    <t>11031211050</t>
  </si>
  <si>
    <t>男士正装衬衫（80%以上棉）</t>
  </si>
  <si>
    <t>11031211120</t>
  </si>
  <si>
    <t>男士套头衫（羊毛/涤纶）</t>
  </si>
  <si>
    <t>11031211130</t>
  </si>
  <si>
    <t>男士套头衫（80%以上羊毛）</t>
  </si>
  <si>
    <t>11031211220</t>
  </si>
  <si>
    <t>李维斯男士牛仔裤</t>
  </si>
  <si>
    <t>110312112320</t>
  </si>
  <si>
    <t>男士短裤</t>
  </si>
  <si>
    <t>11031211240</t>
  </si>
  <si>
    <t>男士长裤（棉/涤纶）</t>
  </si>
  <si>
    <t>11031211250</t>
  </si>
  <si>
    <t>男士长裤（80%以上棉）</t>
  </si>
  <si>
    <t>11031211260</t>
  </si>
  <si>
    <t>男士牛仔裤</t>
  </si>
  <si>
    <t>11031211310</t>
  </si>
  <si>
    <t>布裙或腰布</t>
  </si>
  <si>
    <t>11031211720</t>
  </si>
  <si>
    <t>女士外衣</t>
  </si>
  <si>
    <t>11031211810</t>
  </si>
  <si>
    <t>女士冬装</t>
  </si>
  <si>
    <t>11031211910</t>
  </si>
  <si>
    <t>女士开襟毛衫</t>
  </si>
  <si>
    <t>11031211920</t>
  </si>
  <si>
    <t>女士套头衫</t>
  </si>
  <si>
    <t>11031212010</t>
  </si>
  <si>
    <t>女士衬衫（西式）</t>
  </si>
  <si>
    <t>110312120220</t>
  </si>
  <si>
    <t>女士T恤</t>
  </si>
  <si>
    <t>11031212030</t>
  </si>
  <si>
    <t>女士紧身衬衫</t>
  </si>
  <si>
    <t>11031212110</t>
  </si>
  <si>
    <t>女士夹克</t>
  </si>
  <si>
    <t>11031212210</t>
  </si>
  <si>
    <t>女士半裙</t>
  </si>
  <si>
    <t>11031212310</t>
  </si>
  <si>
    <t>女士长裤</t>
  </si>
  <si>
    <t>11031212320</t>
  </si>
  <si>
    <t>女士蓝牛仔裤</t>
  </si>
  <si>
    <t>11031212330</t>
  </si>
  <si>
    <t>女士短裤</t>
  </si>
  <si>
    <t>11031212340</t>
  </si>
  <si>
    <t>女士直筒裤</t>
  </si>
  <si>
    <t>11031212410</t>
  </si>
  <si>
    <t>女士正装（短上衣和长裤）</t>
  </si>
  <si>
    <t>11031212510</t>
  </si>
  <si>
    <t>基本款胸罩</t>
  </si>
  <si>
    <t>11031212610</t>
  </si>
  <si>
    <t>女士内裤</t>
  </si>
  <si>
    <t>110312126210</t>
  </si>
  <si>
    <t>黛安芬女士内裤</t>
  </si>
  <si>
    <t>110312126220</t>
  </si>
  <si>
    <t>女士全包式内裤</t>
  </si>
  <si>
    <t>11031212710</t>
  </si>
  <si>
    <t>女士睡衣</t>
  </si>
  <si>
    <t>11031212720</t>
  </si>
  <si>
    <t>女士库尔塔（长袖长衫）</t>
  </si>
  <si>
    <t>11031212810</t>
  </si>
  <si>
    <t>女士连裤袜</t>
  </si>
  <si>
    <t>110312129120</t>
  </si>
  <si>
    <t>女士短袜</t>
  </si>
  <si>
    <t>11031213010</t>
  </si>
  <si>
    <t>女士泳衣</t>
  </si>
  <si>
    <t>11031213210</t>
  </si>
  <si>
    <t>纱丽服</t>
  </si>
  <si>
    <t>11031213220</t>
  </si>
  <si>
    <t>女士穆斯林头巾</t>
  </si>
  <si>
    <t>11031213610</t>
  </si>
  <si>
    <t>男孩夹克</t>
  </si>
  <si>
    <t>11031213710</t>
  </si>
  <si>
    <t>男孩正装</t>
  </si>
  <si>
    <t>110312137220</t>
  </si>
  <si>
    <t>男孩T恤</t>
  </si>
  <si>
    <t>11031213740</t>
  </si>
  <si>
    <t>男孩校服</t>
  </si>
  <si>
    <t>11031213810</t>
  </si>
  <si>
    <t>男孩套头衫</t>
  </si>
  <si>
    <t>11031213910</t>
  </si>
  <si>
    <t>男孩内裤</t>
  </si>
  <si>
    <t>11031213920</t>
  </si>
  <si>
    <t>男孩背心</t>
  </si>
  <si>
    <t>110312141120</t>
  </si>
  <si>
    <t>儿童休闲短袜</t>
  </si>
  <si>
    <t>11031214120</t>
  </si>
  <si>
    <t>儿童运动短袜</t>
  </si>
  <si>
    <t>11031214310</t>
  </si>
  <si>
    <t>男孩长裤</t>
  </si>
  <si>
    <t>11031214320</t>
  </si>
  <si>
    <t>儿童蓝牛仔裤</t>
  </si>
  <si>
    <t>11031214330</t>
  </si>
  <si>
    <t>男孩短裤</t>
  </si>
  <si>
    <t>11031214910</t>
  </si>
  <si>
    <t>女孩开襟毛衫</t>
  </si>
  <si>
    <t>110312150120</t>
  </si>
  <si>
    <t>女孩圆领T恤</t>
  </si>
  <si>
    <t>11031215020</t>
  </si>
  <si>
    <t>女孩连衣裙</t>
  </si>
  <si>
    <t>11031215110</t>
  </si>
  <si>
    <t>女孩长裤</t>
  </si>
  <si>
    <t>11031215120</t>
  </si>
  <si>
    <t>女孩牛仔裤</t>
  </si>
  <si>
    <t>11031215210</t>
  </si>
  <si>
    <t>女孩半裙</t>
  </si>
  <si>
    <t>11031215510</t>
  </si>
  <si>
    <t>女孩胸罩</t>
  </si>
  <si>
    <t>11031215520</t>
  </si>
  <si>
    <t>女孩内裤</t>
  </si>
  <si>
    <t>11031215910</t>
  </si>
  <si>
    <t>婴儿连衣裙</t>
  </si>
  <si>
    <t>11031215920</t>
  </si>
  <si>
    <t>婴儿工装裤</t>
  </si>
  <si>
    <t>11031215930</t>
  </si>
  <si>
    <t>婴儿连体衣</t>
  </si>
  <si>
    <t>衣着加工服务费</t>
  </si>
  <si>
    <t>11031410220</t>
  </si>
  <si>
    <t>男士衬衫清洗</t>
  </si>
  <si>
    <t>11031410410</t>
  </si>
  <si>
    <t>男士两件套正装干洗</t>
  </si>
  <si>
    <t>11031410430</t>
  </si>
  <si>
    <t>女士连衣裙干洗</t>
  </si>
  <si>
    <t>鞋类</t>
  </si>
  <si>
    <t>11032110110</t>
  </si>
  <si>
    <t>男士系带皮鞋</t>
  </si>
  <si>
    <t>110321103110</t>
  </si>
  <si>
    <t>男士运动鞋（耐克）</t>
  </si>
  <si>
    <t>110321103120</t>
  </si>
  <si>
    <t>男士运动鞋（阿迪达斯或亚瑟士）</t>
  </si>
  <si>
    <t>11032110810</t>
  </si>
  <si>
    <t>女士正装鞋</t>
  </si>
  <si>
    <t>110321111110</t>
  </si>
  <si>
    <t>女士室内拖鞋</t>
  </si>
  <si>
    <t>11032111310</t>
  </si>
  <si>
    <t>女士凉鞋</t>
  </si>
  <si>
    <t>11032111510</t>
  </si>
  <si>
    <t>儿童系带鞋</t>
  </si>
  <si>
    <t>11032111610</t>
  </si>
  <si>
    <t>男孩凉鞋</t>
  </si>
  <si>
    <t>11032112010</t>
  </si>
  <si>
    <t>女孩正装鞋</t>
  </si>
  <si>
    <t>11032112110</t>
  </si>
  <si>
    <t>女孩凉鞋</t>
  </si>
  <si>
    <t>11032112210</t>
  </si>
  <si>
    <t>拖鞋</t>
  </si>
  <si>
    <t>鞋类加工</t>
  </si>
  <si>
    <t>11032210110</t>
  </si>
  <si>
    <t>男鞋修理</t>
  </si>
  <si>
    <t>11032210120</t>
  </si>
  <si>
    <t>修理女士正装鞋</t>
  </si>
  <si>
    <t>11032210130</t>
  </si>
  <si>
    <t>擦男士正装鞋</t>
  </si>
  <si>
    <t>居住</t>
  </si>
  <si>
    <t>涂料</t>
  </si>
  <si>
    <t>11043110150</t>
  </si>
  <si>
    <t>室内用油性油漆</t>
  </si>
  <si>
    <t>11043110170</t>
  </si>
  <si>
    <t>室内用乳胶/丙烯酸漆</t>
  </si>
  <si>
    <t>11043110180</t>
  </si>
  <si>
    <t>室内用水洗漆</t>
  </si>
  <si>
    <t>11043110340</t>
  </si>
  <si>
    <t>室内用清漆</t>
  </si>
  <si>
    <t>11043110380</t>
  </si>
  <si>
    <t>室内白浆</t>
  </si>
  <si>
    <t>11043110530</t>
  </si>
  <si>
    <t>尼龙刷</t>
  </si>
  <si>
    <t>11043112110</t>
  </si>
  <si>
    <t>室外用漆</t>
  </si>
  <si>
    <t>水</t>
  </si>
  <si>
    <t>11044110100</t>
  </si>
  <si>
    <t>水费</t>
  </si>
  <si>
    <t>11044110200</t>
  </si>
  <si>
    <t>水费（含污水处理）</t>
  </si>
  <si>
    <t>电</t>
  </si>
  <si>
    <t>11045110180</t>
  </si>
  <si>
    <t>电价（300度用量）</t>
  </si>
  <si>
    <t>11045110190</t>
  </si>
  <si>
    <t>电价（600度用量）</t>
  </si>
  <si>
    <t>11045110200</t>
  </si>
  <si>
    <t>电价（2500度用量）</t>
  </si>
  <si>
    <t>11045110210</t>
  </si>
  <si>
    <t>燃气</t>
  </si>
  <si>
    <t>11045210110</t>
  </si>
  <si>
    <t>管道煤气</t>
  </si>
  <si>
    <t>11045210111</t>
  </si>
  <si>
    <t>11045210210</t>
  </si>
  <si>
    <t>罐装液化气、甲烷气</t>
  </si>
  <si>
    <t>其他燃料</t>
  </si>
  <si>
    <t>11045310220</t>
  </si>
  <si>
    <t>煤油</t>
  </si>
  <si>
    <t>11045310320</t>
  </si>
  <si>
    <t>木炭</t>
  </si>
  <si>
    <t>11045310420</t>
  </si>
  <si>
    <t>木柴</t>
  </si>
  <si>
    <t>生活用品及服务</t>
  </si>
  <si>
    <t>家具及室内装饰品</t>
  </si>
  <si>
    <t>11051110150</t>
  </si>
  <si>
    <t>咖啡/客厅茶几</t>
  </si>
  <si>
    <t>11051110160</t>
  </si>
  <si>
    <t>餐桌</t>
  </si>
  <si>
    <t>11051110180</t>
  </si>
  <si>
    <t>传统茶几茶桌</t>
  </si>
  <si>
    <t>11051110210</t>
  </si>
  <si>
    <t>标准椅</t>
  </si>
  <si>
    <t>11051110220</t>
  </si>
  <si>
    <t>餐椅</t>
  </si>
  <si>
    <t>11051110230</t>
  </si>
  <si>
    <t>塑料成型椅子</t>
  </si>
  <si>
    <t>11051110920</t>
  </si>
  <si>
    <t>衣柜</t>
  </si>
  <si>
    <t>11051111210</t>
  </si>
  <si>
    <t>单人海绵床垫</t>
  </si>
  <si>
    <t>11051111250</t>
  </si>
  <si>
    <t>单人麻和海绵床垫</t>
  </si>
  <si>
    <t>11051111310</t>
  </si>
  <si>
    <t>天然材料垫子</t>
  </si>
  <si>
    <t>11051113510</t>
  </si>
  <si>
    <t>钢制衣柜</t>
  </si>
  <si>
    <t>11051114110</t>
  </si>
  <si>
    <t>吊顶灯（带灯泡）</t>
  </si>
  <si>
    <t>110511141110</t>
  </si>
  <si>
    <t>吊顶灯（不带灯泡）</t>
  </si>
  <si>
    <t>11051114120</t>
  </si>
  <si>
    <t>直管荧光灯（带灯泡）</t>
  </si>
  <si>
    <t>110511141210</t>
  </si>
  <si>
    <t>直管荧光灯（不带灯泡）</t>
  </si>
  <si>
    <t>11051114210</t>
  </si>
  <si>
    <t>台灯（荧光灯）</t>
  </si>
  <si>
    <t>11051114220</t>
  </si>
  <si>
    <t>台灯（节能灯）</t>
  </si>
  <si>
    <t>其他家具</t>
  </si>
  <si>
    <t>11051210110</t>
  </si>
  <si>
    <t>羊毛地毯</t>
  </si>
  <si>
    <t>11051210150</t>
  </si>
  <si>
    <t>塑料地垫</t>
  </si>
  <si>
    <t>11051210160</t>
  </si>
  <si>
    <t>油毡</t>
  </si>
  <si>
    <t>11051210170</t>
  </si>
  <si>
    <t>地毯（合成材料）</t>
  </si>
  <si>
    <t>11051210180</t>
  </si>
  <si>
    <t>地垫（聚氯乙烯）</t>
  </si>
  <si>
    <t>家用纺织品</t>
  </si>
  <si>
    <t>11052110120</t>
  </si>
  <si>
    <t>窗帘</t>
  </si>
  <si>
    <t>11052110210</t>
  </si>
  <si>
    <t>小号浴巾</t>
  </si>
  <si>
    <t>11052110230</t>
  </si>
  <si>
    <t>大号浴巾</t>
  </si>
  <si>
    <t>11052110610</t>
  </si>
  <si>
    <t>羊毛毯</t>
  </si>
  <si>
    <t>11052110611</t>
  </si>
  <si>
    <t>11052110620</t>
  </si>
  <si>
    <t>棉/涤纶毯</t>
  </si>
  <si>
    <t>11052110630</t>
  </si>
  <si>
    <t>蚊帐</t>
  </si>
  <si>
    <t>11052110640</t>
  </si>
  <si>
    <t>单人毯</t>
  </si>
  <si>
    <t>11052110710</t>
  </si>
  <si>
    <t>被子</t>
  </si>
  <si>
    <t>11052110830</t>
  </si>
  <si>
    <t>床单</t>
  </si>
  <si>
    <t>11052110850</t>
  </si>
  <si>
    <t>枕套</t>
  </si>
  <si>
    <t>11052110860</t>
  </si>
  <si>
    <t>单人床单</t>
  </si>
  <si>
    <t>11052110930</t>
  </si>
  <si>
    <t>涤纶枕芯</t>
  </si>
  <si>
    <t>大型家用器具</t>
  </si>
  <si>
    <t>11053110120</t>
  </si>
  <si>
    <t>单门冰箱</t>
  </si>
  <si>
    <t>11053110130</t>
  </si>
  <si>
    <t>双门冰箱</t>
  </si>
  <si>
    <t>110531103120</t>
  </si>
  <si>
    <t>全自动洗衣机</t>
  </si>
  <si>
    <t>110531103210</t>
  </si>
  <si>
    <t>半自动洗衣机（惠尔普）</t>
  </si>
  <si>
    <t>110531103220</t>
  </si>
  <si>
    <t>半自动洗衣机</t>
  </si>
  <si>
    <t>11053110330</t>
  </si>
  <si>
    <t>滚筒洗衣机</t>
  </si>
  <si>
    <t>11053110520</t>
  </si>
  <si>
    <t>台式燃气灶</t>
  </si>
  <si>
    <t>11053110530</t>
  </si>
  <si>
    <t>独立式电子炉灶</t>
  </si>
  <si>
    <t>11053110540</t>
  </si>
  <si>
    <t>煤油炉</t>
  </si>
  <si>
    <t>110531109110</t>
  </si>
  <si>
    <t>窗式空调（LG）</t>
  </si>
  <si>
    <t>110531109130</t>
  </si>
  <si>
    <t>窗式空调（松下）</t>
  </si>
  <si>
    <t>110531109140</t>
  </si>
  <si>
    <t>窗式空调</t>
  </si>
  <si>
    <t>110531109230</t>
  </si>
  <si>
    <t>分体式空调（松下）</t>
  </si>
  <si>
    <t>110531109240</t>
  </si>
  <si>
    <t>分体式空调</t>
  </si>
  <si>
    <t>110531111130</t>
  </si>
  <si>
    <t>真空吸尘器</t>
  </si>
  <si>
    <t>11053111120</t>
  </si>
  <si>
    <t>真空吸尘器（松下）</t>
  </si>
  <si>
    <t>110531117120</t>
  </si>
  <si>
    <t>手动缝纫机</t>
  </si>
  <si>
    <t>110531117220</t>
  </si>
  <si>
    <t>电动缝纫机</t>
  </si>
  <si>
    <t>11053111810</t>
  </si>
  <si>
    <t>微波炉</t>
  </si>
  <si>
    <t>小家电</t>
  </si>
  <si>
    <t>110532102120</t>
  </si>
  <si>
    <t>搅拌机（松下）</t>
  </si>
  <si>
    <t>110532102130</t>
  </si>
  <si>
    <t>搅拌机（飞利浦）</t>
  </si>
  <si>
    <t>110532102140</t>
  </si>
  <si>
    <t>搅拌机</t>
  </si>
  <si>
    <t>110532103140</t>
  </si>
  <si>
    <t>手持电动搅拌机</t>
  </si>
  <si>
    <t>110532108120</t>
  </si>
  <si>
    <t>电饭煲（松下）</t>
  </si>
  <si>
    <t>110532108130</t>
  </si>
  <si>
    <t>电饭煲</t>
  </si>
  <si>
    <t>110532108230</t>
  </si>
  <si>
    <t>电热水壶（飞利浦）</t>
  </si>
  <si>
    <t>110532108240</t>
  </si>
  <si>
    <t>电热水壶</t>
  </si>
  <si>
    <t>110532108330</t>
  </si>
  <si>
    <t>数码电饭煲</t>
  </si>
  <si>
    <t>110532110130</t>
  </si>
  <si>
    <t>烤面包机（飞利浦）</t>
  </si>
  <si>
    <t>110532110140</t>
  </si>
  <si>
    <t>烤面包机</t>
  </si>
  <si>
    <t>110532116120</t>
  </si>
  <si>
    <t>松下熨斗（干烫、蒸汽）</t>
  </si>
  <si>
    <t>110532116130</t>
  </si>
  <si>
    <t>飞利浦熨斗（干烫、蒸汽）</t>
  </si>
  <si>
    <t>110532116140</t>
  </si>
  <si>
    <t>熨斗（干烫、蒸汽）</t>
  </si>
  <si>
    <t>110532116220</t>
  </si>
  <si>
    <t>松下熨斗（干烫）</t>
  </si>
  <si>
    <t>110532116230</t>
  </si>
  <si>
    <t>飞利浦熨斗（干烫）</t>
  </si>
  <si>
    <t>110532116240</t>
  </si>
  <si>
    <t>熨斗（干烫）</t>
  </si>
  <si>
    <t>110532116320</t>
  </si>
  <si>
    <t>松下熨斗（蒸汽）</t>
  </si>
  <si>
    <t>110532116330</t>
  </si>
  <si>
    <t>飞利浦熨斗（蒸汽）</t>
  </si>
  <si>
    <t>110532116340</t>
  </si>
  <si>
    <t>熨斗（蒸汽）</t>
  </si>
  <si>
    <t>110532117120</t>
  </si>
  <si>
    <t>台扇（松下）</t>
  </si>
  <si>
    <t>110532117130</t>
  </si>
  <si>
    <t>台扇</t>
  </si>
  <si>
    <t>11053211730</t>
  </si>
  <si>
    <t>吊扇</t>
  </si>
  <si>
    <t>11053211740</t>
  </si>
  <si>
    <t>落地扇</t>
  </si>
  <si>
    <t>厨具餐具茶具</t>
  </si>
  <si>
    <t>11054110210</t>
  </si>
  <si>
    <t>盘子（瓷质）</t>
  </si>
  <si>
    <t>11054110310</t>
  </si>
  <si>
    <t>盘子（钢质）</t>
  </si>
  <si>
    <t>11054110320</t>
  </si>
  <si>
    <t>盘子（塑料）</t>
  </si>
  <si>
    <t>11054110330</t>
  </si>
  <si>
    <t>盘子（陶质）</t>
  </si>
  <si>
    <t>11054110410</t>
  </si>
  <si>
    <t>玻璃水杯</t>
  </si>
  <si>
    <t>11054110420</t>
  </si>
  <si>
    <t>乐美雅饮水杯</t>
  </si>
  <si>
    <t>11054110910</t>
  </si>
  <si>
    <t>厨房用小刀</t>
  </si>
  <si>
    <t>11054110920</t>
  </si>
  <si>
    <t>厨房用大刀</t>
  </si>
  <si>
    <t>11054111310</t>
  </si>
  <si>
    <t>塑料瓶和奶嘴/奶瓶</t>
  </si>
  <si>
    <t>11054111510</t>
  </si>
  <si>
    <t>平底锅</t>
  </si>
  <si>
    <t>11054111520</t>
  </si>
  <si>
    <t>平底锅（特福）</t>
  </si>
  <si>
    <t>11054111620</t>
  </si>
  <si>
    <t>中号锅</t>
  </si>
  <si>
    <t>11054111630</t>
  </si>
  <si>
    <t>中号锅（特福）</t>
  </si>
  <si>
    <t>11054111640</t>
  </si>
  <si>
    <t>不锈钢烹饪锅</t>
  </si>
  <si>
    <t>11054111650</t>
  </si>
  <si>
    <t>高压锅</t>
  </si>
  <si>
    <t>11054111660</t>
  </si>
  <si>
    <t>塑料桶</t>
  </si>
  <si>
    <t>11054111670</t>
  </si>
  <si>
    <t>擀面杖</t>
  </si>
  <si>
    <t>配电附件</t>
  </si>
  <si>
    <t>11055110010</t>
  </si>
  <si>
    <t>无线电钻</t>
  </si>
  <si>
    <t>11055110011</t>
  </si>
  <si>
    <t>有线冲击电钻</t>
  </si>
  <si>
    <t>家用手工工具</t>
  </si>
  <si>
    <t>11055210410</t>
  </si>
  <si>
    <t>细绳</t>
  </si>
  <si>
    <t>11055210810</t>
  </si>
  <si>
    <t>挂锁</t>
  </si>
  <si>
    <t>11055211210</t>
  </si>
  <si>
    <t>锤子</t>
  </si>
  <si>
    <t>11055211510</t>
  </si>
  <si>
    <t>螺丝刀</t>
  </si>
  <si>
    <t>11055211710</t>
  </si>
  <si>
    <t>白炽灯泡</t>
  </si>
  <si>
    <t>11055211720</t>
  </si>
  <si>
    <t>荧光灯管</t>
  </si>
  <si>
    <t>11055211730</t>
  </si>
  <si>
    <t>普通灯泡（紧凑型荧光灯/节能灯）</t>
  </si>
  <si>
    <t>11055211740</t>
  </si>
  <si>
    <t>节能灯泡</t>
  </si>
  <si>
    <t>11055211810</t>
  </si>
  <si>
    <t>AA碱性电池（金霸王）</t>
  </si>
  <si>
    <t>11055211820</t>
  </si>
  <si>
    <t>电池</t>
  </si>
  <si>
    <t>11055211910</t>
  </si>
  <si>
    <t>手机备用电池</t>
  </si>
  <si>
    <t>其他日用杂品</t>
  </si>
  <si>
    <t>11056110110</t>
  </si>
  <si>
    <t>餐具洗涤剂</t>
  </si>
  <si>
    <t>11056110130</t>
  </si>
  <si>
    <t>机用洗衣粉</t>
  </si>
  <si>
    <t>11056110140</t>
  </si>
  <si>
    <t>洗衣皂</t>
  </si>
  <si>
    <t>11056110150</t>
  </si>
  <si>
    <t>手洗用洗衣粉</t>
  </si>
  <si>
    <t>11056110610</t>
  </si>
  <si>
    <t>鞋油</t>
  </si>
  <si>
    <t>11056110710</t>
  </si>
  <si>
    <t>家用蜡烛</t>
  </si>
  <si>
    <t>11056111310</t>
  </si>
  <si>
    <t>钉子</t>
  </si>
  <si>
    <t>11056111510</t>
  </si>
  <si>
    <t>喷雾杀虫剂</t>
  </si>
  <si>
    <t>11056111520</t>
  </si>
  <si>
    <t>蚊香盘</t>
  </si>
  <si>
    <t>11056111720</t>
  </si>
  <si>
    <t>天然材料扫帚</t>
  </si>
  <si>
    <t>11056112710</t>
  </si>
  <si>
    <t>卫生纸</t>
  </si>
  <si>
    <t>11056113020</t>
  </si>
  <si>
    <t>木质火柴</t>
  </si>
  <si>
    <t>11056113120</t>
  </si>
  <si>
    <t>缝衣针</t>
  </si>
  <si>
    <t>11056113210</t>
  </si>
  <si>
    <t>铝箔</t>
  </si>
  <si>
    <t>家庭服务</t>
  </si>
  <si>
    <t>11056210110</t>
  </si>
  <si>
    <t>家政保洁</t>
  </si>
  <si>
    <t>11056210130</t>
  </si>
  <si>
    <t>全面家政服务</t>
  </si>
  <si>
    <t>11056210140</t>
  </si>
  <si>
    <t>洗衣</t>
  </si>
  <si>
    <t>11056210150</t>
  </si>
  <si>
    <t>洗衣（棉被单）</t>
  </si>
  <si>
    <t>医疗保健</t>
  </si>
  <si>
    <t>药品</t>
  </si>
  <si>
    <t>11061110110</t>
  </si>
  <si>
    <t>醋氨酚/扑热息痛</t>
  </si>
  <si>
    <t>11061110120</t>
  </si>
  <si>
    <t>醋氨酚/扑热息痛（原研）</t>
  </si>
  <si>
    <t>11061110210</t>
  </si>
  <si>
    <t>乙酰水杨酸</t>
  </si>
  <si>
    <t>11061110220</t>
  </si>
  <si>
    <t>乙酰水杨酸（原研）</t>
  </si>
  <si>
    <t>11061110310</t>
  </si>
  <si>
    <t>阿昔洛韦</t>
  </si>
  <si>
    <t>11061110320</t>
  </si>
  <si>
    <t>阿昔洛韦（原研）</t>
  </si>
  <si>
    <t>11061110410</t>
  </si>
  <si>
    <t>阿苯达唑</t>
  </si>
  <si>
    <t>11061110420</t>
  </si>
  <si>
    <t>阿苯达唑（原研）</t>
  </si>
  <si>
    <t>11061110510</t>
  </si>
  <si>
    <t>氨氯地平</t>
  </si>
  <si>
    <t>11061110520</t>
  </si>
  <si>
    <t>氨氯地平（原研）</t>
  </si>
  <si>
    <t>11061110610</t>
  </si>
  <si>
    <t>阿莫西林</t>
  </si>
  <si>
    <t>11061110620</t>
  </si>
  <si>
    <t>阿莫西林（原研）</t>
  </si>
  <si>
    <t>11061110710</t>
  </si>
  <si>
    <t>阿替洛尔</t>
  </si>
  <si>
    <t>11061110720</t>
  </si>
  <si>
    <t>阿替洛尔（原研）</t>
  </si>
  <si>
    <t>11061110810</t>
  </si>
  <si>
    <t>阿托伐他汀</t>
  </si>
  <si>
    <t>11061110820</t>
  </si>
  <si>
    <t>阿托伐他汀（原研）</t>
  </si>
  <si>
    <t>11061110910</t>
  </si>
  <si>
    <t>阿奇霉素</t>
  </si>
  <si>
    <t>11061110920</t>
  </si>
  <si>
    <t>阿奇霉素（原研）</t>
  </si>
  <si>
    <t>11061111010</t>
  </si>
  <si>
    <t>甲巯丙脯酸</t>
  </si>
  <si>
    <t>11061111020</t>
  </si>
  <si>
    <t>甲巯丙脯酸（原研）</t>
  </si>
  <si>
    <t>11061111110</t>
  </si>
  <si>
    <t>头孢曲松钠</t>
  </si>
  <si>
    <t>11061111120</t>
  </si>
  <si>
    <t>头孢曲松钠（原研）</t>
  </si>
  <si>
    <t>11061111210</t>
  </si>
  <si>
    <t>环丙氟哌酸</t>
  </si>
  <si>
    <t>11061111220</t>
  </si>
  <si>
    <t>环丙氟哌酸（原研）</t>
  </si>
  <si>
    <t>11061111310</t>
  </si>
  <si>
    <t>安定</t>
  </si>
  <si>
    <t>11061111320</t>
  </si>
  <si>
    <t>安定（原研）</t>
  </si>
  <si>
    <t>11061111410</t>
  </si>
  <si>
    <t>双氯芬酸</t>
  </si>
  <si>
    <t>11061111420</t>
  </si>
  <si>
    <t>双氯芬酸（原研）</t>
  </si>
  <si>
    <t>11061111510</t>
  </si>
  <si>
    <t>多西环素</t>
  </si>
  <si>
    <t>11061111520</t>
  </si>
  <si>
    <t>多西环素（原研）</t>
  </si>
  <si>
    <t>11061111610</t>
  </si>
  <si>
    <t>依那普利</t>
  </si>
  <si>
    <t>11061111620</t>
  </si>
  <si>
    <t>依那普利（原研）</t>
  </si>
  <si>
    <t>11061111710</t>
  </si>
  <si>
    <t>氟苯氧丙胺</t>
  </si>
  <si>
    <t>11061111720</t>
  </si>
  <si>
    <t>氟苯氧丙胺（原研）</t>
  </si>
  <si>
    <t>11061111810</t>
  </si>
  <si>
    <t>呋喃苯胺酸</t>
  </si>
  <si>
    <t>11061111820</t>
  </si>
  <si>
    <t>呋喃苯胺酸（原研）</t>
  </si>
  <si>
    <t>11061111910</t>
  </si>
  <si>
    <t>格列本脲</t>
  </si>
  <si>
    <t>11061111920</t>
  </si>
  <si>
    <t>格列本脲（原研）</t>
  </si>
  <si>
    <t>11061112010</t>
  </si>
  <si>
    <t>异丁苯丙酸</t>
  </si>
  <si>
    <t>11061112020</t>
  </si>
  <si>
    <t>异丁苯丙酸（原研）</t>
  </si>
  <si>
    <t>11061112110</t>
  </si>
  <si>
    <t>氯雷他定</t>
  </si>
  <si>
    <t>11061112120</t>
  </si>
  <si>
    <t>氯雷他定（原研）</t>
  </si>
  <si>
    <t>11061112210</t>
  </si>
  <si>
    <t>氯沙坦</t>
  </si>
  <si>
    <t>11061112220</t>
  </si>
  <si>
    <t>氯沙坦（原研）</t>
  </si>
  <si>
    <t>11061112310</t>
  </si>
  <si>
    <t>二甲双胍</t>
  </si>
  <si>
    <t>11061112320</t>
  </si>
  <si>
    <t>二甲双胍（原研）</t>
  </si>
  <si>
    <t>11061112410</t>
  </si>
  <si>
    <t>甲硝哒唑</t>
  </si>
  <si>
    <t>11061112420</t>
  </si>
  <si>
    <t>甲硝哒唑（原研）</t>
  </si>
  <si>
    <t>11061112510</t>
  </si>
  <si>
    <t>缓释硝苯地平</t>
  </si>
  <si>
    <t>11061112520</t>
  </si>
  <si>
    <t>缓释硝苯地平（原研）</t>
  </si>
  <si>
    <t>11061112610</t>
  </si>
  <si>
    <t>奥美拉唑</t>
  </si>
  <si>
    <t>11061112620</t>
  </si>
  <si>
    <t>奥美拉唑（原研）</t>
  </si>
  <si>
    <t>11061112710</t>
  </si>
  <si>
    <t>口服补液盐</t>
  </si>
  <si>
    <t>11061112810</t>
  </si>
  <si>
    <t>雷尼替丁</t>
  </si>
  <si>
    <t>11061112820</t>
  </si>
  <si>
    <t>雷尼替丁（原研）</t>
  </si>
  <si>
    <t>11061112910</t>
  </si>
  <si>
    <t>辛伐他汀</t>
  </si>
  <si>
    <t>11061112920</t>
  </si>
  <si>
    <t>辛伐他汀（原研）</t>
  </si>
  <si>
    <t>保健器具</t>
  </si>
  <si>
    <t>1106121010</t>
  </si>
  <si>
    <t>创可贴</t>
  </si>
  <si>
    <t>1106121020</t>
  </si>
  <si>
    <t>脱脂药棉</t>
  </si>
  <si>
    <t>1106121030</t>
  </si>
  <si>
    <t>纱布绷带</t>
  </si>
  <si>
    <t>1106121040</t>
  </si>
  <si>
    <t>一次性注射器</t>
  </si>
  <si>
    <t>1106121050</t>
  </si>
  <si>
    <t>水银体温计</t>
  </si>
  <si>
    <t>11061210510</t>
  </si>
  <si>
    <t>数字体温计</t>
  </si>
  <si>
    <t>11061210610</t>
  </si>
  <si>
    <t>男用避孕套</t>
  </si>
  <si>
    <t>11061210640</t>
  </si>
  <si>
    <t>男用避孕套（多只装）</t>
  </si>
  <si>
    <t>1106121070</t>
  </si>
  <si>
    <t>男用避孕套（单只）</t>
  </si>
  <si>
    <t>1106121080</t>
  </si>
  <si>
    <t>早孕测试笔</t>
  </si>
  <si>
    <t>11061210910</t>
  </si>
  <si>
    <t>隐形眼镜护理液（博士伦-瑞霖双效）</t>
  </si>
  <si>
    <t>11061210940</t>
  </si>
  <si>
    <t>隐形眼镜护理液</t>
  </si>
  <si>
    <t>医疗卫生器具</t>
  </si>
  <si>
    <t>1106131010</t>
  </si>
  <si>
    <t>矿物眼镜镜片</t>
  </si>
  <si>
    <t>11061310220</t>
  </si>
  <si>
    <t>树脂镜片</t>
  </si>
  <si>
    <t>1106131030</t>
  </si>
  <si>
    <t>软性隐形眼镜</t>
  </si>
  <si>
    <t>11061310410</t>
  </si>
  <si>
    <t>手动血压计</t>
  </si>
  <si>
    <t>110613104110</t>
  </si>
  <si>
    <t>自动血压计（欧姆龙）</t>
  </si>
  <si>
    <t>1106131050</t>
  </si>
  <si>
    <t>室内外用助行器</t>
  </si>
  <si>
    <t>1106131060</t>
  </si>
  <si>
    <t>上臂拐杖（青年）</t>
  </si>
  <si>
    <t>1106131070</t>
  </si>
  <si>
    <t>上臂拐杖（成人）</t>
  </si>
  <si>
    <t>1106131080</t>
  </si>
  <si>
    <t>铝制拐杖</t>
  </si>
  <si>
    <t>1106131090</t>
  </si>
  <si>
    <t>普通助听器（耳后）</t>
  </si>
  <si>
    <t>1106131100</t>
  </si>
  <si>
    <t>成人轮椅</t>
  </si>
  <si>
    <t>临床诊断</t>
  </si>
  <si>
    <t>1106211020</t>
  </si>
  <si>
    <t>全科医生/初级护理医师诊疗费</t>
  </si>
  <si>
    <t>1106211040</t>
  </si>
  <si>
    <t>耳鼻喉科诊疗费</t>
  </si>
  <si>
    <t>1106211060</t>
  </si>
  <si>
    <t>妇科诊疗费</t>
  </si>
  <si>
    <t>1106211080</t>
  </si>
  <si>
    <t>眼科诊疗费</t>
  </si>
  <si>
    <t>1106211100</t>
  </si>
  <si>
    <t>泌尿诊疗费</t>
  </si>
  <si>
    <t>1106211120</t>
  </si>
  <si>
    <t>内科/心脏病诊疗费</t>
  </si>
  <si>
    <t>1106211130</t>
  </si>
  <si>
    <t>儿科诊疗费</t>
  </si>
  <si>
    <t>治疗类</t>
  </si>
  <si>
    <t>1106221020</t>
  </si>
  <si>
    <t>成人拔牙费</t>
  </si>
  <si>
    <t>1106221080</t>
  </si>
  <si>
    <t>补牙费</t>
  </si>
  <si>
    <t>1106221100</t>
  </si>
  <si>
    <t>牙根治疗费</t>
  </si>
  <si>
    <t>1106221120</t>
  </si>
  <si>
    <t>牙科预防服务费</t>
  </si>
  <si>
    <t>实验室+影像学+临床病理学诊断</t>
  </si>
  <si>
    <t>1106231020</t>
  </si>
  <si>
    <t>血常规（血像）检查费</t>
  </si>
  <si>
    <t>1106231040</t>
  </si>
  <si>
    <t>尿检费</t>
  </si>
  <si>
    <t>1106231060</t>
  </si>
  <si>
    <t>乙肝检测费</t>
  </si>
  <si>
    <t>1106231080</t>
  </si>
  <si>
    <t>艾滋病病毒抗体测试费</t>
  </si>
  <si>
    <t>1106231100</t>
  </si>
  <si>
    <t>成人胸腔X光摄影费</t>
  </si>
  <si>
    <t>1106231120</t>
  </si>
  <si>
    <t>超声波检查费</t>
  </si>
  <si>
    <t>1106231140</t>
  </si>
  <si>
    <t>理疗按摩费</t>
  </si>
  <si>
    <t>1106231150</t>
  </si>
  <si>
    <t>乳腺X光照相费</t>
  </si>
  <si>
    <t>交通</t>
  </si>
  <si>
    <t>小型汽车</t>
  </si>
  <si>
    <t>110711101110</t>
  </si>
  <si>
    <t>丰田威驰</t>
  </si>
  <si>
    <t>110711101120</t>
  </si>
  <si>
    <t>丰田花冠</t>
  </si>
  <si>
    <t>1107111011210</t>
  </si>
  <si>
    <t>丰田卡罗拉</t>
  </si>
  <si>
    <t>1107111011220</t>
  </si>
  <si>
    <t>丰田雅力士</t>
  </si>
  <si>
    <t>1107111011320</t>
  </si>
  <si>
    <t>福特福克斯</t>
  </si>
  <si>
    <t>1107111011410</t>
  </si>
  <si>
    <t>本田CR-V</t>
  </si>
  <si>
    <t>1107111011510</t>
  </si>
  <si>
    <t>奔驰C250</t>
  </si>
  <si>
    <t>1107111011610</t>
  </si>
  <si>
    <t>奥迪A4</t>
  </si>
  <si>
    <t>1107111011620</t>
  </si>
  <si>
    <t>雪铁龙C3</t>
  </si>
  <si>
    <t>1107111011640</t>
  </si>
  <si>
    <t>法国标致208</t>
  </si>
  <si>
    <t>1107111011650</t>
  </si>
  <si>
    <t>大众帕萨特</t>
  </si>
  <si>
    <t>1107111011660</t>
  </si>
  <si>
    <t>日产逍客</t>
  </si>
  <si>
    <t>1107111011670</t>
  </si>
  <si>
    <t>福特蒙迪欧</t>
  </si>
  <si>
    <t>1107111011680</t>
  </si>
  <si>
    <t>现代途胜</t>
  </si>
  <si>
    <t>1107111011690</t>
  </si>
  <si>
    <t>奔驰GLE 350</t>
  </si>
  <si>
    <t>1107111011700</t>
  </si>
  <si>
    <t>大众途锐3.6</t>
  </si>
  <si>
    <t>1107111011710</t>
  </si>
  <si>
    <t>11071110180</t>
  </si>
  <si>
    <t>马鲁蒂/铃木800</t>
  </si>
  <si>
    <t>11071110190</t>
  </si>
  <si>
    <t>马鲁蒂/铃木面包车（奥姆尼）</t>
  </si>
  <si>
    <t>摩托车</t>
  </si>
  <si>
    <t>110712101210</t>
  </si>
  <si>
    <t>光阳小型摩托车</t>
  </si>
  <si>
    <t>110712101220</t>
  </si>
  <si>
    <t>三阳小型摩托车</t>
  </si>
  <si>
    <t>110712101230</t>
  </si>
  <si>
    <t>雅马哈小型摩托车</t>
  </si>
  <si>
    <t>110712101310</t>
  </si>
  <si>
    <t>本田威武或同型号摩托车</t>
  </si>
  <si>
    <t>110712101340</t>
  </si>
  <si>
    <t>本田摩托车（CBR125R）</t>
  </si>
  <si>
    <t>110712101360</t>
  </si>
  <si>
    <t>雅马哈摩托车（YBR 125）</t>
  </si>
  <si>
    <t>11071210140</t>
  </si>
  <si>
    <t>摩托车（中国制造）</t>
  </si>
  <si>
    <t>自行车</t>
  </si>
  <si>
    <t>11071310120</t>
  </si>
  <si>
    <t>11071310130</t>
  </si>
  <si>
    <t>混合动力自行车</t>
  </si>
  <si>
    <t>110713101310</t>
  </si>
  <si>
    <t>变速自行车</t>
  </si>
  <si>
    <t>110713101320</t>
  </si>
  <si>
    <t>普通城市自行车</t>
  </si>
  <si>
    <t>110713101410</t>
  </si>
  <si>
    <t>儿童自行车（大轮）</t>
  </si>
  <si>
    <t>110713101420</t>
  </si>
  <si>
    <t>儿童自行车（小轮）</t>
  </si>
  <si>
    <t>交通工具用燃料</t>
  </si>
  <si>
    <t>11072210130</t>
  </si>
  <si>
    <t>高标号汽油</t>
  </si>
  <si>
    <t>11072210140</t>
  </si>
  <si>
    <t>普通汽油</t>
  </si>
  <si>
    <t>11072210150</t>
  </si>
  <si>
    <t>无铅汽油（国产85-90号）</t>
  </si>
  <si>
    <t>11072210420</t>
  </si>
  <si>
    <t>常规柴油</t>
  </si>
  <si>
    <t>11072210630</t>
  </si>
  <si>
    <t>壳牌喜力超高级合成机油</t>
  </si>
  <si>
    <t>11072210650</t>
  </si>
  <si>
    <t>矿物机油（20w-40）</t>
  </si>
  <si>
    <t>11072210660</t>
  </si>
  <si>
    <t>壳牌特级黄喜力矿物机油（矿物合成混合）</t>
  </si>
  <si>
    <t>11072210670</t>
  </si>
  <si>
    <t>矿物机油（10w-40）</t>
  </si>
  <si>
    <t>11072210680</t>
  </si>
  <si>
    <t>交通工具零配件</t>
  </si>
  <si>
    <t>11072310130</t>
  </si>
  <si>
    <t>新型径向轮胎（145/80 R12）</t>
  </si>
  <si>
    <t>11072310140</t>
  </si>
  <si>
    <t>新型径向轮胎（185/55 R15）</t>
  </si>
  <si>
    <t>11072310210</t>
  </si>
  <si>
    <t>汽车电池（本田思域/丰田花冠）</t>
  </si>
  <si>
    <t>11072310220</t>
  </si>
  <si>
    <t>汽车电池（马鲁蒂/铃木）</t>
  </si>
  <si>
    <t>11072310230</t>
  </si>
  <si>
    <t>汽车电池（博世S4）</t>
  </si>
  <si>
    <t>11072310550</t>
  </si>
  <si>
    <t>火花塞</t>
  </si>
  <si>
    <t>11072310560</t>
  </si>
  <si>
    <t>火花塞（800CC发动机）</t>
  </si>
  <si>
    <t>11072311510</t>
  </si>
  <si>
    <t>轮胎修理</t>
  </si>
  <si>
    <t>11072311830</t>
  </si>
  <si>
    <t>离合器修理</t>
  </si>
  <si>
    <t>11072312130</t>
  </si>
  <si>
    <t>更换刹车片</t>
  </si>
  <si>
    <t>11072312640</t>
  </si>
  <si>
    <t>更换起动马达（本田或丰田1500CC发动机）</t>
  </si>
  <si>
    <t>车辆交通工具使用和维修</t>
  </si>
  <si>
    <t>11072410010</t>
  </si>
  <si>
    <t>汽车租赁（1周）</t>
  </si>
  <si>
    <t>11072410020</t>
  </si>
  <si>
    <t>汽车租赁（1天）</t>
  </si>
  <si>
    <t>11072410030</t>
  </si>
  <si>
    <t>驾校培训</t>
  </si>
  <si>
    <t>11072410050</t>
  </si>
  <si>
    <t>停车费</t>
  </si>
  <si>
    <t>11072410060</t>
  </si>
  <si>
    <t>洗车服务</t>
  </si>
  <si>
    <t>火车票</t>
  </si>
  <si>
    <t>11073110130</t>
  </si>
  <si>
    <t>城际成人火车票（150公里）</t>
  </si>
  <si>
    <t>11073110140</t>
  </si>
  <si>
    <t>城际儿童火车票</t>
  </si>
  <si>
    <t>11073110150</t>
  </si>
  <si>
    <t>城际成人火车票（长途）</t>
  </si>
  <si>
    <t>11073110160</t>
  </si>
  <si>
    <t>城际成人火车票（50公里）</t>
  </si>
  <si>
    <t>11073110170</t>
  </si>
  <si>
    <t>城际成人火车票（250公里）</t>
  </si>
  <si>
    <t>11073110230</t>
  </si>
  <si>
    <t>市内成人城铁票</t>
  </si>
  <si>
    <t>长途汽车+出租车</t>
  </si>
  <si>
    <t>11073210130</t>
  </si>
  <si>
    <t>城际成人公共汽车票（150公里）</t>
  </si>
  <si>
    <t>11073210150</t>
  </si>
  <si>
    <t>城际成人公共汽车票（350公里）</t>
  </si>
  <si>
    <t>11073210160</t>
  </si>
  <si>
    <t>城际成人公共汽车票（50公里）</t>
  </si>
  <si>
    <t>11073210210</t>
  </si>
  <si>
    <t>市内成人公共汽车票（有空调）</t>
  </si>
  <si>
    <t>11073210220</t>
  </si>
  <si>
    <t>市内成人公共汽车票（无空调）</t>
  </si>
  <si>
    <t>11073210240</t>
  </si>
  <si>
    <t>市内小型公共汽车票</t>
  </si>
  <si>
    <t>11073210310</t>
  </si>
  <si>
    <t>出租车费</t>
  </si>
  <si>
    <t>11073210320</t>
  </si>
  <si>
    <t>出租车费（无空调）</t>
  </si>
  <si>
    <t>飞机票</t>
  </si>
  <si>
    <t>11073310150</t>
  </si>
  <si>
    <t>成人国际机票（约10000公里）</t>
  </si>
  <si>
    <t>11073310160</t>
  </si>
  <si>
    <t>成人国际机票（约1000公里）</t>
  </si>
  <si>
    <t>11073310220</t>
  </si>
  <si>
    <t>成人国内机票（约300公里）</t>
  </si>
  <si>
    <t>11073310230</t>
  </si>
  <si>
    <t>儿童国内机票（约300公里）</t>
  </si>
  <si>
    <t>11073310240</t>
  </si>
  <si>
    <t>成人国际机票（廉价航空）</t>
  </si>
  <si>
    <t>11073310250</t>
  </si>
  <si>
    <t>成人国内机票（廉价航空）</t>
  </si>
  <si>
    <t>11073310290</t>
  </si>
  <si>
    <t>国内航班往返机票</t>
  </si>
  <si>
    <t>11073310300</t>
  </si>
  <si>
    <t>国际航班往返机票（中程）</t>
  </si>
  <si>
    <t>其他交通费</t>
  </si>
  <si>
    <t>11073410110</t>
  </si>
  <si>
    <t>船票（接近200公里）</t>
  </si>
  <si>
    <t>110734101210</t>
  </si>
  <si>
    <t>短途水运（接近15公里）</t>
  </si>
  <si>
    <t>11073410130</t>
  </si>
  <si>
    <t>快艇（接近50公里）</t>
  </si>
  <si>
    <t>11073410140</t>
  </si>
  <si>
    <t>快艇（接近200公里）</t>
  </si>
  <si>
    <t>其他</t>
  </si>
  <si>
    <t>11073610120</t>
  </si>
  <si>
    <t>货运</t>
  </si>
  <si>
    <t>11073610130</t>
  </si>
  <si>
    <t>联合货运</t>
  </si>
  <si>
    <t>邮递服务</t>
  </si>
  <si>
    <t>11081110110</t>
  </si>
  <si>
    <t>国内信件邮寄</t>
  </si>
  <si>
    <t>11081110120</t>
  </si>
  <si>
    <t>国内包裹邮寄</t>
  </si>
  <si>
    <t>11081110130</t>
  </si>
  <si>
    <t>国际信件邮寄</t>
  </si>
  <si>
    <t>通讯</t>
  </si>
  <si>
    <t>通信工具</t>
  </si>
  <si>
    <t>110821101210</t>
  </si>
  <si>
    <t>数字无线电话（松下）</t>
  </si>
  <si>
    <t>110821101220</t>
  </si>
  <si>
    <t>数字无线电话</t>
  </si>
  <si>
    <t>110821101310</t>
  </si>
  <si>
    <t>来电显示电话（松下）</t>
  </si>
  <si>
    <t>110821101320</t>
  </si>
  <si>
    <t>来电显示电话</t>
  </si>
  <si>
    <t>110821101510</t>
  </si>
  <si>
    <t>普通电话（松下）</t>
  </si>
  <si>
    <t>110821101520</t>
  </si>
  <si>
    <t>普通电话</t>
  </si>
  <si>
    <t>110821102110</t>
  </si>
  <si>
    <t>中档手机（诺基亚）</t>
  </si>
  <si>
    <t>11082110240</t>
  </si>
  <si>
    <t>苹果iPhone 7</t>
  </si>
  <si>
    <t>11082110250</t>
  </si>
  <si>
    <t>华为荣耀8</t>
  </si>
  <si>
    <t>11082110260</t>
  </si>
  <si>
    <t>三星Galaxy S7</t>
  </si>
  <si>
    <t>11082110270</t>
  </si>
  <si>
    <t>三星Galaxy J5</t>
  </si>
  <si>
    <t>11082110300</t>
  </si>
  <si>
    <t>摩托罗拉Moto G4</t>
  </si>
  <si>
    <t>通信服务</t>
  </si>
  <si>
    <t>11083110010</t>
  </si>
  <si>
    <t>固话座机费</t>
  </si>
  <si>
    <t>11083110020</t>
  </si>
  <si>
    <t>家庭电话费（国内）</t>
  </si>
  <si>
    <t>11083110030</t>
  </si>
  <si>
    <t>家庭电话费（国际）</t>
  </si>
  <si>
    <t>11083110040</t>
  </si>
  <si>
    <t>手机月套餐1#</t>
  </si>
  <si>
    <t>11083110050</t>
  </si>
  <si>
    <t>手机月套餐2#</t>
  </si>
  <si>
    <t>11083110060</t>
  </si>
  <si>
    <t>手机月套餐3#</t>
  </si>
  <si>
    <t>11083110070</t>
  </si>
  <si>
    <t>手机月套餐4#</t>
  </si>
  <si>
    <t>11083110080</t>
  </si>
  <si>
    <t>手机月套餐5#</t>
  </si>
  <si>
    <t>11083110090</t>
  </si>
  <si>
    <t>手机月套餐6#</t>
  </si>
  <si>
    <t>11083110100</t>
  </si>
  <si>
    <t>ADSL上网费（1-2M）</t>
  </si>
  <si>
    <t>11083110200</t>
  </si>
  <si>
    <t>ADSL上网费（5–10M）</t>
  </si>
  <si>
    <t>11083110300</t>
  </si>
  <si>
    <t>ADSL上网费（20–25M）</t>
  </si>
  <si>
    <t>11083110400</t>
  </si>
  <si>
    <t>专线上网费（5–7M）</t>
  </si>
  <si>
    <t>11083110500</t>
  </si>
  <si>
    <t>专线上网费（12–16M）</t>
  </si>
  <si>
    <t>11083110600</t>
  </si>
  <si>
    <t>专线上网费（20–30M）</t>
  </si>
  <si>
    <t>11083110610</t>
  </si>
  <si>
    <t>11083110710</t>
  </si>
  <si>
    <t>网吧上网费</t>
  </si>
  <si>
    <t>11083110800</t>
  </si>
  <si>
    <t>专线上网费（50M以上）</t>
  </si>
  <si>
    <t>文化娱乐</t>
  </si>
  <si>
    <t>文娱耐用品</t>
  </si>
  <si>
    <t>11091110160</t>
  </si>
  <si>
    <t>多媒体播放器</t>
  </si>
  <si>
    <t>110911104840</t>
  </si>
  <si>
    <t>32寸液晶电视（飞利浦）</t>
  </si>
  <si>
    <t>110911104910</t>
  </si>
  <si>
    <t>32寸液晶电视（LG）</t>
  </si>
  <si>
    <t>110911104920</t>
  </si>
  <si>
    <t>32寸液晶电视（索尼）</t>
  </si>
  <si>
    <t>110911104930</t>
  </si>
  <si>
    <t>43寸液晶电视（LG）</t>
  </si>
  <si>
    <t>110911104940</t>
  </si>
  <si>
    <t>40寸液晶电视（三星）</t>
  </si>
  <si>
    <t>110911104950</t>
  </si>
  <si>
    <t>40寸液晶电视（索尼）</t>
  </si>
  <si>
    <t>110911104960</t>
  </si>
  <si>
    <t>55寸液晶电视（三星）</t>
  </si>
  <si>
    <t>11091110550</t>
  </si>
  <si>
    <t>有线电视费</t>
  </si>
  <si>
    <t>110911107210</t>
  </si>
  <si>
    <t>索尼DVD播放器</t>
  </si>
  <si>
    <t>11091110730</t>
  </si>
  <si>
    <t>三星蓝光播放器</t>
  </si>
  <si>
    <t>110911111410</t>
  </si>
  <si>
    <t>数码相机（佳能）</t>
  </si>
  <si>
    <t>110911111440</t>
  </si>
  <si>
    <t>数码相机（索尼）</t>
  </si>
  <si>
    <t>110911114530</t>
  </si>
  <si>
    <t>台式电脑</t>
  </si>
  <si>
    <t>110911114610</t>
  </si>
  <si>
    <t>平板电脑（苹果）</t>
  </si>
  <si>
    <t>1109111146110</t>
  </si>
  <si>
    <t>平板电脑（三星）</t>
  </si>
  <si>
    <t>110911114620</t>
  </si>
  <si>
    <t>笔记本电脑（苹果）</t>
  </si>
  <si>
    <t>110911114630</t>
  </si>
  <si>
    <t>笔记本电脑（戴尔）</t>
  </si>
  <si>
    <t>110911114640</t>
  </si>
  <si>
    <t>笔记本电脑（宏碁）</t>
  </si>
  <si>
    <t>110911114650</t>
  </si>
  <si>
    <t>笔记本电脑（华硕）</t>
  </si>
  <si>
    <t>110911114670</t>
  </si>
  <si>
    <t>软件套装</t>
  </si>
  <si>
    <t>110911114690</t>
  </si>
  <si>
    <t>笔记本电脑（联想）</t>
  </si>
  <si>
    <t>110911114700</t>
  </si>
  <si>
    <t>笔记本电脑（惠普）</t>
  </si>
  <si>
    <t>11091111480</t>
  </si>
  <si>
    <t>移动硬盘</t>
  </si>
  <si>
    <t>其他文娱耐用品</t>
  </si>
  <si>
    <t>11091410180</t>
  </si>
  <si>
    <t>DVD光盘</t>
  </si>
  <si>
    <t>11091410220</t>
  </si>
  <si>
    <t>本地流行音乐光盘</t>
  </si>
  <si>
    <t>11091410230</t>
  </si>
  <si>
    <t>国际流行音乐光盘</t>
  </si>
  <si>
    <t>110914107310</t>
  </si>
  <si>
    <t>空白光盘（Maxell）</t>
  </si>
  <si>
    <t>110914107320</t>
  </si>
  <si>
    <t>空白光盘（CD-R）</t>
  </si>
  <si>
    <t>11091410740</t>
  </si>
  <si>
    <t>空白光盘（DVD+R或DVD-R）</t>
  </si>
  <si>
    <t>11091410820</t>
  </si>
  <si>
    <t>U盘32G</t>
  </si>
  <si>
    <t>维修</t>
  </si>
  <si>
    <t>11091510110</t>
  </si>
  <si>
    <t>电视维修</t>
  </si>
  <si>
    <t>110915101210</t>
  </si>
  <si>
    <t>手机维修</t>
  </si>
  <si>
    <t>11091510130</t>
  </si>
  <si>
    <t>台式电脑维修</t>
  </si>
  <si>
    <t>体育用品</t>
  </si>
  <si>
    <t>11093110550</t>
  </si>
  <si>
    <t>国际象棋</t>
  </si>
  <si>
    <t>11093110560</t>
  </si>
  <si>
    <t>扑克牌</t>
  </si>
  <si>
    <t>11093110810</t>
  </si>
  <si>
    <t>索尼PS4</t>
  </si>
  <si>
    <t>11093111610</t>
  </si>
  <si>
    <t>网球</t>
  </si>
  <si>
    <t>11093111620</t>
  </si>
  <si>
    <t>英式足球</t>
  </si>
  <si>
    <t>11093111810</t>
  </si>
  <si>
    <t>初学者羽毛球拍（尤尼克斯）</t>
  </si>
  <si>
    <t>11093111820</t>
  </si>
  <si>
    <t>熟练者羽毛球拍（尤尼克斯）</t>
  </si>
  <si>
    <t>11093112420</t>
  </si>
  <si>
    <t>乒乓球拍</t>
  </si>
  <si>
    <t>11093113510</t>
  </si>
  <si>
    <t>成人泳镜</t>
  </si>
  <si>
    <t>11093113610</t>
  </si>
  <si>
    <t>芭比娃娃</t>
  </si>
  <si>
    <t>园艺花卉及用品</t>
  </si>
  <si>
    <t>11093310140</t>
  </si>
  <si>
    <t>室内植物</t>
  </si>
  <si>
    <t>11093310210</t>
  </si>
  <si>
    <t>玫瑰花</t>
  </si>
  <si>
    <t>11093310810</t>
  </si>
  <si>
    <t>鱼食</t>
  </si>
  <si>
    <t>11093310820</t>
  </si>
  <si>
    <t>狗粮</t>
  </si>
  <si>
    <t>11093311010</t>
  </si>
  <si>
    <t>宠物金鱼</t>
  </si>
  <si>
    <t>11093311710</t>
  </si>
  <si>
    <t>鱼缸</t>
  </si>
  <si>
    <t>11093311810</t>
  </si>
  <si>
    <t>花盆</t>
  </si>
  <si>
    <t>宠物及用品</t>
  </si>
  <si>
    <t>11093510210</t>
  </si>
  <si>
    <t>宠物狗接种</t>
  </si>
  <si>
    <t>110935102220</t>
  </si>
  <si>
    <t>母猫绝育</t>
  </si>
  <si>
    <t>11093510230</t>
  </si>
  <si>
    <t>兽医</t>
  </si>
  <si>
    <t>健身运动</t>
  </si>
  <si>
    <t>110941102410</t>
  </si>
  <si>
    <t>健身中心</t>
  </si>
  <si>
    <t>110941102420</t>
  </si>
  <si>
    <t>有氧健身中心</t>
  </si>
  <si>
    <t>11094110250</t>
  </si>
  <si>
    <t>游泳池门票</t>
  </si>
  <si>
    <t>11094110260</t>
  </si>
  <si>
    <t>打保龄球（10瓶）</t>
  </si>
  <si>
    <t>文娱服务</t>
  </si>
  <si>
    <t>11094210130</t>
  </si>
  <si>
    <t>拍证件照</t>
  </si>
  <si>
    <t>11094210320</t>
  </si>
  <si>
    <t>数码照片冲印</t>
  </si>
  <si>
    <t>11094210460</t>
  </si>
  <si>
    <t>周末电影票</t>
  </si>
  <si>
    <t>11094210520</t>
  </si>
  <si>
    <t>DVD电影租赁</t>
  </si>
  <si>
    <t>书报杂志+纸张文具</t>
  </si>
  <si>
    <t>11095110220</t>
  </si>
  <si>
    <t>新出版的平装小说</t>
  </si>
  <si>
    <t>11095110240</t>
  </si>
  <si>
    <t>袖珍字典</t>
  </si>
  <si>
    <t>11095110730</t>
  </si>
  <si>
    <t>国家日报</t>
  </si>
  <si>
    <t>11095111020</t>
  </si>
  <si>
    <t>信封</t>
  </si>
  <si>
    <t>11095111110</t>
  </si>
  <si>
    <t>圆珠笔</t>
  </si>
  <si>
    <t>11095111130</t>
  </si>
  <si>
    <t>HB铅笔</t>
  </si>
  <si>
    <t>11095111210</t>
  </si>
  <si>
    <t>弹簧箍圈笔记本</t>
  </si>
  <si>
    <t>11095111220</t>
  </si>
  <si>
    <t>塑料尺</t>
  </si>
  <si>
    <t>11095111230</t>
  </si>
  <si>
    <t>大学笔记本</t>
  </si>
  <si>
    <t>11095111410</t>
  </si>
  <si>
    <t>塑料柄剪刀</t>
  </si>
  <si>
    <t>旅游</t>
  </si>
  <si>
    <t>11096110110</t>
  </si>
  <si>
    <t>双飞旅游套餐（接近500公里）</t>
  </si>
  <si>
    <t>11096110120</t>
  </si>
  <si>
    <t>双飞旅游套餐（接近1500公里）</t>
  </si>
  <si>
    <t>11096110130</t>
  </si>
  <si>
    <t>双飞旅游套餐（接近3000公里）</t>
  </si>
  <si>
    <t>11096110140</t>
  </si>
  <si>
    <t>公路或火车旅游套餐（接近500公里）</t>
  </si>
  <si>
    <t>11096110150</t>
  </si>
  <si>
    <t>网上双飞旅游套餐（接近500公里）</t>
  </si>
  <si>
    <t>11096110160</t>
  </si>
  <si>
    <t>网上双飞旅游套餐（接近1500公里）</t>
  </si>
  <si>
    <t>11096110170</t>
  </si>
  <si>
    <t>网上双飞旅游套餐（接近3000公里）</t>
  </si>
  <si>
    <t>教育</t>
  </si>
  <si>
    <t>教育服务</t>
  </si>
  <si>
    <t>111011110</t>
  </si>
  <si>
    <t>初等教育</t>
  </si>
  <si>
    <t>111011120</t>
  </si>
  <si>
    <t>初中普通教育</t>
  </si>
  <si>
    <t>1110111210</t>
  </si>
  <si>
    <t>高等中学普通教育</t>
  </si>
  <si>
    <t>111011130</t>
  </si>
  <si>
    <t>高等教育（信息与通信技术学位）</t>
  </si>
  <si>
    <t>111011140</t>
  </si>
  <si>
    <t>高等教育（经济学学位）</t>
  </si>
  <si>
    <t>111011150</t>
  </si>
  <si>
    <t>其他教育计划（外语课程）</t>
  </si>
  <si>
    <t>111011160</t>
  </si>
  <si>
    <t>其他教育计划（课外单独补习数学，课余时间辅导）</t>
  </si>
  <si>
    <t>餐饮、旅馆业</t>
  </si>
  <si>
    <t>在外餐饮</t>
  </si>
  <si>
    <t>11111110180</t>
  </si>
  <si>
    <t>肉馅饺子</t>
  </si>
  <si>
    <t>11111110210</t>
  </si>
  <si>
    <t>肉汤面</t>
  </si>
  <si>
    <t>11111110220</t>
  </si>
  <si>
    <t>素咖喱</t>
  </si>
  <si>
    <t>11111110230</t>
  </si>
  <si>
    <t>泰式炒面或带肉炒面</t>
  </si>
  <si>
    <t>11111110240</t>
  </si>
  <si>
    <t>肉类咖喱或炖肉</t>
  </si>
  <si>
    <t>11111110310</t>
  </si>
  <si>
    <t>麦当劳巨无霸</t>
  </si>
  <si>
    <t>11111110320</t>
  </si>
  <si>
    <t>肯德基炸鸡套餐</t>
  </si>
  <si>
    <t>11111110510</t>
  </si>
  <si>
    <t>肉类咖喱</t>
  </si>
  <si>
    <t>11111110520</t>
  </si>
  <si>
    <t>素菜咖喱</t>
  </si>
  <si>
    <t>11111110530</t>
  </si>
  <si>
    <t>蒸或炸全鱼</t>
  </si>
  <si>
    <t>11111110540</t>
  </si>
  <si>
    <t>沙拉</t>
  </si>
  <si>
    <t>11111110550</t>
  </si>
  <si>
    <t>糖醋鸡</t>
  </si>
  <si>
    <t>11111110560</t>
  </si>
  <si>
    <t>11111110570</t>
  </si>
  <si>
    <t>淡啤酒</t>
  </si>
  <si>
    <t>11111110580</t>
  </si>
  <si>
    <t>11111110590</t>
  </si>
  <si>
    <t>可口可乐或百事可乐</t>
  </si>
  <si>
    <t>11111110610</t>
  </si>
  <si>
    <t>瓶装可口可乐</t>
  </si>
  <si>
    <t>11111110620</t>
  </si>
  <si>
    <t>新鲜果汁饮料</t>
  </si>
  <si>
    <t>11111110640</t>
  </si>
  <si>
    <t>瓶装矿泉水</t>
  </si>
  <si>
    <t>11111110670</t>
  </si>
  <si>
    <t>11111110680</t>
  </si>
  <si>
    <t>滴滤咖啡</t>
  </si>
  <si>
    <t>11111111020</t>
  </si>
  <si>
    <t>切开的西瓜</t>
  </si>
  <si>
    <t>11111111030</t>
  </si>
  <si>
    <t>单根香蕉</t>
  </si>
  <si>
    <t>旅馆住宿</t>
  </si>
  <si>
    <t>11112110210</t>
  </si>
  <si>
    <t>三星级酒店客房（含早餐）</t>
  </si>
  <si>
    <t>11112110220</t>
  </si>
  <si>
    <t>三星级酒店客房（不含早餐）</t>
  </si>
  <si>
    <t>11112110230</t>
  </si>
  <si>
    <t>二星级酒店客房</t>
  </si>
  <si>
    <t>11112110240</t>
  </si>
  <si>
    <t>首都经济型酒店（无星级）</t>
  </si>
  <si>
    <t>其它商品和服务</t>
  </si>
  <si>
    <t>美发</t>
  </si>
  <si>
    <t>11121110170</t>
  </si>
  <si>
    <t>女士头发单剪</t>
  </si>
  <si>
    <t>11121110190</t>
  </si>
  <si>
    <t>女士剪发</t>
  </si>
  <si>
    <t>11121110210</t>
  </si>
  <si>
    <t>男士造型理发（带洗发和吹干）</t>
  </si>
  <si>
    <t>11121110230</t>
  </si>
  <si>
    <t>儿童普通理发（不带洗发）</t>
  </si>
  <si>
    <t>11121110250</t>
  </si>
  <si>
    <t>男士理发</t>
  </si>
  <si>
    <t>美容洗浴</t>
  </si>
  <si>
    <t>11121210110</t>
  </si>
  <si>
    <t>吹风机</t>
  </si>
  <si>
    <t>11121210210</t>
  </si>
  <si>
    <t>洗发水</t>
  </si>
  <si>
    <t>11121210610</t>
  </si>
  <si>
    <t>婴儿尿布</t>
  </si>
  <si>
    <t>11121211210</t>
  </si>
  <si>
    <t>女士发刷</t>
  </si>
  <si>
    <t>11121211220</t>
  </si>
  <si>
    <t>梳子</t>
  </si>
  <si>
    <t>11121211310</t>
  </si>
  <si>
    <t>牙膏</t>
  </si>
  <si>
    <t>11121211320</t>
  </si>
  <si>
    <t>牙膏（高露洁）</t>
  </si>
  <si>
    <t>11121211410</t>
  </si>
  <si>
    <t>成人牙刷</t>
  </si>
  <si>
    <t>11121211610</t>
  </si>
  <si>
    <t>剃须泡沫</t>
  </si>
  <si>
    <t>11121211710</t>
  </si>
  <si>
    <t>吉利剃须刀</t>
  </si>
  <si>
    <t>11121212010</t>
  </si>
  <si>
    <t>女士走珠香体露</t>
  </si>
  <si>
    <t>11121212020</t>
  </si>
  <si>
    <t>除臭止汗棒</t>
  </si>
  <si>
    <t>11121212030</t>
  </si>
  <si>
    <t>除臭喷雾剂</t>
  </si>
  <si>
    <t>11121212040</t>
  </si>
  <si>
    <t>男士走珠香体露</t>
  </si>
  <si>
    <t>11121212220</t>
  </si>
  <si>
    <t>普通护翼卫生巾</t>
  </si>
  <si>
    <t>11121212610</t>
  </si>
  <si>
    <t>口红</t>
  </si>
  <si>
    <t>11121212710</t>
  </si>
  <si>
    <t>婴儿润肤露</t>
  </si>
  <si>
    <t>11121212720</t>
  </si>
  <si>
    <t>成人身体保湿霜</t>
  </si>
  <si>
    <t>11121212810</t>
  </si>
  <si>
    <t>婴儿爽身粉</t>
  </si>
  <si>
    <t>11121213110</t>
  </si>
  <si>
    <t>香皂</t>
  </si>
  <si>
    <t>11121213620</t>
  </si>
  <si>
    <t>指甲钳</t>
  </si>
  <si>
    <t>收拾手表</t>
  </si>
  <si>
    <t>11123110110</t>
  </si>
  <si>
    <t>男士精工手表</t>
  </si>
  <si>
    <t>11123110150</t>
  </si>
  <si>
    <t>西铁城光电表</t>
  </si>
  <si>
    <t>11123110220</t>
  </si>
  <si>
    <t>普通金项链</t>
  </si>
  <si>
    <t>111231102210</t>
  </si>
  <si>
    <t>普通金项链（24K黄金）</t>
  </si>
  <si>
    <t>111231102220</t>
  </si>
  <si>
    <t>普通金项链（18K黄金）</t>
  </si>
  <si>
    <t>11123110410</t>
  </si>
  <si>
    <t>婚戒（22K黄金）</t>
  </si>
  <si>
    <t>111231104110</t>
  </si>
  <si>
    <t>婚戒（22K以上黄金）</t>
  </si>
  <si>
    <t>111231104120</t>
  </si>
  <si>
    <t>婚戒（18K黄金）</t>
  </si>
  <si>
    <t>11123110510</t>
  </si>
  <si>
    <t>耳环（22K黄金）</t>
  </si>
  <si>
    <t>111231105110</t>
  </si>
  <si>
    <t>耳环（22K以上黄金）</t>
  </si>
  <si>
    <t>111231105120</t>
  </si>
  <si>
    <t>耳环（18K黄金）</t>
  </si>
  <si>
    <t>111231110110</t>
  </si>
  <si>
    <t>挂钟（精工）</t>
  </si>
  <si>
    <t>111231110120</t>
  </si>
  <si>
    <t>挂钟</t>
  </si>
  <si>
    <t>其他杂项用品</t>
  </si>
  <si>
    <t>11123210110</t>
  </si>
  <si>
    <t>男士钱包</t>
  </si>
  <si>
    <t>11123210310</t>
  </si>
  <si>
    <t>女士手提包</t>
  </si>
  <si>
    <t>11123210630</t>
  </si>
  <si>
    <t>书包</t>
  </si>
  <si>
    <t>111232106410</t>
  </si>
  <si>
    <t>硬质拉杆箱</t>
  </si>
  <si>
    <t>11123210650</t>
  </si>
  <si>
    <t>旅行袋</t>
  </si>
  <si>
    <t>11123210660</t>
  </si>
  <si>
    <t>软质拉杆箱</t>
  </si>
  <si>
    <t>11123210810</t>
  </si>
  <si>
    <t>折叠伞</t>
  </si>
  <si>
    <t>11123210820</t>
  </si>
  <si>
    <t>手动伞</t>
  </si>
  <si>
    <t>大类</t>
  </si>
  <si>
    <t>分类</t>
  </si>
  <si>
    <t>上饶权重</t>
  </si>
  <si>
    <t>九江权重</t>
  </si>
  <si>
    <t>吉安权重</t>
  </si>
  <si>
    <t>宜春权重</t>
  </si>
  <si>
    <t>抚州权重</t>
  </si>
  <si>
    <t>新余权重</t>
  </si>
  <si>
    <t>景德镇权重</t>
  </si>
  <si>
    <t>萍乡权重</t>
  </si>
  <si>
    <t>赣州权重</t>
  </si>
  <si>
    <t>鹰潭权重</t>
  </si>
  <si>
    <t>南昌权重</t>
  </si>
</sst>
</file>

<file path=xl/styles.xml><?xml version="1.0" encoding="utf-8"?>
<styleSheet xmlns="http://schemas.openxmlformats.org/spreadsheetml/2006/main">
  <numFmts count="11">
    <numFmt numFmtId="176" formatCode="#,##0.000000_);\(#,##0.000000\)"/>
    <numFmt numFmtId="177" formatCode="#,##0.000000000_);\(#,##0.000000000\)"/>
    <numFmt numFmtId="178" formatCode="0_);[Red]\(0\)"/>
    <numFmt numFmtId="179" formatCode="0_ "/>
    <numFmt numFmtId="180" formatCode="_(* #,##0.00_);_(* \(#,##0.00\);_(* &quot;-&quot;??_);_(@_)"/>
    <numFmt numFmtId="181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82" formatCode="_(* #,##0_);_(* \(#,##0\);_(* &quot;-&quot;_);_(@_)"/>
    <numFmt numFmtId="183" formatCode="0.0_);[Red]\(0.0\)"/>
  </numFmts>
  <fonts count="28">
    <font>
      <sz val="11"/>
      <name val="Calibri"/>
      <charset val="134"/>
    </font>
    <font>
      <sz val="11"/>
      <name val="宋体"/>
      <charset val="134"/>
    </font>
    <font>
      <b/>
      <sz val="11"/>
      <name val="Calibri"/>
      <charset val="134"/>
    </font>
    <font>
      <sz val="11"/>
      <name val="微软雅黑"/>
      <charset val="134"/>
    </font>
    <font>
      <sz val="11"/>
      <color indexed="8"/>
      <name val="Calibri"/>
      <charset val="134"/>
    </font>
    <font>
      <sz val="11"/>
      <color theme="1"/>
      <name val="等线"/>
      <charset val="134"/>
      <scheme val="minor"/>
    </font>
    <font>
      <b/>
      <sz val="11"/>
      <color theme="0"/>
      <name val="Calibri"/>
      <charset val="134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0"/>
      <color indexed="8"/>
      <name val="Arial"/>
      <charset val="134"/>
    </font>
    <font>
      <b/>
      <sz val="11"/>
      <color rgb="FFFA7D00"/>
      <name val="等线"/>
      <charset val="0"/>
      <scheme val="minor"/>
    </font>
    <font>
      <b/>
      <sz val="1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57E2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50">
    <xf numFmtId="0" fontId="0" fillId="0" borderId="0"/>
    <xf numFmtId="42" fontId="5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0" fontId="10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4" borderId="6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1" fillId="9" borderId="4" applyNumberFormat="0" applyAlignment="0" applyProtection="0">
      <alignment vertical="center"/>
    </xf>
    <xf numFmtId="0" fontId="26" fillId="9" borderId="5" applyNumberFormat="0" applyAlignment="0" applyProtection="0">
      <alignment vertical="center"/>
    </xf>
    <xf numFmtId="0" fontId="15" fillId="17" borderId="7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5" fillId="0" borderId="0"/>
  </cellStyleXfs>
  <cellXfs count="58">
    <xf numFmtId="0" fontId="0" fillId="0" borderId="0" xfId="0"/>
    <xf numFmtId="0" fontId="1" fillId="0" borderId="0" xfId="0" applyFont="1"/>
    <xf numFmtId="0" fontId="0" fillId="0" borderId="0" xfId="0" applyAlignment="1"/>
    <xf numFmtId="179" fontId="0" fillId="0" borderId="0" xfId="0" applyNumberFormat="1"/>
    <xf numFmtId="0" fontId="1" fillId="0" borderId="0" xfId="0" applyFont="1" applyAlignment="1"/>
    <xf numFmtId="178" fontId="0" fillId="0" borderId="0" xfId="0" applyNumberFormat="1"/>
    <xf numFmtId="0" fontId="0" fillId="0" borderId="0" xfId="0" applyAlignment="1">
      <alignment horizontal="center"/>
    </xf>
    <xf numFmtId="180" fontId="0" fillId="0" borderId="0" xfId="0" applyNumberFormat="1" applyFont="1"/>
    <xf numFmtId="176" fontId="0" fillId="0" borderId="0" xfId="0" applyNumberFormat="1" applyFont="1" applyBorder="1" applyAlignment="1"/>
    <xf numFmtId="180" fontId="0" fillId="0" borderId="0" xfId="0" applyNumberFormat="1" applyFont="1" applyBorder="1" applyAlignment="1"/>
    <xf numFmtId="177" fontId="0" fillId="0" borderId="0" xfId="0" applyNumberFormat="1" applyFont="1" applyBorder="1" applyAlignment="1"/>
    <xf numFmtId="180" fontId="0" fillId="0" borderId="0" xfId="0" applyNumberFormat="1" applyFont="1" applyBorder="1"/>
    <xf numFmtId="182" fontId="0" fillId="0" borderId="0" xfId="0" applyNumberFormat="1" applyFont="1" applyBorder="1" applyAlignment="1"/>
    <xf numFmtId="176" fontId="0" fillId="0" borderId="0" xfId="0" applyNumberFormat="1" applyFont="1"/>
    <xf numFmtId="177" fontId="0" fillId="0" borderId="0" xfId="0" applyNumberFormat="1" applyFont="1"/>
    <xf numFmtId="176" fontId="1" fillId="0" borderId="0" xfId="0" applyNumberFormat="1" applyFont="1"/>
    <xf numFmtId="180" fontId="1" fillId="0" borderId="0" xfId="0" applyNumberFormat="1" applyFont="1"/>
    <xf numFmtId="177" fontId="1" fillId="0" borderId="0" xfId="0" applyNumberFormat="1" applyFont="1"/>
    <xf numFmtId="176" fontId="1" fillId="0" borderId="0" xfId="0" applyNumberFormat="1" applyFont="1" applyBorder="1" applyAlignment="1">
      <alignment horizontal="center"/>
    </xf>
    <xf numFmtId="180" fontId="1" fillId="0" borderId="0" xfId="0" applyNumberFormat="1" applyFont="1" applyBorder="1" applyAlignment="1">
      <alignment horizontal="center"/>
    </xf>
    <xf numFmtId="177" fontId="1" fillId="0" borderId="0" xfId="0" applyNumberFormat="1" applyFont="1" applyBorder="1" applyAlignment="1">
      <alignment horizontal="center"/>
    </xf>
    <xf numFmtId="180" fontId="0" fillId="0" borderId="0" xfId="0" applyNumberFormat="1" applyFont="1" applyBorder="1" applyAlignment="1">
      <alignment horizontal="center"/>
    </xf>
    <xf numFmtId="177" fontId="0" fillId="0" borderId="0" xfId="0" applyNumberFormat="1" applyFont="1" applyBorder="1" applyAlignment="1">
      <alignment horizontal="center"/>
    </xf>
    <xf numFmtId="180" fontId="2" fillId="0" borderId="0" xfId="0" applyNumberFormat="1" applyFont="1"/>
    <xf numFmtId="180" fontId="1" fillId="0" borderId="1" xfId="0" applyNumberFormat="1" applyFont="1" applyBorder="1" applyAlignment="1">
      <alignment horizontal="center" vertical="center"/>
    </xf>
    <xf numFmtId="180" fontId="0" fillId="0" borderId="1" xfId="0" applyNumberFormat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80" fontId="4" fillId="0" borderId="0" xfId="49" applyNumberFormat="1" applyFont="1" applyFill="1" applyBorder="1" applyAlignment="1">
      <alignment vertical="top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182" fontId="0" fillId="0" borderId="0" xfId="0" applyNumberFormat="1" applyFont="1" applyAlignment="1">
      <alignment vertical="top"/>
    </xf>
    <xf numFmtId="180" fontId="6" fillId="2" borderId="0" xfId="0" applyNumberFormat="1" applyFont="1" applyFill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181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183" fontId="3" fillId="0" borderId="2" xfId="0" applyNumberFormat="1" applyFont="1" applyFill="1" applyBorder="1" applyAlignment="1">
      <alignment horizontal="center" vertical="center" wrapText="1"/>
    </xf>
    <xf numFmtId="178" fontId="3" fillId="0" borderId="3" xfId="0" applyNumberFormat="1" applyFont="1" applyFill="1" applyBorder="1" applyAlignment="1">
      <alignment horizontal="center" vertical="center"/>
    </xf>
    <xf numFmtId="181" fontId="3" fillId="0" borderId="3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183" fontId="3" fillId="0" borderId="3" xfId="0" applyNumberFormat="1" applyFont="1" applyFill="1" applyBorder="1" applyAlignment="1">
      <alignment horizontal="center" vertical="center" wrapText="1"/>
    </xf>
    <xf numFmtId="178" fontId="3" fillId="0" borderId="0" xfId="0" applyNumberFormat="1" applyFont="1" applyFill="1" applyBorder="1" applyAlignment="1">
      <alignment horizontal="center" vertical="center"/>
    </xf>
    <xf numFmtId="181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83" fontId="3" fillId="0" borderId="0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Border="1" applyAlignment="1">
      <alignment vertical="top"/>
    </xf>
    <xf numFmtId="4" fontId="0" fillId="0" borderId="0" xfId="0" applyNumberFormat="1" applyFont="1" applyBorder="1" applyAlignment="1">
      <alignment vertical="top"/>
    </xf>
    <xf numFmtId="182" fontId="0" fillId="0" borderId="0" xfId="0" applyNumberFormat="1" applyFont="1" applyBorder="1" applyAlignment="1">
      <alignment vertical="top"/>
    </xf>
    <xf numFmtId="180" fontId="0" fillId="0" borderId="0" xfId="0" applyNumberFormat="1" applyFont="1" applyBorder="1" applyAlignment="1">
      <alignment vertical="top"/>
    </xf>
    <xf numFmtId="176" fontId="0" fillId="0" borderId="0" xfId="0" applyNumberFormat="1" applyFont="1" applyBorder="1" applyAlignment="1">
      <alignment horizontal="center"/>
    </xf>
    <xf numFmtId="180" fontId="1" fillId="0" borderId="0" xfId="8" applyFont="1" applyBorder="1" applyAlignment="1">
      <alignment horizontal="center"/>
    </xf>
    <xf numFmtId="177" fontId="0" fillId="0" borderId="0" xfId="8" applyNumberFormat="1" applyFont="1" applyBorder="1" applyAlignment="1">
      <alignment horizontal="center"/>
    </xf>
    <xf numFmtId="180" fontId="0" fillId="0" borderId="0" xfId="8" applyFont="1" applyBorder="1" applyAlignment="1">
      <alignment horizontal="center"/>
    </xf>
    <xf numFmtId="1" fontId="0" fillId="0" borderId="0" xfId="0" applyNumberFormat="1" applyFont="1" applyBorder="1" applyAlignment="1"/>
    <xf numFmtId="4" fontId="0" fillId="0" borderId="0" xfId="0" applyNumberFormat="1" applyFont="1" applyBorder="1" applyAlignment="1"/>
    <xf numFmtId="0" fontId="0" fillId="0" borderId="0" xfId="0" applyFont="1" applyFill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_Sheet1" xfId="49"/>
  </cellStyles>
  <dxfs count="2">
    <dxf>
      <font>
        <strike val="0"/>
        <color theme="0"/>
      </font>
      <fill>
        <patternFill patternType="solid">
          <bgColor indexed="10"/>
        </patternFill>
      </fill>
    </dxf>
    <dxf>
      <font>
        <strike val="0"/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10.712962962963" defaultRowHeight="14.4"/>
  <cols>
    <col min="27" max="16384" width="10.712962962963" style="57"/>
  </cols>
  <sheetData/>
  <pageMargins left="0.75" right="0.75" top="1" bottom="1" header="0.5" footer="0.5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34"/>
  <sheetViews>
    <sheetView workbookViewId="0">
      <pane xSplit="5" ySplit="4" topLeftCell="F32" activePane="bottomRight" state="frozen"/>
      <selection/>
      <selection pane="topRight"/>
      <selection pane="bottomLeft"/>
      <selection pane="bottomRight" activeCell="E16" sqref="E16"/>
    </sheetView>
  </sheetViews>
  <sheetFormatPr defaultColWidth="11.712962962963" defaultRowHeight="14.4"/>
  <cols>
    <col min="1" max="1" width="12.287037037037" style="8" customWidth="1"/>
    <col min="2" max="2" width="16.1388888888889" style="10" customWidth="1"/>
    <col min="3" max="3" width="11.712962962963" style="9"/>
    <col min="4" max="4" width="14.712962962963" style="11" customWidth="1"/>
    <col min="5" max="5" width="40.712962962963" style="11" customWidth="1"/>
    <col min="6" max="6" width="11.712962962963" style="9" customWidth="1"/>
    <col min="7" max="7" width="11.712962962963" style="12" customWidth="1"/>
    <col min="8" max="8" width="11.712962962963" style="9"/>
    <col min="9" max="10" width="15.4259259259259" style="9" customWidth="1"/>
    <col min="11" max="259" width="11.712962962963" style="9"/>
    <col min="260" max="260" width="14.712962962963" style="9" customWidth="1"/>
    <col min="261" max="261" width="40.712962962963" style="9" customWidth="1"/>
    <col min="262" max="515" width="11.712962962963" style="9"/>
    <col min="516" max="516" width="14.712962962963" style="9" customWidth="1"/>
    <col min="517" max="517" width="40.712962962963" style="9" customWidth="1"/>
    <col min="518" max="771" width="11.712962962963" style="9"/>
    <col min="772" max="772" width="14.712962962963" style="9" customWidth="1"/>
    <col min="773" max="773" width="40.712962962963" style="9" customWidth="1"/>
    <col min="774" max="1027" width="11.712962962963" style="9"/>
    <col min="1028" max="1028" width="14.712962962963" style="9" customWidth="1"/>
    <col min="1029" max="1029" width="40.712962962963" style="9" customWidth="1"/>
    <col min="1030" max="1283" width="11.712962962963" style="9"/>
    <col min="1284" max="1284" width="14.712962962963" style="9" customWidth="1"/>
    <col min="1285" max="1285" width="40.712962962963" style="9" customWidth="1"/>
    <col min="1286" max="1539" width="11.712962962963" style="9"/>
    <col min="1540" max="1540" width="14.712962962963" style="9" customWidth="1"/>
    <col min="1541" max="1541" width="40.712962962963" style="9" customWidth="1"/>
    <col min="1542" max="1795" width="11.712962962963" style="9"/>
    <col min="1796" max="1796" width="14.712962962963" style="9" customWidth="1"/>
    <col min="1797" max="1797" width="40.712962962963" style="9" customWidth="1"/>
    <col min="1798" max="2051" width="11.712962962963" style="9"/>
    <col min="2052" max="2052" width="14.712962962963" style="9" customWidth="1"/>
    <col min="2053" max="2053" width="40.712962962963" style="9" customWidth="1"/>
    <col min="2054" max="2307" width="11.712962962963" style="9"/>
    <col min="2308" max="2308" width="14.712962962963" style="9" customWidth="1"/>
    <col min="2309" max="2309" width="40.712962962963" style="9" customWidth="1"/>
    <col min="2310" max="2563" width="11.712962962963" style="9"/>
    <col min="2564" max="2564" width="14.712962962963" style="9" customWidth="1"/>
    <col min="2565" max="2565" width="40.712962962963" style="9" customWidth="1"/>
    <col min="2566" max="2819" width="11.712962962963" style="9"/>
    <col min="2820" max="2820" width="14.712962962963" style="9" customWidth="1"/>
    <col min="2821" max="2821" width="40.712962962963" style="9" customWidth="1"/>
    <col min="2822" max="3075" width="11.712962962963" style="9"/>
    <col min="3076" max="3076" width="14.712962962963" style="9" customWidth="1"/>
    <col min="3077" max="3077" width="40.712962962963" style="9" customWidth="1"/>
    <col min="3078" max="3331" width="11.712962962963" style="9"/>
    <col min="3332" max="3332" width="14.712962962963" style="9" customWidth="1"/>
    <col min="3333" max="3333" width="40.712962962963" style="9" customWidth="1"/>
    <col min="3334" max="3587" width="11.712962962963" style="9"/>
    <col min="3588" max="3588" width="14.712962962963" style="9" customWidth="1"/>
    <col min="3589" max="3589" width="40.712962962963" style="9" customWidth="1"/>
    <col min="3590" max="3843" width="11.712962962963" style="9"/>
    <col min="3844" max="3844" width="14.712962962963" style="9" customWidth="1"/>
    <col min="3845" max="3845" width="40.712962962963" style="9" customWidth="1"/>
    <col min="3846" max="4099" width="11.712962962963" style="9"/>
    <col min="4100" max="4100" width="14.712962962963" style="9" customWidth="1"/>
    <col min="4101" max="4101" width="40.712962962963" style="9" customWidth="1"/>
    <col min="4102" max="4355" width="11.712962962963" style="9"/>
    <col min="4356" max="4356" width="14.712962962963" style="9" customWidth="1"/>
    <col min="4357" max="4357" width="40.712962962963" style="9" customWidth="1"/>
    <col min="4358" max="4611" width="11.712962962963" style="9"/>
    <col min="4612" max="4612" width="14.712962962963" style="9" customWidth="1"/>
    <col min="4613" max="4613" width="40.712962962963" style="9" customWidth="1"/>
    <col min="4614" max="4867" width="11.712962962963" style="9"/>
    <col min="4868" max="4868" width="14.712962962963" style="9" customWidth="1"/>
    <col min="4869" max="4869" width="40.712962962963" style="9" customWidth="1"/>
    <col min="4870" max="5123" width="11.712962962963" style="9"/>
    <col min="5124" max="5124" width="14.712962962963" style="9" customWidth="1"/>
    <col min="5125" max="5125" width="40.712962962963" style="9" customWidth="1"/>
    <col min="5126" max="5379" width="11.712962962963" style="9"/>
    <col min="5380" max="5380" width="14.712962962963" style="9" customWidth="1"/>
    <col min="5381" max="5381" width="40.712962962963" style="9" customWidth="1"/>
    <col min="5382" max="5635" width="11.712962962963" style="9"/>
    <col min="5636" max="5636" width="14.712962962963" style="9" customWidth="1"/>
    <col min="5637" max="5637" width="40.712962962963" style="9" customWidth="1"/>
    <col min="5638" max="5891" width="11.712962962963" style="9"/>
    <col min="5892" max="5892" width="14.712962962963" style="9" customWidth="1"/>
    <col min="5893" max="5893" width="40.712962962963" style="9" customWidth="1"/>
    <col min="5894" max="6147" width="11.712962962963" style="9"/>
    <col min="6148" max="6148" width="14.712962962963" style="9" customWidth="1"/>
    <col min="6149" max="6149" width="40.712962962963" style="9" customWidth="1"/>
    <col min="6150" max="6403" width="11.712962962963" style="9"/>
    <col min="6404" max="6404" width="14.712962962963" style="9" customWidth="1"/>
    <col min="6405" max="6405" width="40.712962962963" style="9" customWidth="1"/>
    <col min="6406" max="6659" width="11.712962962963" style="9"/>
    <col min="6660" max="6660" width="14.712962962963" style="9" customWidth="1"/>
    <col min="6661" max="6661" width="40.712962962963" style="9" customWidth="1"/>
    <col min="6662" max="6915" width="11.712962962963" style="9"/>
    <col min="6916" max="6916" width="14.712962962963" style="9" customWidth="1"/>
    <col min="6917" max="6917" width="40.712962962963" style="9" customWidth="1"/>
    <col min="6918" max="7171" width="11.712962962963" style="9"/>
    <col min="7172" max="7172" width="14.712962962963" style="9" customWidth="1"/>
    <col min="7173" max="7173" width="40.712962962963" style="9" customWidth="1"/>
    <col min="7174" max="7427" width="11.712962962963" style="9"/>
    <col min="7428" max="7428" width="14.712962962963" style="9" customWidth="1"/>
    <col min="7429" max="7429" width="40.712962962963" style="9" customWidth="1"/>
    <col min="7430" max="7683" width="11.712962962963" style="9"/>
    <col min="7684" max="7684" width="14.712962962963" style="9" customWidth="1"/>
    <col min="7685" max="7685" width="40.712962962963" style="9" customWidth="1"/>
    <col min="7686" max="7939" width="11.712962962963" style="9"/>
    <col min="7940" max="7940" width="14.712962962963" style="9" customWidth="1"/>
    <col min="7941" max="7941" width="40.712962962963" style="9" customWidth="1"/>
    <col min="7942" max="8195" width="11.712962962963" style="9"/>
    <col min="8196" max="8196" width="14.712962962963" style="9" customWidth="1"/>
    <col min="8197" max="8197" width="40.712962962963" style="9" customWidth="1"/>
    <col min="8198" max="8451" width="11.712962962963" style="9"/>
    <col min="8452" max="8452" width="14.712962962963" style="9" customWidth="1"/>
    <col min="8453" max="8453" width="40.712962962963" style="9" customWidth="1"/>
    <col min="8454" max="8707" width="11.712962962963" style="9"/>
    <col min="8708" max="8708" width="14.712962962963" style="9" customWidth="1"/>
    <col min="8709" max="8709" width="40.712962962963" style="9" customWidth="1"/>
    <col min="8710" max="8963" width="11.712962962963" style="9"/>
    <col min="8964" max="8964" width="14.712962962963" style="9" customWidth="1"/>
    <col min="8965" max="8965" width="40.712962962963" style="9" customWidth="1"/>
    <col min="8966" max="9219" width="11.712962962963" style="9"/>
    <col min="9220" max="9220" width="14.712962962963" style="9" customWidth="1"/>
    <col min="9221" max="9221" width="40.712962962963" style="9" customWidth="1"/>
    <col min="9222" max="9475" width="11.712962962963" style="9"/>
    <col min="9476" max="9476" width="14.712962962963" style="9" customWidth="1"/>
    <col min="9477" max="9477" width="40.712962962963" style="9" customWidth="1"/>
    <col min="9478" max="9731" width="11.712962962963" style="9"/>
    <col min="9732" max="9732" width="14.712962962963" style="9" customWidth="1"/>
    <col min="9733" max="9733" width="40.712962962963" style="9" customWidth="1"/>
    <col min="9734" max="9987" width="11.712962962963" style="9"/>
    <col min="9988" max="9988" width="14.712962962963" style="9" customWidth="1"/>
    <col min="9989" max="9989" width="40.712962962963" style="9" customWidth="1"/>
    <col min="9990" max="10243" width="11.712962962963" style="9"/>
    <col min="10244" max="10244" width="14.712962962963" style="9" customWidth="1"/>
    <col min="10245" max="10245" width="40.712962962963" style="9" customWidth="1"/>
    <col min="10246" max="10499" width="11.712962962963" style="9"/>
    <col min="10500" max="10500" width="14.712962962963" style="9" customWidth="1"/>
    <col min="10501" max="10501" width="40.712962962963" style="9" customWidth="1"/>
    <col min="10502" max="10755" width="11.712962962963" style="9"/>
    <col min="10756" max="10756" width="14.712962962963" style="9" customWidth="1"/>
    <col min="10757" max="10757" width="40.712962962963" style="9" customWidth="1"/>
    <col min="10758" max="11011" width="11.712962962963" style="9"/>
    <col min="11012" max="11012" width="14.712962962963" style="9" customWidth="1"/>
    <col min="11013" max="11013" width="40.712962962963" style="9" customWidth="1"/>
    <col min="11014" max="11267" width="11.712962962963" style="9"/>
    <col min="11268" max="11268" width="14.712962962963" style="9" customWidth="1"/>
    <col min="11269" max="11269" width="40.712962962963" style="9" customWidth="1"/>
    <col min="11270" max="11523" width="11.712962962963" style="9"/>
    <col min="11524" max="11524" width="14.712962962963" style="9" customWidth="1"/>
    <col min="11525" max="11525" width="40.712962962963" style="9" customWidth="1"/>
    <col min="11526" max="11779" width="11.712962962963" style="9"/>
    <col min="11780" max="11780" width="14.712962962963" style="9" customWidth="1"/>
    <col min="11781" max="11781" width="40.712962962963" style="9" customWidth="1"/>
    <col min="11782" max="12035" width="11.712962962963" style="9"/>
    <col min="12036" max="12036" width="14.712962962963" style="9" customWidth="1"/>
    <col min="12037" max="12037" width="40.712962962963" style="9" customWidth="1"/>
    <col min="12038" max="12291" width="11.712962962963" style="9"/>
    <col min="12292" max="12292" width="14.712962962963" style="9" customWidth="1"/>
    <col min="12293" max="12293" width="40.712962962963" style="9" customWidth="1"/>
    <col min="12294" max="12547" width="11.712962962963" style="9"/>
    <col min="12548" max="12548" width="14.712962962963" style="9" customWidth="1"/>
    <col min="12549" max="12549" width="40.712962962963" style="9" customWidth="1"/>
    <col min="12550" max="12803" width="11.712962962963" style="9"/>
    <col min="12804" max="12804" width="14.712962962963" style="9" customWidth="1"/>
    <col min="12805" max="12805" width="40.712962962963" style="9" customWidth="1"/>
    <col min="12806" max="13059" width="11.712962962963" style="9"/>
    <col min="13060" max="13060" width="14.712962962963" style="9" customWidth="1"/>
    <col min="13061" max="13061" width="40.712962962963" style="9" customWidth="1"/>
    <col min="13062" max="13315" width="11.712962962963" style="9"/>
    <col min="13316" max="13316" width="14.712962962963" style="9" customWidth="1"/>
    <col min="13317" max="13317" width="40.712962962963" style="9" customWidth="1"/>
    <col min="13318" max="13571" width="11.712962962963" style="9"/>
    <col min="13572" max="13572" width="14.712962962963" style="9" customWidth="1"/>
    <col min="13573" max="13573" width="40.712962962963" style="9" customWidth="1"/>
    <col min="13574" max="13827" width="11.712962962963" style="9"/>
    <col min="13828" max="13828" width="14.712962962963" style="9" customWidth="1"/>
    <col min="13829" max="13829" width="40.712962962963" style="9" customWidth="1"/>
    <col min="13830" max="14083" width="11.712962962963" style="9"/>
    <col min="14084" max="14084" width="14.712962962963" style="9" customWidth="1"/>
    <col min="14085" max="14085" width="40.712962962963" style="9" customWidth="1"/>
    <col min="14086" max="14339" width="11.712962962963" style="9"/>
    <col min="14340" max="14340" width="14.712962962963" style="9" customWidth="1"/>
    <col min="14341" max="14341" width="40.712962962963" style="9" customWidth="1"/>
    <col min="14342" max="14595" width="11.712962962963" style="9"/>
    <col min="14596" max="14596" width="14.712962962963" style="9" customWidth="1"/>
    <col min="14597" max="14597" width="40.712962962963" style="9" customWidth="1"/>
    <col min="14598" max="14851" width="11.712962962963" style="9"/>
    <col min="14852" max="14852" width="14.712962962963" style="9" customWidth="1"/>
    <col min="14853" max="14853" width="40.712962962963" style="9" customWidth="1"/>
    <col min="14854" max="15107" width="11.712962962963" style="9"/>
    <col min="15108" max="15108" width="14.712962962963" style="9" customWidth="1"/>
    <col min="15109" max="15109" width="40.712962962963" style="9" customWidth="1"/>
    <col min="15110" max="15363" width="11.712962962963" style="9"/>
    <col min="15364" max="15364" width="14.712962962963" style="9" customWidth="1"/>
    <col min="15365" max="15365" width="40.712962962963" style="9" customWidth="1"/>
    <col min="15366" max="15619" width="11.712962962963" style="9"/>
    <col min="15620" max="15620" width="14.712962962963" style="9" customWidth="1"/>
    <col min="15621" max="15621" width="40.712962962963" style="9" customWidth="1"/>
    <col min="15622" max="15875" width="11.712962962963" style="9"/>
    <col min="15876" max="15876" width="14.712962962963" style="9" customWidth="1"/>
    <col min="15877" max="15877" width="40.712962962963" style="9" customWidth="1"/>
    <col min="15878" max="16131" width="11.712962962963" style="9"/>
    <col min="16132" max="16132" width="14.712962962963" style="9" customWidth="1"/>
    <col min="16133" max="16133" width="40.712962962963" style="9" customWidth="1"/>
    <col min="16134" max="16384" width="11.712962962963" style="9"/>
  </cols>
  <sheetData>
    <row r="1" s="7" customFormat="1" spans="1:23">
      <c r="A1" s="13"/>
      <c r="B1" s="14"/>
      <c r="D1" s="23" t="s">
        <v>0</v>
      </c>
      <c r="G1" s="33"/>
      <c r="J1" s="34" t="s">
        <v>1</v>
      </c>
      <c r="K1" s="34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s="7" customFormat="1" spans="1:23">
      <c r="A2" s="13"/>
      <c r="B2" s="14"/>
      <c r="D2" s="7" t="s">
        <v>2</v>
      </c>
      <c r="G2" s="33">
        <f>SUM(G5:G938)</f>
        <v>0</v>
      </c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</row>
    <row r="3" s="7" customFormat="1" ht="15" customHeight="1" spans="1:23">
      <c r="A3" s="13"/>
      <c r="B3" s="14"/>
      <c r="D3" s="24" t="s">
        <v>3</v>
      </c>
      <c r="E3" s="25"/>
      <c r="F3" s="26" t="s">
        <v>4</v>
      </c>
      <c r="G3" s="35" t="s">
        <v>5</v>
      </c>
      <c r="H3" s="36" t="s">
        <v>6</v>
      </c>
      <c r="I3" s="37" t="s">
        <v>7</v>
      </c>
      <c r="J3" s="37" t="s">
        <v>8</v>
      </c>
      <c r="K3" s="38" t="s">
        <v>9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</row>
    <row r="4" s="7" customFormat="1" spans="1:23">
      <c r="A4" s="13"/>
      <c r="B4" s="14"/>
      <c r="D4" s="24" t="s">
        <v>10</v>
      </c>
      <c r="E4" s="24" t="s">
        <v>11</v>
      </c>
      <c r="F4" s="27"/>
      <c r="G4" s="39"/>
      <c r="H4" s="40"/>
      <c r="I4" s="41"/>
      <c r="J4" s="41"/>
      <c r="K4" s="4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</row>
    <row r="5" spans="1:23">
      <c r="A5" s="18" t="s">
        <v>12</v>
      </c>
      <c r="B5" s="20">
        <f>(720/1000)*(100/1000)*(290/1000)*(658/1000)</f>
        <v>0.01373904</v>
      </c>
      <c r="C5" s="19" t="s">
        <v>13</v>
      </c>
      <c r="D5" s="30" t="s">
        <v>14</v>
      </c>
      <c r="E5" s="31" t="s">
        <v>15</v>
      </c>
      <c r="F5" s="32">
        <v>3.1</v>
      </c>
      <c r="G5" s="47"/>
      <c r="H5" s="48"/>
      <c r="I5" s="48"/>
      <c r="J5" s="48"/>
      <c r="K5" s="48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 spans="1:23">
      <c r="A6" s="18"/>
      <c r="B6" s="22"/>
      <c r="C6" s="21"/>
      <c r="D6" s="30" t="s">
        <v>16</v>
      </c>
      <c r="E6" s="31" t="s">
        <v>17</v>
      </c>
      <c r="F6" s="32">
        <v>3.2</v>
      </c>
      <c r="G6" s="47"/>
      <c r="H6" s="48"/>
      <c r="I6" s="48"/>
      <c r="J6" s="48"/>
      <c r="K6" s="48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</row>
    <row r="7" spans="1:23">
      <c r="A7" s="18"/>
      <c r="B7" s="22"/>
      <c r="C7" s="21"/>
      <c r="D7" s="30" t="s">
        <v>18</v>
      </c>
      <c r="E7" s="31" t="s">
        <v>19</v>
      </c>
      <c r="F7" s="32">
        <v>3.3</v>
      </c>
      <c r="G7" s="49"/>
      <c r="H7" s="50"/>
      <c r="I7" s="50"/>
      <c r="J7" s="50"/>
      <c r="K7" s="50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</row>
    <row r="8" spans="1:23">
      <c r="A8" s="18"/>
      <c r="B8" s="22"/>
      <c r="C8" s="21"/>
      <c r="D8" s="30" t="s">
        <v>20</v>
      </c>
      <c r="E8" s="31" t="s">
        <v>21</v>
      </c>
      <c r="F8" s="32">
        <v>3.4</v>
      </c>
      <c r="G8" s="49"/>
      <c r="H8" s="50"/>
      <c r="I8" s="50"/>
      <c r="J8" s="50"/>
      <c r="K8" s="50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</row>
    <row r="9" spans="1:23">
      <c r="A9" s="18"/>
      <c r="B9" s="22"/>
      <c r="C9" s="21"/>
      <c r="D9" s="30" t="s">
        <v>22</v>
      </c>
      <c r="E9" s="31" t="s">
        <v>23</v>
      </c>
      <c r="F9" s="32">
        <v>3.5</v>
      </c>
      <c r="G9" s="49"/>
      <c r="H9" s="50"/>
      <c r="I9" s="50"/>
      <c r="J9" s="50"/>
      <c r="K9" s="50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</row>
    <row r="10" spans="1:23">
      <c r="A10" s="18"/>
      <c r="B10" s="22"/>
      <c r="C10" s="21"/>
      <c r="D10" s="30" t="s">
        <v>24</v>
      </c>
      <c r="E10" s="31" t="s">
        <v>25</v>
      </c>
      <c r="F10" s="32">
        <v>3.6</v>
      </c>
      <c r="G10" s="49"/>
      <c r="H10" s="50"/>
      <c r="I10" s="50"/>
      <c r="J10" s="50"/>
      <c r="K10" s="50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</row>
    <row r="11" spans="1:23">
      <c r="A11" s="18"/>
      <c r="B11" s="22"/>
      <c r="C11" s="21"/>
      <c r="D11" s="30" t="s">
        <v>26</v>
      </c>
      <c r="E11" s="31" t="s">
        <v>27</v>
      </c>
      <c r="F11" s="32">
        <v>4.1</v>
      </c>
      <c r="G11" s="49"/>
      <c r="H11" s="50"/>
      <c r="I11" s="50"/>
      <c r="J11" s="50"/>
      <c r="K11" s="50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</row>
    <row r="12" spans="1:23">
      <c r="A12" s="18"/>
      <c r="B12" s="22"/>
      <c r="C12" s="21"/>
      <c r="D12" s="30" t="s">
        <v>28</v>
      </c>
      <c r="E12" s="31" t="s">
        <v>29</v>
      </c>
      <c r="F12" s="32">
        <v>4.2</v>
      </c>
      <c r="G12" s="49"/>
      <c r="H12" s="50"/>
      <c r="I12" s="50"/>
      <c r="J12" s="50"/>
      <c r="K12" s="50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</row>
    <row r="13" spans="1:23">
      <c r="A13" s="18"/>
      <c r="B13" s="22"/>
      <c r="C13" s="21"/>
      <c r="D13" s="30" t="s">
        <v>30</v>
      </c>
      <c r="E13" s="31" t="s">
        <v>31</v>
      </c>
      <c r="F13" s="32">
        <v>4.3</v>
      </c>
      <c r="G13" s="47"/>
      <c r="H13" s="48"/>
      <c r="I13" s="48"/>
      <c r="J13" s="48"/>
      <c r="K13" s="48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</row>
    <row r="14" spans="1:23">
      <c r="A14" s="18"/>
      <c r="B14" s="22"/>
      <c r="C14" s="21"/>
      <c r="D14" s="30" t="s">
        <v>32</v>
      </c>
      <c r="E14" s="31" t="s">
        <v>33</v>
      </c>
      <c r="F14" s="32">
        <v>4.4</v>
      </c>
      <c r="G14" s="49"/>
      <c r="H14" s="50"/>
      <c r="I14" s="50"/>
      <c r="J14" s="50"/>
      <c r="K14" s="50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</row>
    <row r="15" spans="1:23">
      <c r="A15" s="18"/>
      <c r="B15" s="22"/>
      <c r="C15" s="21"/>
      <c r="D15" s="30" t="s">
        <v>34</v>
      </c>
      <c r="E15" s="31" t="s">
        <v>35</v>
      </c>
      <c r="F15" s="32">
        <v>4.4</v>
      </c>
      <c r="G15" s="49"/>
      <c r="H15" s="50"/>
      <c r="I15" s="50"/>
      <c r="J15" s="50"/>
      <c r="K15" s="50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</row>
    <row r="16" spans="1:23">
      <c r="A16" s="18"/>
      <c r="B16" s="22"/>
      <c r="C16" s="21"/>
      <c r="D16" s="30" t="s">
        <v>36</v>
      </c>
      <c r="E16" s="31" t="s">
        <v>37</v>
      </c>
      <c r="F16" s="32">
        <v>3.8</v>
      </c>
      <c r="G16" s="49"/>
      <c r="H16" s="50"/>
      <c r="I16" s="50"/>
      <c r="J16" s="50"/>
      <c r="K16" s="50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</row>
    <row r="17" spans="1:23">
      <c r="A17" s="18"/>
      <c r="B17" s="22"/>
      <c r="C17" s="21"/>
      <c r="D17" s="30" t="s">
        <v>38</v>
      </c>
      <c r="E17" s="31" t="s">
        <v>39</v>
      </c>
      <c r="F17" s="32">
        <v>4.5</v>
      </c>
      <c r="G17" s="49"/>
      <c r="H17" s="50"/>
      <c r="I17" s="50"/>
      <c r="J17" s="50"/>
      <c r="K17" s="50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</row>
    <row r="18" spans="1:23">
      <c r="A18" s="18"/>
      <c r="B18" s="22"/>
      <c r="C18" s="21"/>
      <c r="D18" s="30" t="s">
        <v>40</v>
      </c>
      <c r="E18" s="31" t="s">
        <v>41</v>
      </c>
      <c r="F18" s="32">
        <v>2.98</v>
      </c>
      <c r="G18" s="49"/>
      <c r="H18" s="50"/>
      <c r="I18" s="50"/>
      <c r="J18" s="50"/>
      <c r="K18" s="50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</row>
    <row r="19" spans="1:23">
      <c r="A19" s="18"/>
      <c r="B19" s="22"/>
      <c r="C19" s="21"/>
      <c r="D19" s="30" t="s">
        <v>42</v>
      </c>
      <c r="E19" s="31" t="s">
        <v>43</v>
      </c>
      <c r="F19" s="32">
        <v>2.98</v>
      </c>
      <c r="G19" s="47"/>
      <c r="H19" s="48"/>
      <c r="I19" s="48"/>
      <c r="J19" s="48"/>
      <c r="K19" s="48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</row>
    <row r="20" spans="1:23">
      <c r="A20" s="18"/>
      <c r="B20" s="22"/>
      <c r="C20" s="21"/>
      <c r="D20" s="30" t="s">
        <v>44</v>
      </c>
      <c r="E20" s="31" t="s">
        <v>45</v>
      </c>
      <c r="F20" s="32">
        <v>2.59</v>
      </c>
      <c r="G20" s="47"/>
      <c r="H20" s="48"/>
      <c r="I20" s="48"/>
      <c r="J20" s="48"/>
      <c r="K20" s="48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</row>
    <row r="21" spans="1:23">
      <c r="A21" s="18"/>
      <c r="B21" s="22"/>
      <c r="C21" s="21"/>
      <c r="D21" s="30" t="s">
        <v>46</v>
      </c>
      <c r="E21" s="31" t="s">
        <v>47</v>
      </c>
      <c r="F21" s="32">
        <v>2.99</v>
      </c>
      <c r="G21" s="47"/>
      <c r="H21" s="48"/>
      <c r="I21" s="48"/>
      <c r="J21" s="48"/>
      <c r="K21" s="48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</row>
    <row r="22" spans="1:23">
      <c r="A22" s="18"/>
      <c r="B22" s="22"/>
      <c r="C22" s="21"/>
      <c r="D22" s="30" t="s">
        <v>48</v>
      </c>
      <c r="E22" s="31" t="s">
        <v>49</v>
      </c>
      <c r="F22" s="32">
        <v>3.7</v>
      </c>
      <c r="G22" s="47"/>
      <c r="H22" s="48"/>
      <c r="I22" s="48"/>
      <c r="J22" s="48"/>
      <c r="K22" s="48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</row>
    <row r="23" spans="1:23">
      <c r="A23" s="18"/>
      <c r="B23" s="22"/>
      <c r="C23" s="21"/>
      <c r="D23" s="30" t="s">
        <v>50</v>
      </c>
      <c r="E23" s="31" t="s">
        <v>51</v>
      </c>
      <c r="F23" s="32">
        <v>3.8</v>
      </c>
      <c r="G23" s="49"/>
      <c r="H23" s="50"/>
      <c r="I23" s="50"/>
      <c r="J23" s="50"/>
      <c r="K23" s="50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</row>
    <row r="24" spans="1:23">
      <c r="A24" s="18"/>
      <c r="B24" s="22"/>
      <c r="C24" s="21"/>
      <c r="D24" s="30" t="s">
        <v>52</v>
      </c>
      <c r="E24" s="31" t="s">
        <v>53</v>
      </c>
      <c r="F24" s="32">
        <v>6.6</v>
      </c>
      <c r="G24" s="47"/>
      <c r="H24" s="48"/>
      <c r="I24" s="48"/>
      <c r="J24" s="48"/>
      <c r="K24" s="48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</row>
    <row r="25" spans="1:23">
      <c r="A25" s="18"/>
      <c r="B25" s="20">
        <f>(40/1000)*(100/1000)*(658/1000)*(290/1000)</f>
        <v>0.00076328</v>
      </c>
      <c r="C25" s="19" t="s">
        <v>54</v>
      </c>
      <c r="D25" s="30" t="s">
        <v>55</v>
      </c>
      <c r="E25" s="31" t="s">
        <v>56</v>
      </c>
      <c r="F25" s="32">
        <v>2.5</v>
      </c>
      <c r="G25" s="47"/>
      <c r="H25" s="48"/>
      <c r="I25" s="48"/>
      <c r="J25" s="48"/>
      <c r="K25" s="48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</row>
    <row r="26" spans="1:23">
      <c r="A26" s="18"/>
      <c r="B26" s="22"/>
      <c r="C26" s="21"/>
      <c r="D26" s="30" t="s">
        <v>57</v>
      </c>
      <c r="E26" s="31" t="s">
        <v>58</v>
      </c>
      <c r="F26" s="32">
        <v>3.8</v>
      </c>
      <c r="G26" s="49"/>
      <c r="H26" s="50"/>
      <c r="I26" s="50"/>
      <c r="J26" s="50"/>
      <c r="K26" s="50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</row>
    <row r="27" spans="1:23">
      <c r="A27" s="18"/>
      <c r="B27" s="22"/>
      <c r="C27" s="21"/>
      <c r="D27" s="30" t="s">
        <v>59</v>
      </c>
      <c r="E27" s="31" t="s">
        <v>60</v>
      </c>
      <c r="F27" s="32">
        <v>5.68</v>
      </c>
      <c r="G27" s="49"/>
      <c r="H27" s="50"/>
      <c r="I27" s="50"/>
      <c r="J27" s="50"/>
      <c r="K27" s="50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</row>
    <row r="28" spans="1:23">
      <c r="A28" s="18"/>
      <c r="B28" s="22"/>
      <c r="C28" s="21"/>
      <c r="D28" s="30" t="s">
        <v>61</v>
      </c>
      <c r="E28" s="31" t="s">
        <v>62</v>
      </c>
      <c r="F28" s="32">
        <v>3.8</v>
      </c>
      <c r="G28" s="49"/>
      <c r="H28" s="50"/>
      <c r="I28" s="50"/>
      <c r="J28" s="50"/>
      <c r="K28" s="50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</row>
    <row r="29" spans="1:23">
      <c r="A29" s="18"/>
      <c r="B29" s="22"/>
      <c r="C29" s="21"/>
      <c r="D29" s="30" t="s">
        <v>63</v>
      </c>
      <c r="E29" s="31" t="s">
        <v>64</v>
      </c>
      <c r="F29" s="32">
        <v>3.7</v>
      </c>
      <c r="G29" s="47"/>
      <c r="H29" s="48"/>
      <c r="I29" s="48"/>
      <c r="J29" s="48"/>
      <c r="K29" s="48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</row>
    <row r="30" spans="1:23">
      <c r="A30" s="18"/>
      <c r="B30" s="22"/>
      <c r="C30" s="21"/>
      <c r="D30" s="30" t="s">
        <v>65</v>
      </c>
      <c r="E30" s="31" t="s">
        <v>66</v>
      </c>
      <c r="F30" s="32">
        <v>2.89</v>
      </c>
      <c r="G30" s="49"/>
      <c r="H30" s="50"/>
      <c r="I30" s="50"/>
      <c r="J30" s="50"/>
      <c r="K30" s="50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1" spans="1:23">
      <c r="A31" s="18"/>
      <c r="B31" s="22"/>
      <c r="C31" s="21"/>
      <c r="D31" s="30" t="s">
        <v>67</v>
      </c>
      <c r="E31" s="31" t="s">
        <v>68</v>
      </c>
      <c r="F31" s="32">
        <v>3.45</v>
      </c>
      <c r="G31" s="47"/>
      <c r="H31" s="48"/>
      <c r="I31" s="48"/>
      <c r="J31" s="48"/>
      <c r="K31" s="48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</row>
    <row r="32" spans="1:23">
      <c r="A32" s="18"/>
      <c r="B32" s="22"/>
      <c r="C32" s="21"/>
      <c r="D32" s="30" t="s">
        <v>69</v>
      </c>
      <c r="E32" s="31" t="s">
        <v>70</v>
      </c>
      <c r="F32" s="32">
        <v>5.3</v>
      </c>
      <c r="G32" s="47"/>
      <c r="H32" s="48"/>
      <c r="I32" s="48"/>
      <c r="J32" s="48"/>
      <c r="K32" s="48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</row>
    <row r="33" spans="1:23">
      <c r="A33" s="18"/>
      <c r="B33" s="22"/>
      <c r="C33" s="21"/>
      <c r="D33" s="30" t="s">
        <v>71</v>
      </c>
      <c r="E33" s="31" t="s">
        <v>72</v>
      </c>
      <c r="F33" s="32">
        <v>3.67</v>
      </c>
      <c r="G33" s="49"/>
      <c r="H33" s="50"/>
      <c r="I33" s="50"/>
      <c r="J33" s="50"/>
      <c r="K33" s="50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1:23">
      <c r="A34" s="18"/>
      <c r="B34" s="22"/>
      <c r="C34" s="21"/>
      <c r="D34" s="30" t="s">
        <v>73</v>
      </c>
      <c r="E34" s="31" t="s">
        <v>74</v>
      </c>
      <c r="F34" s="32">
        <v>21.88</v>
      </c>
      <c r="G34" s="47"/>
      <c r="H34" s="48"/>
      <c r="I34" s="48"/>
      <c r="J34" s="48"/>
      <c r="K34" s="48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</row>
    <row r="35" spans="1:23">
      <c r="A35" s="18"/>
      <c r="B35" s="22"/>
      <c r="C35" s="21"/>
      <c r="D35" s="30" t="s">
        <v>75</v>
      </c>
      <c r="E35" s="31" t="s">
        <v>76</v>
      </c>
      <c r="F35" s="32">
        <v>32.78</v>
      </c>
      <c r="G35" s="49"/>
      <c r="H35" s="50"/>
      <c r="I35" s="50"/>
      <c r="J35" s="50"/>
      <c r="K35" s="50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</row>
    <row r="36" spans="1:23">
      <c r="A36" s="18"/>
      <c r="B36" s="22"/>
      <c r="C36" s="21"/>
      <c r="D36" s="30" t="s">
        <v>77</v>
      </c>
      <c r="E36" s="31" t="s">
        <v>78</v>
      </c>
      <c r="F36" s="32">
        <v>29.9</v>
      </c>
      <c r="G36" s="47"/>
      <c r="H36" s="48"/>
      <c r="I36" s="48"/>
      <c r="J36" s="48"/>
      <c r="K36" s="48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</row>
    <row r="37" spans="1:23">
      <c r="A37" s="18"/>
      <c r="B37" s="22"/>
      <c r="C37" s="21"/>
      <c r="D37" s="30" t="s">
        <v>79</v>
      </c>
      <c r="E37" s="31" t="s">
        <v>80</v>
      </c>
      <c r="F37" s="32">
        <v>19.9</v>
      </c>
      <c r="G37" s="49"/>
      <c r="H37" s="50"/>
      <c r="I37" s="50"/>
      <c r="J37" s="50"/>
      <c r="K37" s="50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</row>
    <row r="38" spans="1:23">
      <c r="A38" s="18"/>
      <c r="B38" s="22"/>
      <c r="C38" s="21"/>
      <c r="D38" s="30" t="s">
        <v>81</v>
      </c>
      <c r="E38" s="31" t="s">
        <v>82</v>
      </c>
      <c r="F38" s="32">
        <v>29.5</v>
      </c>
      <c r="G38" s="47"/>
      <c r="H38" s="48"/>
      <c r="I38" s="48"/>
      <c r="J38" s="48"/>
      <c r="K38" s="48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</row>
    <row r="39" spans="1:23">
      <c r="A39" s="18"/>
      <c r="B39" s="22"/>
      <c r="C39" s="21"/>
      <c r="D39" s="30" t="s">
        <v>83</v>
      </c>
      <c r="E39" s="31" t="s">
        <v>84</v>
      </c>
      <c r="F39" s="32">
        <v>45</v>
      </c>
      <c r="G39" s="49"/>
      <c r="H39" s="50"/>
      <c r="I39" s="50"/>
      <c r="J39" s="50"/>
      <c r="K39" s="50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</row>
    <row r="40" spans="1:23">
      <c r="A40" s="18"/>
      <c r="B40" s="22"/>
      <c r="C40" s="21"/>
      <c r="D40" s="30" t="s">
        <v>85</v>
      </c>
      <c r="E40" s="31" t="s">
        <v>86</v>
      </c>
      <c r="F40" s="32">
        <v>2.5</v>
      </c>
      <c r="G40" s="47"/>
      <c r="H40" s="48"/>
      <c r="I40" s="48"/>
      <c r="J40" s="48"/>
      <c r="K40" s="48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</row>
    <row r="41" spans="1:23">
      <c r="A41" s="18"/>
      <c r="B41" s="22"/>
      <c r="C41" s="21"/>
      <c r="D41" s="30" t="s">
        <v>87</v>
      </c>
      <c r="E41" s="31" t="s">
        <v>88</v>
      </c>
      <c r="F41" s="32">
        <v>2.9</v>
      </c>
      <c r="G41" s="47"/>
      <c r="H41" s="48"/>
      <c r="I41" s="48"/>
      <c r="J41" s="48"/>
      <c r="K41" s="48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</row>
    <row r="42" spans="1:23">
      <c r="A42" s="18"/>
      <c r="B42" s="22">
        <f>(204/1000)*(53/1000)*(658/1000)*(290/1000)</f>
        <v>0.00206314584</v>
      </c>
      <c r="C42" s="19" t="s">
        <v>89</v>
      </c>
      <c r="D42" s="30" t="s">
        <v>90</v>
      </c>
      <c r="E42" s="31" t="s">
        <v>91</v>
      </c>
      <c r="F42" s="32">
        <v>20</v>
      </c>
      <c r="G42" s="47"/>
      <c r="H42" s="48"/>
      <c r="I42" s="48"/>
      <c r="J42" s="48"/>
      <c r="K42" s="48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</row>
    <row r="43" spans="1:23">
      <c r="A43" s="18"/>
      <c r="B43" s="22"/>
      <c r="C43" s="21"/>
      <c r="D43" s="30" t="s">
        <v>92</v>
      </c>
      <c r="E43" s="31" t="s">
        <v>93</v>
      </c>
      <c r="F43" s="32">
        <v>20</v>
      </c>
      <c r="G43" s="47"/>
      <c r="H43" s="48"/>
      <c r="I43" s="48"/>
      <c r="J43" s="48"/>
      <c r="K43" s="48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</row>
    <row r="44" spans="1:23">
      <c r="A44" s="18"/>
      <c r="B44" s="22"/>
      <c r="C44" s="21"/>
      <c r="D44" s="30" t="s">
        <v>94</v>
      </c>
      <c r="E44" s="31" t="s">
        <v>95</v>
      </c>
      <c r="F44" s="32">
        <v>10</v>
      </c>
      <c r="G44" s="47"/>
      <c r="H44" s="48"/>
      <c r="I44" s="48"/>
      <c r="J44" s="48"/>
      <c r="K44" s="48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</row>
    <row r="45" spans="1:23">
      <c r="A45" s="18"/>
      <c r="B45" s="22"/>
      <c r="C45" s="21"/>
      <c r="D45" s="30" t="s">
        <v>96</v>
      </c>
      <c r="E45" s="31" t="s">
        <v>97</v>
      </c>
      <c r="F45" s="32">
        <v>9.9</v>
      </c>
      <c r="G45" s="47"/>
      <c r="H45" s="48"/>
      <c r="I45" s="48"/>
      <c r="J45" s="48"/>
      <c r="K45" s="48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</row>
    <row r="46" spans="1:23">
      <c r="A46" s="18"/>
      <c r="B46" s="22"/>
      <c r="C46" s="21"/>
      <c r="D46" s="30" t="s">
        <v>98</v>
      </c>
      <c r="E46" s="31" t="s">
        <v>99</v>
      </c>
      <c r="F46" s="32">
        <v>12.9</v>
      </c>
      <c r="G46" s="47"/>
      <c r="H46" s="48"/>
      <c r="I46" s="48"/>
      <c r="J46" s="48"/>
      <c r="K46" s="48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</row>
    <row r="47" spans="1:23">
      <c r="A47" s="18"/>
      <c r="B47" s="22"/>
      <c r="C47" s="21"/>
      <c r="D47" s="30" t="s">
        <v>100</v>
      </c>
      <c r="E47" s="31" t="s">
        <v>101</v>
      </c>
      <c r="F47" s="32">
        <v>9</v>
      </c>
      <c r="G47" s="47"/>
      <c r="H47" s="48"/>
      <c r="I47" s="48"/>
      <c r="J47" s="48"/>
      <c r="K47" s="48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</row>
    <row r="48" spans="1:23">
      <c r="A48" s="18"/>
      <c r="B48" s="22">
        <f>(585/1000)*(53/1000)*(658/1000)*(290/1000)</f>
        <v>0.0059163741</v>
      </c>
      <c r="C48" s="19" t="s">
        <v>102</v>
      </c>
      <c r="D48" s="30" t="s">
        <v>103</v>
      </c>
      <c r="E48" s="31" t="s">
        <v>104</v>
      </c>
      <c r="F48" s="32">
        <v>6.942</v>
      </c>
      <c r="G48" s="47"/>
      <c r="H48" s="48"/>
      <c r="I48" s="48"/>
      <c r="J48" s="48"/>
      <c r="K48" s="48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</row>
    <row r="49" spans="1:23">
      <c r="A49" s="18"/>
      <c r="B49" s="22"/>
      <c r="C49" s="21"/>
      <c r="D49" s="30" t="s">
        <v>105</v>
      </c>
      <c r="E49" s="31" t="s">
        <v>106</v>
      </c>
      <c r="F49" s="32">
        <v>9.108</v>
      </c>
      <c r="G49" s="47"/>
      <c r="H49" s="48"/>
      <c r="I49" s="48"/>
      <c r="J49" s="48"/>
      <c r="K49" s="48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</row>
    <row r="50" spans="1:23">
      <c r="A50" s="18"/>
      <c r="B50" s="22"/>
      <c r="C50" s="21"/>
      <c r="D50" s="30" t="s">
        <v>107</v>
      </c>
      <c r="E50" s="31" t="s">
        <v>108</v>
      </c>
      <c r="F50" s="32">
        <v>13.33</v>
      </c>
      <c r="G50" s="49"/>
      <c r="H50" s="50"/>
      <c r="I50" s="50"/>
      <c r="J50" s="50"/>
      <c r="K50" s="50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</row>
    <row r="51" spans="1:23">
      <c r="A51" s="18"/>
      <c r="B51" s="22"/>
      <c r="C51" s="21"/>
      <c r="D51" s="30" t="s">
        <v>109</v>
      </c>
      <c r="E51" s="31" t="s">
        <v>110</v>
      </c>
      <c r="F51" s="32">
        <v>25.116</v>
      </c>
      <c r="G51" s="49"/>
      <c r="H51" s="50"/>
      <c r="I51" s="50"/>
      <c r="J51" s="50"/>
      <c r="K51" s="50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</row>
    <row r="52" spans="1:23">
      <c r="A52" s="18"/>
      <c r="B52" s="22"/>
      <c r="C52" s="21"/>
      <c r="D52" s="30" t="s">
        <v>111</v>
      </c>
      <c r="E52" s="31" t="s">
        <v>112</v>
      </c>
      <c r="F52" s="32">
        <v>11.352</v>
      </c>
      <c r="G52" s="47"/>
      <c r="H52" s="48"/>
      <c r="I52" s="48"/>
      <c r="J52" s="48"/>
      <c r="K52" s="48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</row>
    <row r="53" spans="1:23">
      <c r="A53" s="18"/>
      <c r="B53" s="22"/>
      <c r="C53" s="21"/>
      <c r="D53" s="30" t="s">
        <v>113</v>
      </c>
      <c r="E53" s="31" t="s">
        <v>114</v>
      </c>
      <c r="F53" s="32">
        <v>11.868</v>
      </c>
      <c r="G53" s="47"/>
      <c r="H53" s="48"/>
      <c r="I53" s="48"/>
      <c r="J53" s="48"/>
      <c r="K53" s="48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</row>
    <row r="54" spans="1:23">
      <c r="A54" s="18"/>
      <c r="B54" s="22"/>
      <c r="C54" s="21"/>
      <c r="D54" s="30" t="s">
        <v>115</v>
      </c>
      <c r="E54" s="31" t="s">
        <v>116</v>
      </c>
      <c r="F54" s="32">
        <v>10.32</v>
      </c>
      <c r="G54" s="47"/>
      <c r="H54" s="48"/>
      <c r="I54" s="48"/>
      <c r="J54" s="48"/>
      <c r="K54" s="48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</row>
    <row r="55" spans="1:23">
      <c r="A55" s="18"/>
      <c r="B55" s="22"/>
      <c r="C55" s="21"/>
      <c r="D55" s="30" t="s">
        <v>117</v>
      </c>
      <c r="E55" s="31" t="s">
        <v>118</v>
      </c>
      <c r="F55" s="32">
        <v>10.578</v>
      </c>
      <c r="G55" s="47"/>
      <c r="H55" s="48"/>
      <c r="I55" s="48"/>
      <c r="J55" s="48"/>
      <c r="K55" s="48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</row>
    <row r="56" spans="1:23">
      <c r="A56" s="18"/>
      <c r="B56" s="22"/>
      <c r="C56" s="21"/>
      <c r="D56" s="30" t="s">
        <v>119</v>
      </c>
      <c r="E56" s="31" t="s">
        <v>120</v>
      </c>
      <c r="F56" s="32">
        <v>7.254</v>
      </c>
      <c r="G56" s="47"/>
      <c r="H56" s="48"/>
      <c r="I56" s="48"/>
      <c r="J56" s="48"/>
      <c r="K56" s="48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</row>
    <row r="57" spans="1:23">
      <c r="A57" s="18"/>
      <c r="B57" s="22"/>
      <c r="C57" s="21"/>
      <c r="D57" s="30" t="s">
        <v>121</v>
      </c>
      <c r="E57" s="31" t="s">
        <v>122</v>
      </c>
      <c r="F57" s="32">
        <v>4.648</v>
      </c>
      <c r="G57" s="47"/>
      <c r="H57" s="48"/>
      <c r="I57" s="48"/>
      <c r="J57" s="48"/>
      <c r="K57" s="48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</row>
    <row r="58" spans="1:23">
      <c r="A58" s="18"/>
      <c r="B58" s="22"/>
      <c r="C58" s="21"/>
      <c r="D58" s="30" t="s">
        <v>123</v>
      </c>
      <c r="E58" s="31" t="s">
        <v>124</v>
      </c>
      <c r="F58" s="32">
        <v>6.3</v>
      </c>
      <c r="G58" s="47"/>
      <c r="H58" s="48"/>
      <c r="I58" s="48"/>
      <c r="J58" s="48"/>
      <c r="K58" s="48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</row>
    <row r="59" spans="1:23">
      <c r="A59" s="18"/>
      <c r="B59" s="22"/>
      <c r="C59" s="21"/>
      <c r="D59" s="30" t="s">
        <v>125</v>
      </c>
      <c r="E59" s="31" t="s">
        <v>126</v>
      </c>
      <c r="F59" s="32">
        <v>6.16</v>
      </c>
      <c r="G59" s="49"/>
      <c r="H59" s="50"/>
      <c r="I59" s="50"/>
      <c r="J59" s="50"/>
      <c r="K59" s="50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</row>
    <row r="60" spans="1:23">
      <c r="A60" s="18"/>
      <c r="B60" s="22"/>
      <c r="C60" s="21"/>
      <c r="D60" s="30" t="s">
        <v>127</v>
      </c>
      <c r="E60" s="31" t="s">
        <v>128</v>
      </c>
      <c r="F60" s="32">
        <v>13.2</v>
      </c>
      <c r="G60" s="47"/>
      <c r="H60" s="48"/>
      <c r="I60" s="48"/>
      <c r="J60" s="48"/>
      <c r="K60" s="48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</row>
    <row r="61" spans="1:23">
      <c r="A61" s="18"/>
      <c r="B61" s="22"/>
      <c r="C61" s="21"/>
      <c r="D61" s="30" t="s">
        <v>129</v>
      </c>
      <c r="E61" s="31" t="s">
        <v>130</v>
      </c>
      <c r="F61" s="32">
        <v>7.52</v>
      </c>
      <c r="G61" s="47"/>
      <c r="H61" s="48"/>
      <c r="I61" s="48"/>
      <c r="J61" s="48"/>
      <c r="K61" s="48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</row>
    <row r="62" spans="1:23">
      <c r="A62" s="18"/>
      <c r="B62" s="22">
        <f>(216/1000)*(100/1000)*(658/1000)*(290/1000)</f>
        <v>0.004121712</v>
      </c>
      <c r="C62" s="19" t="s">
        <v>131</v>
      </c>
      <c r="D62" s="30" t="s">
        <v>132</v>
      </c>
      <c r="E62" s="31" t="s">
        <v>133</v>
      </c>
      <c r="F62" s="32">
        <v>4.185</v>
      </c>
      <c r="G62" s="47"/>
      <c r="H62" s="48"/>
      <c r="I62" s="48"/>
      <c r="J62" s="48"/>
      <c r="K62" s="48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</row>
    <row r="63" spans="1:23">
      <c r="A63" s="18"/>
      <c r="B63" s="22"/>
      <c r="C63" s="21"/>
      <c r="D63" s="30" t="s">
        <v>134</v>
      </c>
      <c r="E63" s="31" t="s">
        <v>135</v>
      </c>
      <c r="F63" s="32">
        <v>3.825</v>
      </c>
      <c r="G63" s="47"/>
      <c r="H63" s="48"/>
      <c r="I63" s="48"/>
      <c r="J63" s="48"/>
      <c r="K63" s="48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</row>
    <row r="64" spans="1:23">
      <c r="A64" s="18"/>
      <c r="B64" s="22"/>
      <c r="C64" s="21"/>
      <c r="D64" s="30" t="s">
        <v>136</v>
      </c>
      <c r="E64" s="31" t="s">
        <v>137</v>
      </c>
      <c r="F64" s="32">
        <v>4.64</v>
      </c>
      <c r="G64" s="47"/>
      <c r="H64" s="48"/>
      <c r="I64" s="48"/>
      <c r="J64" s="48"/>
      <c r="K64" s="48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</row>
    <row r="65" spans="1:23">
      <c r="A65" s="18"/>
      <c r="B65" s="22"/>
      <c r="C65" s="21"/>
      <c r="D65" s="30" t="s">
        <v>138</v>
      </c>
      <c r="E65" s="31" t="s">
        <v>139</v>
      </c>
      <c r="F65" s="32">
        <v>6.786</v>
      </c>
      <c r="G65" s="47"/>
      <c r="H65" s="48"/>
      <c r="I65" s="48"/>
      <c r="J65" s="48"/>
      <c r="K65" s="48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</row>
    <row r="66" spans="1:23">
      <c r="A66" s="18"/>
      <c r="B66" s="22"/>
      <c r="C66" s="21"/>
      <c r="D66" s="30" t="s">
        <v>140</v>
      </c>
      <c r="E66" s="31" t="s">
        <v>141</v>
      </c>
      <c r="F66" s="32">
        <v>27.508</v>
      </c>
      <c r="G66" s="47"/>
      <c r="H66" s="48"/>
      <c r="I66" s="48"/>
      <c r="J66" s="48"/>
      <c r="K66" s="48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</row>
    <row r="67" spans="1:23">
      <c r="A67" s="18"/>
      <c r="B67" s="22"/>
      <c r="C67" s="21"/>
      <c r="D67" s="30" t="s">
        <v>142</v>
      </c>
      <c r="E67" s="31" t="s">
        <v>143</v>
      </c>
      <c r="F67" s="32">
        <v>23.92</v>
      </c>
      <c r="G67" s="47"/>
      <c r="H67" s="48"/>
      <c r="I67" s="48"/>
      <c r="J67" s="48"/>
      <c r="K67" s="48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</row>
    <row r="68" spans="1:23">
      <c r="A68" s="18"/>
      <c r="B68" s="22"/>
      <c r="C68" s="21"/>
      <c r="D68" s="30" t="s">
        <v>144</v>
      </c>
      <c r="E68" s="31" t="s">
        <v>145</v>
      </c>
      <c r="F68" s="32">
        <v>4.2</v>
      </c>
      <c r="G68" s="47"/>
      <c r="H68" s="48"/>
      <c r="I68" s="48"/>
      <c r="J68" s="48"/>
      <c r="K68" s="48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</row>
    <row r="69" spans="1:23">
      <c r="A69" s="18"/>
      <c r="B69" s="22"/>
      <c r="C69" s="21"/>
      <c r="D69" s="30" t="s">
        <v>146</v>
      </c>
      <c r="E69" s="31" t="s">
        <v>147</v>
      </c>
      <c r="F69" s="32">
        <v>2.76</v>
      </c>
      <c r="G69" s="47"/>
      <c r="H69" s="48"/>
      <c r="I69" s="48"/>
      <c r="J69" s="48"/>
      <c r="K69" s="48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</row>
    <row r="70" spans="1:23">
      <c r="A70" s="18"/>
      <c r="B70" s="22"/>
      <c r="C70" s="21"/>
      <c r="D70" s="30" t="s">
        <v>148</v>
      </c>
      <c r="E70" s="31" t="s">
        <v>149</v>
      </c>
      <c r="F70" s="32">
        <v>7.176</v>
      </c>
      <c r="G70" s="49"/>
      <c r="H70" s="50"/>
      <c r="I70" s="50"/>
      <c r="J70" s="50"/>
      <c r="K70" s="50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</row>
    <row r="71" spans="1:23">
      <c r="A71" s="18"/>
      <c r="B71" s="22">
        <f>(141/1000)*(211/1000)*(658/1000)*(290/1000)</f>
        <v>0.00567708582</v>
      </c>
      <c r="C71" s="19" t="s">
        <v>150</v>
      </c>
      <c r="D71" s="30" t="s">
        <v>151</v>
      </c>
      <c r="E71" s="31" t="s">
        <v>152</v>
      </c>
      <c r="F71" s="32">
        <v>12.64</v>
      </c>
      <c r="G71" s="47"/>
      <c r="H71" s="48"/>
      <c r="I71" s="48"/>
      <c r="J71" s="48"/>
      <c r="K71" s="48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</row>
    <row r="72" spans="1:23">
      <c r="A72" s="18"/>
      <c r="B72" s="22"/>
      <c r="C72" s="21"/>
      <c r="D72" s="30" t="s">
        <v>153</v>
      </c>
      <c r="E72" s="31" t="s">
        <v>154</v>
      </c>
      <c r="F72" s="32">
        <v>37.404</v>
      </c>
      <c r="G72" s="47"/>
      <c r="H72" s="48"/>
      <c r="I72" s="48"/>
      <c r="J72" s="48"/>
      <c r="K72" s="48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</row>
    <row r="73" spans="1:23">
      <c r="A73" s="18"/>
      <c r="B73" s="22"/>
      <c r="C73" s="21"/>
      <c r="D73" s="30" t="s">
        <v>155</v>
      </c>
      <c r="E73" s="31" t="s">
        <v>156</v>
      </c>
      <c r="F73" s="32">
        <v>35.397</v>
      </c>
      <c r="G73" s="47"/>
      <c r="H73" s="48"/>
      <c r="I73" s="48"/>
      <c r="J73" s="48"/>
      <c r="K73" s="48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</row>
    <row r="74" spans="1:23">
      <c r="A74" s="18"/>
      <c r="B74" s="22"/>
      <c r="C74" s="21"/>
      <c r="D74" s="30" t="s">
        <v>157</v>
      </c>
      <c r="E74" s="31" t="s">
        <v>158</v>
      </c>
      <c r="F74" s="32">
        <v>37.0863</v>
      </c>
      <c r="G74" s="47"/>
      <c r="H74" s="48"/>
      <c r="I74" s="48"/>
      <c r="J74" s="48"/>
      <c r="K74" s="48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</row>
    <row r="75" spans="1:23">
      <c r="A75" s="18"/>
      <c r="B75" s="22"/>
      <c r="C75" s="21"/>
      <c r="D75" s="30" t="s">
        <v>159</v>
      </c>
      <c r="E75" s="31" t="s">
        <v>160</v>
      </c>
      <c r="F75" s="32">
        <v>36.4565</v>
      </c>
      <c r="G75" s="47"/>
      <c r="H75" s="48"/>
      <c r="I75" s="48"/>
      <c r="J75" s="48"/>
      <c r="K75" s="48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</row>
    <row r="76" spans="1:23">
      <c r="A76" s="18"/>
      <c r="B76" s="22"/>
      <c r="C76" s="21"/>
      <c r="D76" s="30" t="s">
        <v>161</v>
      </c>
      <c r="E76" s="31" t="s">
        <v>162</v>
      </c>
      <c r="F76" s="32">
        <v>38.3474</v>
      </c>
      <c r="G76" s="49"/>
      <c r="H76" s="50"/>
      <c r="I76" s="50"/>
      <c r="J76" s="50"/>
      <c r="K76" s="50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</row>
    <row r="77" spans="1:23">
      <c r="A77" s="18"/>
      <c r="B77" s="22"/>
      <c r="C77" s="21"/>
      <c r="D77" s="30" t="s">
        <v>163</v>
      </c>
      <c r="E77" s="31" t="s">
        <v>164</v>
      </c>
      <c r="F77" s="32">
        <v>33.97</v>
      </c>
      <c r="G77" s="47"/>
      <c r="H77" s="48"/>
      <c r="I77" s="48"/>
      <c r="J77" s="48"/>
      <c r="K77" s="48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</row>
    <row r="78" spans="1:23">
      <c r="A78" s="18"/>
      <c r="B78" s="22"/>
      <c r="C78" s="21"/>
      <c r="D78" s="30" t="s">
        <v>165</v>
      </c>
      <c r="E78" s="31" t="s">
        <v>166</v>
      </c>
      <c r="F78" s="32">
        <v>37.0272</v>
      </c>
      <c r="G78" s="49"/>
      <c r="H78" s="50"/>
      <c r="I78" s="50"/>
      <c r="J78" s="50"/>
      <c r="K78" s="50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</row>
    <row r="79" spans="1:23">
      <c r="A79" s="18"/>
      <c r="B79" s="22"/>
      <c r="C79" s="21"/>
      <c r="D79" s="30" t="s">
        <v>167</v>
      </c>
      <c r="E79" s="31" t="s">
        <v>168</v>
      </c>
      <c r="F79" s="32">
        <v>34.9104</v>
      </c>
      <c r="G79" s="47"/>
      <c r="H79" s="48"/>
      <c r="I79" s="48"/>
      <c r="J79" s="48"/>
      <c r="K79" s="48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</row>
    <row r="80" spans="1:23">
      <c r="A80" s="18"/>
      <c r="B80" s="22"/>
      <c r="C80" s="21"/>
      <c r="D80" s="30" t="s">
        <v>169</v>
      </c>
      <c r="E80" s="31" t="s">
        <v>170</v>
      </c>
      <c r="F80" s="32">
        <v>34.5861</v>
      </c>
      <c r="G80" s="47"/>
      <c r="H80" s="48"/>
      <c r="I80" s="48"/>
      <c r="J80" s="48"/>
      <c r="K80" s="48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</row>
    <row r="81" spans="1:23">
      <c r="A81" s="18"/>
      <c r="B81" s="22"/>
      <c r="C81" s="21"/>
      <c r="D81" s="30" t="s">
        <v>171</v>
      </c>
      <c r="E81" s="31" t="s">
        <v>172</v>
      </c>
      <c r="F81" s="32">
        <v>29.565</v>
      </c>
      <c r="G81" s="49"/>
      <c r="H81" s="50"/>
      <c r="I81" s="50"/>
      <c r="J81" s="50"/>
      <c r="K81" s="50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</row>
    <row r="82" spans="1:23">
      <c r="A82" s="18"/>
      <c r="B82" s="22"/>
      <c r="C82" s="21"/>
      <c r="D82" s="30" t="s">
        <v>173</v>
      </c>
      <c r="E82" s="31" t="s">
        <v>174</v>
      </c>
      <c r="F82" s="32">
        <v>31.12</v>
      </c>
      <c r="G82" s="47"/>
      <c r="H82" s="48"/>
      <c r="I82" s="48"/>
      <c r="J82" s="48"/>
      <c r="K82" s="48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</row>
    <row r="83" spans="1:23">
      <c r="A83" s="18"/>
      <c r="B83" s="22"/>
      <c r="C83" s="21"/>
      <c r="D83" s="30" t="s">
        <v>175</v>
      </c>
      <c r="E83" s="31" t="s">
        <v>176</v>
      </c>
      <c r="F83" s="32">
        <v>30.618</v>
      </c>
      <c r="G83" s="47"/>
      <c r="H83" s="48"/>
      <c r="I83" s="48"/>
      <c r="J83" s="48"/>
      <c r="K83" s="48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</row>
    <row r="84" spans="1:23">
      <c r="A84" s="18"/>
      <c r="B84" s="22">
        <f>(553/1000)*(211/1000)*(658/1000)*(290/1000)</f>
        <v>0.02226545006</v>
      </c>
      <c r="C84" s="19" t="s">
        <v>177</v>
      </c>
      <c r="D84" s="30" t="s">
        <v>178</v>
      </c>
      <c r="E84" s="31" t="s">
        <v>179</v>
      </c>
      <c r="F84" s="32">
        <v>25.098</v>
      </c>
      <c r="G84" s="47"/>
      <c r="H84" s="48"/>
      <c r="I84" s="48"/>
      <c r="J84" s="48"/>
      <c r="K84" s="48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</row>
    <row r="85" spans="1:23">
      <c r="A85" s="18"/>
      <c r="B85" s="22"/>
      <c r="C85" s="21"/>
      <c r="D85" s="30" t="s">
        <v>180</v>
      </c>
      <c r="E85" s="31" t="s">
        <v>181</v>
      </c>
      <c r="F85" s="32">
        <v>17.336</v>
      </c>
      <c r="G85" s="47"/>
      <c r="H85" s="48"/>
      <c r="I85" s="48"/>
      <c r="J85" s="48"/>
      <c r="K85" s="48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</row>
    <row r="86" spans="1:23">
      <c r="A86" s="18"/>
      <c r="B86" s="22"/>
      <c r="C86" s="21"/>
      <c r="D86" s="30" t="s">
        <v>182</v>
      </c>
      <c r="E86" s="31" t="s">
        <v>183</v>
      </c>
      <c r="F86" s="32">
        <v>17.8035</v>
      </c>
      <c r="G86" s="47"/>
      <c r="H86" s="48"/>
      <c r="I86" s="48"/>
      <c r="J86" s="48"/>
      <c r="K86" s="48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</row>
    <row r="87" spans="1:23">
      <c r="A87" s="18"/>
      <c r="B87" s="22"/>
      <c r="C87" s="21"/>
      <c r="D87" s="30" t="s">
        <v>184</v>
      </c>
      <c r="E87" s="31" t="s">
        <v>185</v>
      </c>
      <c r="F87" s="32">
        <v>20.2294</v>
      </c>
      <c r="G87" s="47"/>
      <c r="H87" s="48"/>
      <c r="I87" s="48"/>
      <c r="J87" s="48"/>
      <c r="K87" s="48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</row>
    <row r="88" spans="1:23">
      <c r="A88" s="18"/>
      <c r="B88" s="22"/>
      <c r="C88" s="21"/>
      <c r="D88" s="30" t="s">
        <v>186</v>
      </c>
      <c r="E88" s="31" t="s">
        <v>187</v>
      </c>
      <c r="F88" s="32">
        <v>21.4629</v>
      </c>
      <c r="G88" s="47"/>
      <c r="H88" s="48"/>
      <c r="I88" s="48"/>
      <c r="J88" s="48"/>
      <c r="K88" s="48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</row>
    <row r="89" spans="1:23">
      <c r="A89" s="18"/>
      <c r="B89" s="22"/>
      <c r="C89" s="21"/>
      <c r="D89" s="30" t="s">
        <v>188</v>
      </c>
      <c r="E89" s="31" t="s">
        <v>189</v>
      </c>
      <c r="F89" s="32">
        <v>20.24</v>
      </c>
      <c r="G89" s="47"/>
      <c r="H89" s="48"/>
      <c r="I89" s="48"/>
      <c r="J89" s="48"/>
      <c r="K89" s="48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</row>
    <row r="90" spans="1:23">
      <c r="A90" s="18"/>
      <c r="B90" s="22"/>
      <c r="C90" s="21"/>
      <c r="D90" s="30" t="s">
        <v>190</v>
      </c>
      <c r="E90" s="31" t="s">
        <v>191</v>
      </c>
      <c r="F90" s="32">
        <v>18.2952</v>
      </c>
      <c r="G90" s="49"/>
      <c r="H90" s="50"/>
      <c r="I90" s="50"/>
      <c r="J90" s="50"/>
      <c r="K90" s="50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</row>
    <row r="91" spans="1:23">
      <c r="A91" s="18"/>
      <c r="B91" s="22"/>
      <c r="C91" s="21"/>
      <c r="D91" s="30" t="s">
        <v>192</v>
      </c>
      <c r="E91" s="31" t="s">
        <v>193</v>
      </c>
      <c r="F91" s="32">
        <v>17.6418</v>
      </c>
      <c r="G91" s="47"/>
      <c r="H91" s="48"/>
      <c r="I91" s="48"/>
      <c r="J91" s="48"/>
      <c r="K91" s="48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</row>
    <row r="92" spans="1:23">
      <c r="A92" s="18"/>
      <c r="B92" s="22">
        <f>(50/1000)*(211/1000)*(658/1000)*(290/1000)</f>
        <v>0.002013151</v>
      </c>
      <c r="C92" s="19" t="s">
        <v>194</v>
      </c>
      <c r="D92" s="30" t="s">
        <v>195</v>
      </c>
      <c r="E92" s="31" t="s">
        <v>196</v>
      </c>
      <c r="F92" s="32">
        <v>19.434</v>
      </c>
      <c r="G92" s="49"/>
      <c r="H92" s="50"/>
      <c r="I92" s="50"/>
      <c r="J92" s="50"/>
      <c r="K92" s="50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</row>
    <row r="93" spans="1:23">
      <c r="A93" s="18"/>
      <c r="B93" s="22"/>
      <c r="C93" s="21"/>
      <c r="D93" s="30" t="s">
        <v>197</v>
      </c>
      <c r="E93" s="31" t="s">
        <v>198</v>
      </c>
      <c r="F93" s="32">
        <v>31.195</v>
      </c>
      <c r="G93" s="49"/>
      <c r="H93" s="50"/>
      <c r="I93" s="50"/>
      <c r="J93" s="50"/>
      <c r="K93" s="50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</row>
    <row r="94" spans="1:23">
      <c r="A94" s="18"/>
      <c r="B94" s="22"/>
      <c r="C94" s="21"/>
      <c r="D94" s="30" t="s">
        <v>199</v>
      </c>
      <c r="E94" s="31" t="s">
        <v>200</v>
      </c>
      <c r="F94" s="32">
        <v>15.876</v>
      </c>
      <c r="G94" s="49"/>
      <c r="H94" s="50"/>
      <c r="I94" s="50"/>
      <c r="J94" s="50"/>
      <c r="K94" s="50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</row>
    <row r="95" spans="1:23">
      <c r="A95" s="18"/>
      <c r="B95" s="22"/>
      <c r="C95" s="21"/>
      <c r="D95" s="30" t="s">
        <v>201</v>
      </c>
      <c r="E95" s="31" t="s">
        <v>202</v>
      </c>
      <c r="F95" s="32">
        <v>15.364</v>
      </c>
      <c r="G95" s="49"/>
      <c r="H95" s="50"/>
      <c r="I95" s="50"/>
      <c r="J95" s="50"/>
      <c r="K95" s="50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</row>
    <row r="96" spans="1:23">
      <c r="A96" s="18"/>
      <c r="B96" s="22"/>
      <c r="C96" s="21"/>
      <c r="D96" s="30" t="s">
        <v>203</v>
      </c>
      <c r="E96" s="31" t="s">
        <v>204</v>
      </c>
      <c r="F96" s="32">
        <v>37.4</v>
      </c>
      <c r="G96" s="49"/>
      <c r="H96" s="50"/>
      <c r="I96" s="50"/>
      <c r="J96" s="50"/>
      <c r="K96" s="50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</row>
    <row r="97" spans="1:23">
      <c r="A97" s="18"/>
      <c r="B97" s="22"/>
      <c r="C97" s="21"/>
      <c r="D97" s="30" t="s">
        <v>205</v>
      </c>
      <c r="E97" s="31" t="s">
        <v>206</v>
      </c>
      <c r="F97" s="32">
        <v>40.92</v>
      </c>
      <c r="G97" s="49"/>
      <c r="H97" s="50"/>
      <c r="I97" s="50"/>
      <c r="J97" s="50"/>
      <c r="K97" s="50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</row>
    <row r="98" spans="1:23">
      <c r="A98" s="18"/>
      <c r="B98" s="22">
        <f>(330/1000)*(60/1000)*(658/1000)*(290/1000)</f>
        <v>0.003778236</v>
      </c>
      <c r="C98" s="19" t="s">
        <v>207</v>
      </c>
      <c r="D98" s="30" t="s">
        <v>208</v>
      </c>
      <c r="E98" s="31" t="s">
        <v>209</v>
      </c>
      <c r="F98" s="32">
        <v>36.08</v>
      </c>
      <c r="G98" s="47"/>
      <c r="H98" s="48"/>
      <c r="I98" s="48"/>
      <c r="J98" s="48"/>
      <c r="K98" s="48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</row>
    <row r="99" spans="1:23">
      <c r="A99" s="18"/>
      <c r="B99" s="22"/>
      <c r="C99" s="21"/>
      <c r="D99" s="30" t="s">
        <v>210</v>
      </c>
      <c r="E99" s="31" t="s">
        <v>211</v>
      </c>
      <c r="F99" s="32">
        <v>57.213</v>
      </c>
      <c r="G99" s="47"/>
      <c r="H99" s="48"/>
      <c r="I99" s="48"/>
      <c r="J99" s="48"/>
      <c r="K99" s="48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</row>
    <row r="100" spans="1:23">
      <c r="A100" s="18"/>
      <c r="B100" s="22"/>
      <c r="C100" s="21"/>
      <c r="D100" s="30" t="s">
        <v>212</v>
      </c>
      <c r="E100" s="31" t="s">
        <v>213</v>
      </c>
      <c r="F100" s="32">
        <v>60.4221</v>
      </c>
      <c r="G100" s="47"/>
      <c r="H100" s="48"/>
      <c r="I100" s="48"/>
      <c r="J100" s="48"/>
      <c r="K100" s="48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</row>
    <row r="101" spans="1:23">
      <c r="A101" s="18"/>
      <c r="B101" s="22"/>
      <c r="C101" s="21"/>
      <c r="D101" s="30" t="s">
        <v>214</v>
      </c>
      <c r="E101" s="31" t="s">
        <v>215</v>
      </c>
      <c r="F101" s="32">
        <v>42.6777</v>
      </c>
      <c r="G101" s="47"/>
      <c r="H101" s="48"/>
      <c r="I101" s="48"/>
      <c r="J101" s="48"/>
      <c r="K101" s="48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</row>
    <row r="102" spans="1:23">
      <c r="A102" s="18"/>
      <c r="B102" s="22"/>
      <c r="C102" s="21"/>
      <c r="D102" s="30" t="s">
        <v>216</v>
      </c>
      <c r="E102" s="31" t="s">
        <v>217</v>
      </c>
      <c r="F102" s="32">
        <v>63.1377</v>
      </c>
      <c r="G102" s="47"/>
      <c r="H102" s="48"/>
      <c r="I102" s="48"/>
      <c r="J102" s="48"/>
      <c r="K102" s="48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</row>
    <row r="103" spans="1:23">
      <c r="A103" s="18"/>
      <c r="B103" s="22"/>
      <c r="C103" s="21"/>
      <c r="D103" s="30" t="s">
        <v>218</v>
      </c>
      <c r="E103" s="31" t="s">
        <v>219</v>
      </c>
      <c r="F103" s="32">
        <v>10.761</v>
      </c>
      <c r="G103" s="47"/>
      <c r="H103" s="48"/>
      <c r="I103" s="48"/>
      <c r="J103" s="48"/>
      <c r="K103" s="48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</row>
    <row r="104" spans="1:23">
      <c r="A104" s="18"/>
      <c r="B104" s="22"/>
      <c r="C104" s="21"/>
      <c r="D104" s="30" t="s">
        <v>220</v>
      </c>
      <c r="E104" s="31" t="s">
        <v>221</v>
      </c>
      <c r="F104" s="32">
        <v>11.644</v>
      </c>
      <c r="G104" s="47"/>
      <c r="H104" s="48"/>
      <c r="I104" s="48"/>
      <c r="J104" s="48"/>
      <c r="K104" s="48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</row>
    <row r="105" spans="1:23">
      <c r="A105" s="18"/>
      <c r="B105" s="22"/>
      <c r="C105" s="21"/>
      <c r="D105" s="30" t="s">
        <v>222</v>
      </c>
      <c r="E105" s="31" t="s">
        <v>223</v>
      </c>
      <c r="F105" s="32">
        <v>10.701</v>
      </c>
      <c r="G105" s="47"/>
      <c r="H105" s="48"/>
      <c r="I105" s="48"/>
      <c r="J105" s="48"/>
      <c r="K105" s="48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</row>
    <row r="106" spans="1:23">
      <c r="A106" s="18"/>
      <c r="B106" s="22"/>
      <c r="C106" s="21"/>
      <c r="D106" s="30" t="s">
        <v>224</v>
      </c>
      <c r="E106" s="31" t="s">
        <v>225</v>
      </c>
      <c r="F106" s="32">
        <v>11.7831</v>
      </c>
      <c r="G106" s="47"/>
      <c r="H106" s="48"/>
      <c r="I106" s="48"/>
      <c r="J106" s="48"/>
      <c r="K106" s="48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</row>
    <row r="107" spans="1:23">
      <c r="A107" s="18"/>
      <c r="B107" s="22"/>
      <c r="C107" s="21"/>
      <c r="D107" s="30" t="s">
        <v>226</v>
      </c>
      <c r="E107" s="31" t="s">
        <v>227</v>
      </c>
      <c r="F107" s="32">
        <v>11.2918</v>
      </c>
      <c r="G107" s="47"/>
      <c r="H107" s="48"/>
      <c r="I107" s="48"/>
      <c r="J107" s="48"/>
      <c r="K107" s="48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</row>
    <row r="108" spans="1:23">
      <c r="A108" s="18"/>
      <c r="B108" s="22">
        <f>(256/1000)*(211/1000)*(658/1000)*(290/1000)</f>
        <v>0.01030733312</v>
      </c>
      <c r="C108" s="19" t="s">
        <v>228</v>
      </c>
      <c r="D108" s="30" t="s">
        <v>229</v>
      </c>
      <c r="E108" s="31" t="s">
        <v>230</v>
      </c>
      <c r="F108" s="32">
        <v>17.43</v>
      </c>
      <c r="G108" s="49"/>
      <c r="H108" s="50"/>
      <c r="I108" s="50"/>
      <c r="J108" s="50"/>
      <c r="K108" s="50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</row>
    <row r="109" spans="1:23">
      <c r="A109" s="18"/>
      <c r="B109" s="22"/>
      <c r="C109" s="21"/>
      <c r="D109" s="30" t="s">
        <v>231</v>
      </c>
      <c r="E109" s="31" t="s">
        <v>232</v>
      </c>
      <c r="F109" s="32">
        <v>11.57</v>
      </c>
      <c r="G109" s="47"/>
      <c r="H109" s="48"/>
      <c r="I109" s="48"/>
      <c r="J109" s="48"/>
      <c r="K109" s="48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</row>
    <row r="110" spans="1:23">
      <c r="A110" s="18"/>
      <c r="B110" s="22"/>
      <c r="C110" s="21"/>
      <c r="D110" s="30" t="s">
        <v>233</v>
      </c>
      <c r="E110" s="31" t="s">
        <v>234</v>
      </c>
      <c r="F110" s="32">
        <v>19.68</v>
      </c>
      <c r="G110" s="49"/>
      <c r="H110" s="50"/>
      <c r="I110" s="50"/>
      <c r="J110" s="50"/>
      <c r="K110" s="50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</row>
    <row r="111" spans="1:23">
      <c r="A111" s="18"/>
      <c r="B111" s="22"/>
      <c r="C111" s="21"/>
      <c r="D111" s="30" t="s">
        <v>235</v>
      </c>
      <c r="E111" s="31" t="s">
        <v>236</v>
      </c>
      <c r="F111" s="32">
        <v>17.711</v>
      </c>
      <c r="G111" s="47"/>
      <c r="H111" s="48"/>
      <c r="I111" s="48"/>
      <c r="J111" s="48"/>
      <c r="K111" s="48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</row>
    <row r="112" spans="1:23">
      <c r="A112" s="18"/>
      <c r="B112" s="22"/>
      <c r="C112" s="21"/>
      <c r="D112" s="30" t="s">
        <v>237</v>
      </c>
      <c r="E112" s="31" t="s">
        <v>238</v>
      </c>
      <c r="F112" s="32">
        <v>13.528</v>
      </c>
      <c r="G112" s="47"/>
      <c r="H112" s="48"/>
      <c r="I112" s="48"/>
      <c r="J112" s="48"/>
      <c r="K112" s="48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</row>
    <row r="113" spans="1:23">
      <c r="A113" s="18"/>
      <c r="B113" s="22"/>
      <c r="C113" s="21"/>
      <c r="D113" s="30" t="s">
        <v>239</v>
      </c>
      <c r="E113" s="31" t="s">
        <v>240</v>
      </c>
      <c r="F113" s="32">
        <v>15.548</v>
      </c>
      <c r="G113" s="47"/>
      <c r="H113" s="48"/>
      <c r="I113" s="48"/>
      <c r="J113" s="48"/>
      <c r="K113" s="48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</row>
    <row r="114" spans="1:23">
      <c r="A114" s="18"/>
      <c r="B114" s="22"/>
      <c r="C114" s="21"/>
      <c r="D114" s="30" t="s">
        <v>241</v>
      </c>
      <c r="E114" s="31" t="s">
        <v>242</v>
      </c>
      <c r="F114" s="32">
        <v>17.9861</v>
      </c>
      <c r="G114" s="47"/>
      <c r="H114" s="48"/>
      <c r="I114" s="48"/>
      <c r="J114" s="48"/>
      <c r="K114" s="48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</row>
    <row r="115" spans="1:23">
      <c r="A115" s="18"/>
      <c r="B115" s="22">
        <f>(806/1000)*(91/1000)*(658/1000)*(290/1000)</f>
        <v>0.01399588372</v>
      </c>
      <c r="C115" s="19" t="s">
        <v>243</v>
      </c>
      <c r="D115" s="30" t="s">
        <v>244</v>
      </c>
      <c r="E115" s="31" t="s">
        <v>245</v>
      </c>
      <c r="F115" s="32">
        <v>31.7499</v>
      </c>
      <c r="G115" s="47"/>
      <c r="H115" s="48"/>
      <c r="I115" s="48"/>
      <c r="J115" s="48"/>
      <c r="K115" s="48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</row>
    <row r="116" spans="1:23">
      <c r="A116" s="18"/>
      <c r="B116" s="22"/>
      <c r="C116" s="21"/>
      <c r="D116" s="30" t="s">
        <v>246</v>
      </c>
      <c r="E116" s="31" t="s">
        <v>247</v>
      </c>
      <c r="F116" s="32">
        <v>20.2554</v>
      </c>
      <c r="G116" s="47"/>
      <c r="H116" s="48"/>
      <c r="I116" s="48"/>
      <c r="J116" s="48"/>
      <c r="K116" s="48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</row>
    <row r="117" spans="1:23">
      <c r="A117" s="18"/>
      <c r="B117" s="22"/>
      <c r="C117" s="21"/>
      <c r="D117" s="30" t="s">
        <v>248</v>
      </c>
      <c r="E117" s="31" t="s">
        <v>249</v>
      </c>
      <c r="F117" s="32">
        <v>24.9054</v>
      </c>
      <c r="G117" s="49"/>
      <c r="H117" s="50"/>
      <c r="I117" s="50"/>
      <c r="J117" s="50"/>
      <c r="K117" s="50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</row>
    <row r="118" spans="1:23">
      <c r="A118" s="18"/>
      <c r="B118" s="22"/>
      <c r="C118" s="21"/>
      <c r="D118" s="30" t="s">
        <v>250</v>
      </c>
      <c r="E118" s="31" t="s">
        <v>251</v>
      </c>
      <c r="F118" s="32">
        <v>27.7695</v>
      </c>
      <c r="G118" s="47"/>
      <c r="H118" s="48"/>
      <c r="I118" s="48"/>
      <c r="J118" s="48"/>
      <c r="K118" s="48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</row>
    <row r="119" spans="1:23">
      <c r="A119" s="18"/>
      <c r="B119" s="22"/>
      <c r="C119" s="21"/>
      <c r="D119" s="30" t="s">
        <v>252</v>
      </c>
      <c r="E119" s="31" t="s">
        <v>253</v>
      </c>
      <c r="F119" s="32">
        <v>41.0964</v>
      </c>
      <c r="G119" s="47"/>
      <c r="H119" s="48"/>
      <c r="I119" s="48"/>
      <c r="J119" s="48"/>
      <c r="K119" s="48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</row>
    <row r="120" spans="1:23">
      <c r="A120" s="18"/>
      <c r="B120" s="22"/>
      <c r="C120" s="21"/>
      <c r="D120" s="30" t="s">
        <v>254</v>
      </c>
      <c r="E120" s="31" t="s">
        <v>255</v>
      </c>
      <c r="F120" s="32">
        <v>36.096</v>
      </c>
      <c r="G120" s="49"/>
      <c r="H120" s="50"/>
      <c r="I120" s="50"/>
      <c r="J120" s="50"/>
      <c r="K120" s="50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</row>
    <row r="121" spans="1:23">
      <c r="A121" s="18"/>
      <c r="B121" s="22"/>
      <c r="C121" s="21"/>
      <c r="D121" s="30" t="s">
        <v>256</v>
      </c>
      <c r="E121" s="31" t="s">
        <v>257</v>
      </c>
      <c r="F121" s="32">
        <v>38.845</v>
      </c>
      <c r="G121" s="47"/>
      <c r="H121" s="48"/>
      <c r="I121" s="48"/>
      <c r="J121" s="48"/>
      <c r="K121" s="48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</row>
    <row r="122" spans="1:23">
      <c r="A122" s="18"/>
      <c r="B122" s="22"/>
      <c r="C122" s="21"/>
      <c r="D122" s="30" t="s">
        <v>258</v>
      </c>
      <c r="E122" s="31" t="s">
        <v>259</v>
      </c>
      <c r="F122" s="32">
        <v>31.678</v>
      </c>
      <c r="G122" s="47"/>
      <c r="H122" s="48"/>
      <c r="I122" s="48"/>
      <c r="J122" s="48"/>
      <c r="K122" s="48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</row>
    <row r="123" spans="1:23">
      <c r="A123" s="18"/>
      <c r="B123" s="22"/>
      <c r="C123" s="21"/>
      <c r="D123" s="30" t="s">
        <v>260</v>
      </c>
      <c r="E123" s="31" t="s">
        <v>261</v>
      </c>
      <c r="F123" s="32">
        <v>28.122</v>
      </c>
      <c r="G123" s="47"/>
      <c r="H123" s="48"/>
      <c r="I123" s="48"/>
      <c r="J123" s="48"/>
      <c r="K123" s="48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</row>
    <row r="124" spans="1:23">
      <c r="A124" s="18"/>
      <c r="B124" s="22"/>
      <c r="C124" s="21"/>
      <c r="D124" s="30" t="s">
        <v>262</v>
      </c>
      <c r="E124" s="31" t="s">
        <v>263</v>
      </c>
      <c r="F124" s="32">
        <v>31.061</v>
      </c>
      <c r="G124" s="49"/>
      <c r="H124" s="50"/>
      <c r="I124" s="50"/>
      <c r="J124" s="50"/>
      <c r="K124" s="50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</row>
    <row r="125" spans="1:23">
      <c r="A125" s="18"/>
      <c r="B125" s="22"/>
      <c r="C125" s="21"/>
      <c r="D125" s="30" t="s">
        <v>264</v>
      </c>
      <c r="E125" s="31" t="s">
        <v>265</v>
      </c>
      <c r="F125" s="32">
        <v>29.0852</v>
      </c>
      <c r="G125" s="47"/>
      <c r="H125" s="48"/>
      <c r="I125" s="48"/>
      <c r="J125" s="48"/>
      <c r="K125" s="48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</row>
    <row r="126" spans="1:23">
      <c r="A126" s="18"/>
      <c r="B126" s="22"/>
      <c r="C126" s="21"/>
      <c r="D126" s="30" t="s">
        <v>266</v>
      </c>
      <c r="E126" s="31" t="s">
        <v>267</v>
      </c>
      <c r="F126" s="32">
        <v>19.602</v>
      </c>
      <c r="G126" s="47"/>
      <c r="H126" s="48"/>
      <c r="I126" s="48"/>
      <c r="J126" s="48"/>
      <c r="K126" s="48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</row>
    <row r="127" spans="1:23">
      <c r="A127" s="18"/>
      <c r="B127" s="22"/>
      <c r="C127" s="21"/>
      <c r="D127" s="30" t="s">
        <v>268</v>
      </c>
      <c r="E127" s="31" t="s">
        <v>269</v>
      </c>
      <c r="F127" s="32">
        <v>42.108</v>
      </c>
      <c r="G127" s="47"/>
      <c r="H127" s="48"/>
      <c r="I127" s="48"/>
      <c r="J127" s="48"/>
      <c r="K127" s="48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</row>
    <row r="128" spans="1:23">
      <c r="A128" s="18"/>
      <c r="B128" s="22"/>
      <c r="C128" s="21"/>
      <c r="D128" s="30" t="s">
        <v>270</v>
      </c>
      <c r="E128" s="31" t="s">
        <v>271</v>
      </c>
      <c r="F128" s="32">
        <v>43.5435</v>
      </c>
      <c r="G128" s="47"/>
      <c r="H128" s="48"/>
      <c r="I128" s="48"/>
      <c r="J128" s="48"/>
      <c r="K128" s="48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</row>
    <row r="129" spans="1:23">
      <c r="A129" s="18"/>
      <c r="B129" s="22"/>
      <c r="C129" s="21"/>
      <c r="D129" s="30" t="s">
        <v>272</v>
      </c>
      <c r="E129" s="31" t="s">
        <v>273</v>
      </c>
      <c r="F129" s="32">
        <v>35.8094</v>
      </c>
      <c r="G129" s="47"/>
      <c r="H129" s="48"/>
      <c r="I129" s="48"/>
      <c r="J129" s="48"/>
      <c r="K129" s="48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</row>
    <row r="130" spans="1:23">
      <c r="A130" s="18"/>
      <c r="B130" s="22"/>
      <c r="C130" s="21"/>
      <c r="D130" s="30" t="s">
        <v>274</v>
      </c>
      <c r="E130" s="31" t="s">
        <v>275</v>
      </c>
      <c r="F130" s="32">
        <v>27.5796</v>
      </c>
      <c r="G130" s="47"/>
      <c r="H130" s="48"/>
      <c r="I130" s="48"/>
      <c r="J130" s="48"/>
      <c r="K130" s="48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</row>
    <row r="131" spans="1:23">
      <c r="A131" s="18"/>
      <c r="B131" s="22"/>
      <c r="C131" s="21"/>
      <c r="D131" s="30" t="s">
        <v>276</v>
      </c>
      <c r="E131" s="31" t="s">
        <v>277</v>
      </c>
      <c r="F131" s="32">
        <v>32.3904</v>
      </c>
      <c r="G131" s="47"/>
      <c r="H131" s="48"/>
      <c r="I131" s="48"/>
      <c r="J131" s="48"/>
      <c r="K131" s="48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</row>
    <row r="132" spans="1:23">
      <c r="A132" s="18"/>
      <c r="B132" s="22"/>
      <c r="C132" s="21"/>
      <c r="D132" s="30" t="s">
        <v>278</v>
      </c>
      <c r="E132" s="31" t="s">
        <v>279</v>
      </c>
      <c r="F132" s="32">
        <v>28.1863</v>
      </c>
      <c r="G132" s="47"/>
      <c r="H132" s="48"/>
      <c r="I132" s="48"/>
      <c r="J132" s="48"/>
      <c r="K132" s="48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</row>
    <row r="133" spans="1:23">
      <c r="A133" s="18"/>
      <c r="B133" s="22"/>
      <c r="C133" s="21"/>
      <c r="D133" s="30" t="s">
        <v>280</v>
      </c>
      <c r="E133" s="31" t="s">
        <v>281</v>
      </c>
      <c r="F133" s="32">
        <v>27.7695</v>
      </c>
      <c r="G133" s="47"/>
      <c r="H133" s="48"/>
      <c r="I133" s="48"/>
      <c r="J133" s="48"/>
      <c r="K133" s="48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</row>
    <row r="134" spans="1:23">
      <c r="A134" s="18"/>
      <c r="B134" s="22"/>
      <c r="C134" s="21"/>
      <c r="D134" s="30" t="s">
        <v>282</v>
      </c>
      <c r="E134" s="31" t="s">
        <v>283</v>
      </c>
      <c r="F134" s="32">
        <v>18.5416</v>
      </c>
      <c r="G134" s="47"/>
      <c r="H134" s="48"/>
      <c r="I134" s="48"/>
      <c r="J134" s="48"/>
      <c r="K134" s="48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</row>
    <row r="135" spans="1:23">
      <c r="A135" s="18"/>
      <c r="B135" s="22"/>
      <c r="C135" s="21"/>
      <c r="D135" s="30" t="s">
        <v>284</v>
      </c>
      <c r="E135" s="31" t="s">
        <v>285</v>
      </c>
      <c r="F135" s="32">
        <v>18.8529</v>
      </c>
      <c r="G135" s="47"/>
      <c r="H135" s="48"/>
      <c r="I135" s="48"/>
      <c r="J135" s="48"/>
      <c r="K135" s="48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</row>
    <row r="136" spans="1:23">
      <c r="A136" s="18"/>
      <c r="B136" s="22"/>
      <c r="C136" s="21"/>
      <c r="D136" s="30" t="s">
        <v>286</v>
      </c>
      <c r="E136" s="31" t="s">
        <v>287</v>
      </c>
      <c r="F136" s="32">
        <v>24.186</v>
      </c>
      <c r="G136" s="49"/>
      <c r="H136" s="50"/>
      <c r="I136" s="50"/>
      <c r="J136" s="50"/>
      <c r="K136" s="50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</row>
    <row r="137" spans="1:23">
      <c r="A137" s="18"/>
      <c r="B137" s="22">
        <f>(194/1000)*(91/1000)*(658/1000)*(290/1000)</f>
        <v>0.00336873628</v>
      </c>
      <c r="C137" s="19" t="s">
        <v>288</v>
      </c>
      <c r="D137" s="30" t="s">
        <v>289</v>
      </c>
      <c r="E137" s="31" t="s">
        <v>290</v>
      </c>
      <c r="F137" s="32">
        <v>16.11</v>
      </c>
      <c r="G137" s="47"/>
      <c r="H137" s="48"/>
      <c r="I137" s="48"/>
      <c r="J137" s="48"/>
      <c r="K137" s="48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</row>
    <row r="138" spans="1:23">
      <c r="A138" s="18"/>
      <c r="B138" s="22"/>
      <c r="C138" s="21"/>
      <c r="D138" s="30" t="s">
        <v>291</v>
      </c>
      <c r="E138" s="31" t="s">
        <v>292</v>
      </c>
      <c r="F138" s="32">
        <v>20.5</v>
      </c>
      <c r="G138" s="47"/>
      <c r="H138" s="48"/>
      <c r="I138" s="48"/>
      <c r="J138" s="48"/>
      <c r="K138" s="48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</row>
    <row r="139" spans="1:23">
      <c r="A139" s="18"/>
      <c r="B139" s="22"/>
      <c r="C139" s="21"/>
      <c r="D139" s="30" t="s">
        <v>293</v>
      </c>
      <c r="E139" s="31" t="s">
        <v>294</v>
      </c>
      <c r="F139" s="32">
        <v>22.102</v>
      </c>
      <c r="G139" s="47"/>
      <c r="H139" s="48"/>
      <c r="I139" s="48"/>
      <c r="J139" s="48"/>
      <c r="K139" s="48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</row>
    <row r="140" spans="1:23">
      <c r="A140" s="18"/>
      <c r="B140" s="22"/>
      <c r="C140" s="21"/>
      <c r="D140" s="30" t="s">
        <v>295</v>
      </c>
      <c r="E140" s="31" t="s">
        <v>296</v>
      </c>
      <c r="F140" s="32">
        <v>38.7</v>
      </c>
      <c r="G140" s="47"/>
      <c r="H140" s="48"/>
      <c r="I140" s="48"/>
      <c r="J140" s="48"/>
      <c r="K140" s="48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</row>
    <row r="141" spans="1:23">
      <c r="A141" s="18"/>
      <c r="B141" s="22"/>
      <c r="C141" s="21"/>
      <c r="D141" s="30" t="s">
        <v>297</v>
      </c>
      <c r="E141" s="31" t="s">
        <v>298</v>
      </c>
      <c r="F141" s="32">
        <v>18.236</v>
      </c>
      <c r="G141" s="47"/>
      <c r="H141" s="48"/>
      <c r="I141" s="48"/>
      <c r="J141" s="48"/>
      <c r="K141" s="48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</row>
    <row r="142" spans="1:23">
      <c r="A142" s="18"/>
      <c r="B142" s="22"/>
      <c r="C142" s="21"/>
      <c r="D142" s="30" t="s">
        <v>299</v>
      </c>
      <c r="E142" s="31" t="s">
        <v>300</v>
      </c>
      <c r="F142" s="32">
        <v>15.54</v>
      </c>
      <c r="G142" s="47"/>
      <c r="H142" s="48"/>
      <c r="I142" s="48"/>
      <c r="J142" s="48"/>
      <c r="K142" s="48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</row>
    <row r="143" spans="1:23">
      <c r="A143" s="18"/>
      <c r="B143" s="22"/>
      <c r="C143" s="21"/>
      <c r="D143" s="30" t="s">
        <v>301</v>
      </c>
      <c r="E143" s="31" t="s">
        <v>302</v>
      </c>
      <c r="F143" s="32">
        <v>17.91</v>
      </c>
      <c r="G143" s="47"/>
      <c r="H143" s="48"/>
      <c r="I143" s="48"/>
      <c r="J143" s="48"/>
      <c r="K143" s="48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</row>
    <row r="144" spans="1:23">
      <c r="A144" s="18"/>
      <c r="B144" s="22">
        <f>(445/1000)*(68/1000)*(658/1000)*(290/1000)</f>
        <v>0.0057742132</v>
      </c>
      <c r="C144" s="19" t="s">
        <v>303</v>
      </c>
      <c r="D144" s="30" t="s">
        <v>304</v>
      </c>
      <c r="E144" s="31" t="s">
        <v>305</v>
      </c>
      <c r="F144" s="32">
        <v>2.8</v>
      </c>
      <c r="G144" s="49"/>
      <c r="H144" s="50"/>
      <c r="I144" s="50"/>
      <c r="J144" s="50"/>
      <c r="K144" s="50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</row>
    <row r="145" spans="1:23">
      <c r="A145" s="18"/>
      <c r="B145" s="22"/>
      <c r="C145" s="21"/>
      <c r="D145" s="30" t="s">
        <v>306</v>
      </c>
      <c r="E145" s="31" t="s">
        <v>307</v>
      </c>
      <c r="F145" s="32">
        <v>3.48</v>
      </c>
      <c r="G145" s="47"/>
      <c r="H145" s="48"/>
      <c r="I145" s="48"/>
      <c r="J145" s="48"/>
      <c r="K145" s="48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</row>
    <row r="146" spans="1:23">
      <c r="A146" s="18"/>
      <c r="B146" s="22"/>
      <c r="C146" s="21"/>
      <c r="D146" s="30" t="s">
        <v>308</v>
      </c>
      <c r="E146" s="31" t="s">
        <v>309</v>
      </c>
      <c r="F146" s="32">
        <v>4.05</v>
      </c>
      <c r="G146" s="49"/>
      <c r="H146" s="50"/>
      <c r="I146" s="50"/>
      <c r="J146" s="50"/>
      <c r="K146" s="50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</row>
    <row r="147" spans="1:23">
      <c r="A147" s="18"/>
      <c r="B147" s="22"/>
      <c r="C147" s="21"/>
      <c r="D147" s="30" t="s">
        <v>310</v>
      </c>
      <c r="E147" s="31" t="s">
        <v>311</v>
      </c>
      <c r="F147" s="32">
        <v>2.3994</v>
      </c>
      <c r="G147" s="49"/>
      <c r="H147" s="50"/>
      <c r="I147" s="50"/>
      <c r="J147" s="50"/>
      <c r="K147" s="50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</row>
    <row r="148" spans="1:23">
      <c r="A148" s="18"/>
      <c r="B148" s="22"/>
      <c r="C148" s="21"/>
      <c r="D148" s="30" t="s">
        <v>312</v>
      </c>
      <c r="E148" s="31" t="s">
        <v>313</v>
      </c>
      <c r="F148" s="32">
        <v>2.3584</v>
      </c>
      <c r="G148" s="47"/>
      <c r="H148" s="48"/>
      <c r="I148" s="48"/>
      <c r="J148" s="48"/>
      <c r="K148" s="48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</row>
    <row r="149" spans="1:23">
      <c r="A149" s="18"/>
      <c r="B149" s="22">
        <f>(418/1000)*(68/1000)*(658/1000)*(290/1000)</f>
        <v>0.00542386768</v>
      </c>
      <c r="C149" s="19" t="s">
        <v>314</v>
      </c>
      <c r="D149" s="30" t="s">
        <v>315</v>
      </c>
      <c r="E149" s="31" t="s">
        <v>316</v>
      </c>
      <c r="F149" s="32">
        <v>60.72</v>
      </c>
      <c r="G149" s="47"/>
      <c r="H149" s="48"/>
      <c r="I149" s="48"/>
      <c r="J149" s="48"/>
      <c r="K149" s="48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</row>
    <row r="150" spans="1:23">
      <c r="A150" s="18"/>
      <c r="B150" s="22"/>
      <c r="C150" s="21"/>
      <c r="D150" s="30" t="s">
        <v>317</v>
      </c>
      <c r="E150" s="31" t="s">
        <v>318</v>
      </c>
      <c r="F150" s="32">
        <v>25.81</v>
      </c>
      <c r="G150" s="47"/>
      <c r="H150" s="48"/>
      <c r="I150" s="48"/>
      <c r="J150" s="48"/>
      <c r="K150" s="48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</row>
    <row r="151" spans="1:23">
      <c r="A151" s="18"/>
      <c r="B151" s="22"/>
      <c r="C151" s="21"/>
      <c r="D151" s="30" t="s">
        <v>319</v>
      </c>
      <c r="E151" s="31" t="s">
        <v>320</v>
      </c>
      <c r="F151" s="32">
        <v>77.9</v>
      </c>
      <c r="G151" s="47"/>
      <c r="H151" s="48"/>
      <c r="I151" s="48"/>
      <c r="J151" s="48"/>
      <c r="K151" s="48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</row>
    <row r="152" spans="1:23">
      <c r="A152" s="18"/>
      <c r="B152" s="22"/>
      <c r="C152" s="21"/>
      <c r="D152" s="30" t="s">
        <v>321</v>
      </c>
      <c r="E152" s="31" t="s">
        <v>322</v>
      </c>
      <c r="F152" s="32">
        <v>335.16</v>
      </c>
      <c r="G152" s="47"/>
      <c r="H152" s="48"/>
      <c r="I152" s="48"/>
      <c r="J152" s="48"/>
      <c r="K152" s="48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</row>
    <row r="153" spans="1:23">
      <c r="A153" s="18"/>
      <c r="B153" s="22"/>
      <c r="C153" s="21"/>
      <c r="D153" s="30" t="s">
        <v>323</v>
      </c>
      <c r="E153" s="31" t="s">
        <v>324</v>
      </c>
      <c r="F153" s="32">
        <v>52.8</v>
      </c>
      <c r="G153" s="47"/>
      <c r="H153" s="48"/>
      <c r="I153" s="48"/>
      <c r="J153" s="48"/>
      <c r="K153" s="48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</row>
    <row r="154" spans="1:23">
      <c r="A154" s="18"/>
      <c r="B154" s="22"/>
      <c r="C154" s="21"/>
      <c r="D154" s="30" t="s">
        <v>325</v>
      </c>
      <c r="E154" s="31" t="s">
        <v>326</v>
      </c>
      <c r="F154" s="32">
        <v>7.02</v>
      </c>
      <c r="G154" s="47"/>
      <c r="H154" s="48"/>
      <c r="I154" s="48"/>
      <c r="J154" s="48"/>
      <c r="K154" s="48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</row>
    <row r="155" spans="1:23">
      <c r="A155" s="18"/>
      <c r="B155" s="22"/>
      <c r="C155" s="21"/>
      <c r="D155" s="30" t="s">
        <v>327</v>
      </c>
      <c r="E155" s="31" t="s">
        <v>328</v>
      </c>
      <c r="F155" s="32">
        <v>3.6</v>
      </c>
      <c r="G155" s="47"/>
      <c r="H155" s="48"/>
      <c r="I155" s="48"/>
      <c r="J155" s="48"/>
      <c r="K155" s="48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</row>
    <row r="156" spans="1:23">
      <c r="A156" s="18"/>
      <c r="B156" s="22"/>
      <c r="C156" s="21"/>
      <c r="D156" s="30" t="s">
        <v>329</v>
      </c>
      <c r="E156" s="31" t="s">
        <v>330</v>
      </c>
      <c r="F156" s="32">
        <v>5.644</v>
      </c>
      <c r="G156" s="47"/>
      <c r="H156" s="48"/>
      <c r="I156" s="48"/>
      <c r="J156" s="48"/>
      <c r="K156" s="48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</row>
    <row r="157" spans="1:23">
      <c r="A157" s="18"/>
      <c r="B157" s="22"/>
      <c r="C157" s="21"/>
      <c r="D157" s="30" t="s">
        <v>331</v>
      </c>
      <c r="E157" s="31" t="s">
        <v>332</v>
      </c>
      <c r="F157" s="32">
        <v>25.432</v>
      </c>
      <c r="G157" s="47"/>
      <c r="H157" s="48"/>
      <c r="I157" s="48"/>
      <c r="J157" s="48"/>
      <c r="K157" s="48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</row>
    <row r="158" spans="1:23">
      <c r="A158" s="18"/>
      <c r="B158" s="22"/>
      <c r="C158" s="21"/>
      <c r="D158" s="30" t="s">
        <v>333</v>
      </c>
      <c r="E158" s="31" t="s">
        <v>334</v>
      </c>
      <c r="F158" s="32">
        <v>14.365</v>
      </c>
      <c r="G158" s="47"/>
      <c r="H158" s="48"/>
      <c r="I158" s="48"/>
      <c r="J158" s="48"/>
      <c r="K158" s="48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</row>
    <row r="159" spans="1:23">
      <c r="A159" s="18"/>
      <c r="B159" s="22">
        <f>(137/1000)*(68/1000)*(658/1000)*(290/1000)</f>
        <v>0.00177767912</v>
      </c>
      <c r="C159" s="19" t="s">
        <v>335</v>
      </c>
      <c r="D159" s="30" t="s">
        <v>336</v>
      </c>
      <c r="E159" s="31" t="s">
        <v>337</v>
      </c>
      <c r="F159" s="32">
        <v>21.8776</v>
      </c>
      <c r="G159" s="47"/>
      <c r="H159" s="48"/>
      <c r="I159" s="48"/>
      <c r="J159" s="48"/>
      <c r="K159" s="48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</row>
    <row r="160" spans="1:23">
      <c r="A160" s="18"/>
      <c r="B160" s="22"/>
      <c r="C160" s="21"/>
      <c r="D160" s="30" t="s">
        <v>338</v>
      </c>
      <c r="E160" s="31" t="s">
        <v>339</v>
      </c>
      <c r="F160" s="32">
        <v>20.0718</v>
      </c>
      <c r="G160" s="49"/>
      <c r="H160" s="50"/>
      <c r="I160" s="50"/>
      <c r="J160" s="50"/>
      <c r="K160" s="50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</row>
    <row r="161" spans="1:23">
      <c r="A161" s="18"/>
      <c r="B161" s="22"/>
      <c r="C161" s="21"/>
      <c r="D161" s="30" t="s">
        <v>340</v>
      </c>
      <c r="E161" s="31" t="s">
        <v>341</v>
      </c>
      <c r="F161" s="32">
        <v>3.116</v>
      </c>
      <c r="G161" s="47"/>
      <c r="H161" s="48"/>
      <c r="I161" s="48"/>
      <c r="J161" s="48"/>
      <c r="K161" s="48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</row>
    <row r="162" spans="1:23">
      <c r="A162" s="18"/>
      <c r="B162" s="22"/>
      <c r="C162" s="21"/>
      <c r="D162" s="30" t="s">
        <v>342</v>
      </c>
      <c r="E162" s="31" t="s">
        <v>343</v>
      </c>
      <c r="F162" s="32">
        <v>20.4732</v>
      </c>
      <c r="G162" s="49"/>
      <c r="H162" s="50"/>
      <c r="I162" s="50"/>
      <c r="J162" s="50"/>
      <c r="K162" s="50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</row>
    <row r="163" spans="1:23">
      <c r="A163" s="18"/>
      <c r="B163" s="22"/>
      <c r="C163" s="21"/>
      <c r="D163" s="30" t="s">
        <v>344</v>
      </c>
      <c r="E163" s="31" t="s">
        <v>345</v>
      </c>
      <c r="F163" s="32">
        <v>25.17132</v>
      </c>
      <c r="G163" s="47"/>
      <c r="H163" s="48"/>
      <c r="I163" s="48"/>
      <c r="J163" s="48"/>
      <c r="K163" s="48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</row>
    <row r="164" spans="1:23">
      <c r="A164" s="18"/>
      <c r="B164" s="22"/>
      <c r="C164" s="21"/>
      <c r="D164" s="30" t="s">
        <v>346</v>
      </c>
      <c r="E164" s="31" t="s">
        <v>347</v>
      </c>
      <c r="F164" s="32">
        <v>17.226</v>
      </c>
      <c r="G164" s="49"/>
      <c r="H164" s="50"/>
      <c r="I164" s="50"/>
      <c r="J164" s="50"/>
      <c r="K164" s="50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</row>
    <row r="165" spans="1:23">
      <c r="A165" s="18"/>
      <c r="B165" s="22">
        <f>(27/1000)*(658/1000)*(290/1000)</f>
        <v>0.00515214</v>
      </c>
      <c r="C165" s="19" t="s">
        <v>348</v>
      </c>
      <c r="D165" s="30" t="s">
        <v>349</v>
      </c>
      <c r="E165" s="31" t="s">
        <v>350</v>
      </c>
      <c r="F165" s="32">
        <v>11.682</v>
      </c>
      <c r="G165" s="47"/>
      <c r="H165" s="48"/>
      <c r="I165" s="48"/>
      <c r="J165" s="48"/>
      <c r="K165" s="48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</row>
    <row r="166" spans="1:23">
      <c r="A166" s="18"/>
      <c r="B166" s="22"/>
      <c r="C166" s="21"/>
      <c r="D166" s="30" t="s">
        <v>351</v>
      </c>
      <c r="E166" s="31" t="s">
        <v>352</v>
      </c>
      <c r="F166" s="32">
        <v>12.624</v>
      </c>
      <c r="G166" s="47"/>
      <c r="H166" s="48"/>
      <c r="I166" s="48"/>
      <c r="J166" s="48"/>
      <c r="K166" s="48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</row>
    <row r="167" spans="1:23">
      <c r="A167" s="18"/>
      <c r="B167" s="22"/>
      <c r="C167" s="21"/>
      <c r="D167" s="30" t="s">
        <v>353</v>
      </c>
      <c r="E167" s="31" t="s">
        <v>354</v>
      </c>
      <c r="F167" s="32">
        <v>24.924</v>
      </c>
      <c r="G167" s="47"/>
      <c r="H167" s="48"/>
      <c r="I167" s="48"/>
      <c r="J167" s="48"/>
      <c r="K167" s="48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</row>
    <row r="168" spans="1:23">
      <c r="A168" s="18"/>
      <c r="B168" s="22"/>
      <c r="C168" s="21"/>
      <c r="D168" s="30" t="s">
        <v>355</v>
      </c>
      <c r="E168" s="31" t="s">
        <v>356</v>
      </c>
      <c r="F168" s="32">
        <v>1.32</v>
      </c>
      <c r="G168" s="47"/>
      <c r="H168" s="48"/>
      <c r="I168" s="48"/>
      <c r="J168" s="48"/>
      <c r="K168" s="48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</row>
    <row r="169" spans="1:23">
      <c r="A169" s="18"/>
      <c r="B169" s="22"/>
      <c r="C169" s="21"/>
      <c r="D169" s="30" t="s">
        <v>357</v>
      </c>
      <c r="E169" s="31" t="s">
        <v>358</v>
      </c>
      <c r="F169" s="32">
        <v>1.7</v>
      </c>
      <c r="G169" s="47"/>
      <c r="H169" s="48"/>
      <c r="I169" s="48"/>
      <c r="J169" s="48"/>
      <c r="K169" s="48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</row>
    <row r="170" spans="1:23">
      <c r="A170" s="18"/>
      <c r="B170" s="22">
        <f>(900/1000)*(48/1000)*(658/1000)*(290/1000)</f>
        <v>0.008243424</v>
      </c>
      <c r="C170" s="19" t="s">
        <v>359</v>
      </c>
      <c r="D170" s="30" t="s">
        <v>360</v>
      </c>
      <c r="E170" s="31" t="s">
        <v>361</v>
      </c>
      <c r="F170" s="32">
        <v>37.9974</v>
      </c>
      <c r="G170" s="47"/>
      <c r="H170" s="48"/>
      <c r="I170" s="48"/>
      <c r="J170" s="48"/>
      <c r="K170" s="48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</row>
    <row r="171" spans="1:23">
      <c r="A171" s="18"/>
      <c r="B171" s="22"/>
      <c r="C171" s="21"/>
      <c r="D171" s="30" t="s">
        <v>362</v>
      </c>
      <c r="E171" s="31" t="s">
        <v>363</v>
      </c>
      <c r="F171" s="32">
        <v>33.034</v>
      </c>
      <c r="G171" s="49"/>
      <c r="H171" s="50"/>
      <c r="I171" s="50"/>
      <c r="J171" s="50"/>
      <c r="K171" s="50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</row>
    <row r="172" spans="1:23">
      <c r="A172" s="18"/>
      <c r="B172" s="22"/>
      <c r="C172" s="21"/>
      <c r="D172" s="30" t="s">
        <v>364</v>
      </c>
      <c r="E172" s="31" t="s">
        <v>365</v>
      </c>
      <c r="F172" s="32">
        <v>34.232</v>
      </c>
      <c r="G172" s="49"/>
      <c r="H172" s="50"/>
      <c r="I172" s="50"/>
      <c r="J172" s="50"/>
      <c r="K172" s="50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</row>
    <row r="173" spans="1:23">
      <c r="A173" s="18"/>
      <c r="B173" s="22"/>
      <c r="C173" s="21"/>
      <c r="D173" s="30" t="s">
        <v>366</v>
      </c>
      <c r="E173" s="31" t="s">
        <v>367</v>
      </c>
      <c r="F173" s="32">
        <v>31.92</v>
      </c>
      <c r="G173" s="47"/>
      <c r="H173" s="48"/>
      <c r="I173" s="48"/>
      <c r="J173" s="48"/>
      <c r="K173" s="48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</row>
    <row r="174" spans="1:23">
      <c r="A174" s="18"/>
      <c r="B174" s="22"/>
      <c r="C174" s="21"/>
      <c r="D174" s="30" t="s">
        <v>368</v>
      </c>
      <c r="E174" s="31" t="s">
        <v>369</v>
      </c>
      <c r="F174" s="32">
        <v>28.72</v>
      </c>
      <c r="G174" s="47"/>
      <c r="H174" s="48"/>
      <c r="I174" s="48"/>
      <c r="J174" s="48"/>
      <c r="K174" s="48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</row>
    <row r="175" spans="1:23">
      <c r="A175" s="18"/>
      <c r="B175" s="22">
        <f>(100/1000)*(48/1000)*(658/1000)*(290/1000)</f>
        <v>0.000915936</v>
      </c>
      <c r="C175" s="19" t="s">
        <v>370</v>
      </c>
      <c r="D175" s="30" t="s">
        <v>371</v>
      </c>
      <c r="E175" s="31" t="s">
        <v>372</v>
      </c>
      <c r="F175" s="32">
        <v>20.898</v>
      </c>
      <c r="G175" s="49"/>
      <c r="H175" s="50"/>
      <c r="I175" s="50"/>
      <c r="J175" s="50"/>
      <c r="K175" s="50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</row>
    <row r="176" spans="1:23">
      <c r="A176" s="18"/>
      <c r="B176" s="22"/>
      <c r="C176" s="21"/>
      <c r="D176" s="30" t="s">
        <v>373</v>
      </c>
      <c r="E176" s="31" t="s">
        <v>374</v>
      </c>
      <c r="F176" s="32">
        <v>61.789</v>
      </c>
      <c r="G176" s="49"/>
      <c r="H176" s="50"/>
      <c r="I176" s="50"/>
      <c r="J176" s="50"/>
      <c r="K176" s="50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</row>
    <row r="177" spans="1:23">
      <c r="A177" s="18"/>
      <c r="B177" s="22"/>
      <c r="C177" s="21"/>
      <c r="D177" s="30" t="s">
        <v>375</v>
      </c>
      <c r="E177" s="31" t="s">
        <v>376</v>
      </c>
      <c r="F177" s="32">
        <v>53.486</v>
      </c>
      <c r="G177" s="47"/>
      <c r="H177" s="48"/>
      <c r="I177" s="48"/>
      <c r="J177" s="48"/>
      <c r="K177" s="48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</row>
    <row r="178" spans="1:23">
      <c r="A178" s="18"/>
      <c r="B178" s="22"/>
      <c r="C178" s="21"/>
      <c r="D178" s="30" t="s">
        <v>377</v>
      </c>
      <c r="E178" s="31" t="s">
        <v>378</v>
      </c>
      <c r="F178" s="32">
        <v>73.696</v>
      </c>
      <c r="G178" s="49"/>
      <c r="H178" s="50"/>
      <c r="I178" s="50"/>
      <c r="J178" s="50"/>
      <c r="K178" s="50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</row>
    <row r="179" spans="1:23">
      <c r="A179" s="18"/>
      <c r="B179" s="22"/>
      <c r="C179" s="21"/>
      <c r="D179" s="30" t="s">
        <v>379</v>
      </c>
      <c r="E179" s="31" t="s">
        <v>380</v>
      </c>
      <c r="F179" s="32">
        <v>48.934</v>
      </c>
      <c r="G179" s="47"/>
      <c r="H179" s="48"/>
      <c r="I179" s="48"/>
      <c r="J179" s="48"/>
      <c r="K179" s="48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</row>
    <row r="180" spans="1:23">
      <c r="A180" s="18"/>
      <c r="B180" s="22"/>
      <c r="C180" s="21"/>
      <c r="D180" s="30" t="s">
        <v>381</v>
      </c>
      <c r="E180" s="31" t="s">
        <v>382</v>
      </c>
      <c r="F180" s="32">
        <v>47.04</v>
      </c>
      <c r="G180" s="47"/>
      <c r="H180" s="48"/>
      <c r="I180" s="48"/>
      <c r="J180" s="48"/>
      <c r="K180" s="48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</row>
    <row r="181" spans="1:23">
      <c r="A181" s="18"/>
      <c r="B181" s="22"/>
      <c r="C181" s="21"/>
      <c r="D181" s="30" t="s">
        <v>383</v>
      </c>
      <c r="E181" s="31" t="s">
        <v>384</v>
      </c>
      <c r="F181" s="32">
        <v>70.5614</v>
      </c>
      <c r="G181" s="47"/>
      <c r="H181" s="48"/>
      <c r="I181" s="48"/>
      <c r="J181" s="48"/>
      <c r="K181" s="48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</row>
    <row r="182" spans="1:23">
      <c r="A182" s="18"/>
      <c r="B182" s="22"/>
      <c r="C182" s="21"/>
      <c r="D182" s="30" t="s">
        <v>385</v>
      </c>
      <c r="E182" s="31" t="s">
        <v>386</v>
      </c>
      <c r="F182" s="32">
        <v>64.574</v>
      </c>
      <c r="G182" s="49"/>
      <c r="H182" s="50"/>
      <c r="I182" s="50"/>
      <c r="J182" s="50"/>
      <c r="K182" s="50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</row>
    <row r="183" spans="1:23">
      <c r="A183" s="18"/>
      <c r="B183" s="22"/>
      <c r="C183" s="21"/>
      <c r="D183" s="30" t="s">
        <v>387</v>
      </c>
      <c r="E183" s="31" t="s">
        <v>388</v>
      </c>
      <c r="F183" s="32">
        <v>52.332</v>
      </c>
      <c r="G183" s="47"/>
      <c r="H183" s="48"/>
      <c r="I183" s="48"/>
      <c r="J183" s="48"/>
      <c r="K183" s="48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</row>
    <row r="184" spans="1:23">
      <c r="A184" s="18"/>
      <c r="B184" s="22"/>
      <c r="C184" s="21"/>
      <c r="D184" s="30" t="s">
        <v>389</v>
      </c>
      <c r="E184" s="31" t="s">
        <v>390</v>
      </c>
      <c r="F184" s="32">
        <v>45.678</v>
      </c>
      <c r="G184" s="47"/>
      <c r="H184" s="48"/>
      <c r="I184" s="48"/>
      <c r="J184" s="48"/>
      <c r="K184" s="48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</row>
    <row r="185" spans="1:23">
      <c r="A185" s="18"/>
      <c r="B185" s="22">
        <f>(78/1000)*(106/1000)*(658/1000)*(290/1000)</f>
        <v>0.00157769976</v>
      </c>
      <c r="C185" s="19" t="s">
        <v>391</v>
      </c>
      <c r="D185" s="30" t="s">
        <v>392</v>
      </c>
      <c r="E185" s="31" t="s">
        <v>393</v>
      </c>
      <c r="F185" s="32">
        <v>2.5143</v>
      </c>
      <c r="G185" s="47"/>
      <c r="H185" s="48"/>
      <c r="I185" s="48"/>
      <c r="J185" s="48"/>
      <c r="K185" s="48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</row>
    <row r="186" spans="1:23">
      <c r="A186" s="18"/>
      <c r="B186" s="22"/>
      <c r="C186" s="21"/>
      <c r="D186" s="30" t="s">
        <v>394</v>
      </c>
      <c r="E186" s="31" t="s">
        <v>395</v>
      </c>
      <c r="F186" s="32">
        <v>4.712</v>
      </c>
      <c r="G186" s="47"/>
      <c r="H186" s="48"/>
      <c r="I186" s="48"/>
      <c r="J186" s="48"/>
      <c r="K186" s="48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</row>
    <row r="187" spans="1:23">
      <c r="A187" s="18"/>
      <c r="B187" s="22"/>
      <c r="C187" s="21"/>
      <c r="D187" s="30" t="s">
        <v>396</v>
      </c>
      <c r="E187" s="31" t="s">
        <v>397</v>
      </c>
      <c r="F187" s="32">
        <v>2.225</v>
      </c>
      <c r="G187" s="47"/>
      <c r="H187" s="48"/>
      <c r="I187" s="48"/>
      <c r="J187" s="48"/>
      <c r="K187" s="48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</row>
    <row r="188" spans="1:23">
      <c r="A188" s="18"/>
      <c r="B188" s="22"/>
      <c r="C188" s="21"/>
      <c r="D188" s="30" t="s">
        <v>398</v>
      </c>
      <c r="E188" s="31" t="s">
        <v>399</v>
      </c>
      <c r="F188" s="32">
        <v>11.125</v>
      </c>
      <c r="G188" s="47"/>
      <c r="H188" s="48"/>
      <c r="I188" s="48"/>
      <c r="J188" s="48"/>
      <c r="K188" s="48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</row>
    <row r="189" spans="1:23">
      <c r="A189" s="18"/>
      <c r="B189" s="22"/>
      <c r="C189" s="21"/>
      <c r="D189" s="30" t="s">
        <v>400</v>
      </c>
      <c r="E189" s="31" t="s">
        <v>401</v>
      </c>
      <c r="F189" s="32">
        <v>5.074</v>
      </c>
      <c r="G189" s="47"/>
      <c r="H189" s="48"/>
      <c r="I189" s="48"/>
      <c r="J189" s="48"/>
      <c r="K189" s="48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</row>
    <row r="190" spans="1:23">
      <c r="A190" s="18"/>
      <c r="B190" s="22"/>
      <c r="C190" s="21"/>
      <c r="D190" s="30" t="s">
        <v>402</v>
      </c>
      <c r="E190" s="31" t="s">
        <v>403</v>
      </c>
      <c r="F190" s="32">
        <v>10.88</v>
      </c>
      <c r="G190" s="47"/>
      <c r="H190" s="48"/>
      <c r="I190" s="48"/>
      <c r="J190" s="48"/>
      <c r="K190" s="48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</row>
    <row r="191" spans="1:23">
      <c r="A191" s="18"/>
      <c r="B191" s="22"/>
      <c r="C191" s="21"/>
      <c r="D191" s="30" t="s">
        <v>404</v>
      </c>
      <c r="E191" s="31" t="s">
        <v>405</v>
      </c>
      <c r="F191" s="32">
        <v>17.622</v>
      </c>
      <c r="G191" s="47"/>
      <c r="H191" s="48"/>
      <c r="I191" s="48"/>
      <c r="J191" s="48"/>
      <c r="K191" s="48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</row>
    <row r="192" spans="1:23">
      <c r="A192" s="18"/>
      <c r="B192" s="22"/>
      <c r="C192" s="21"/>
      <c r="D192" s="30" t="s">
        <v>406</v>
      </c>
      <c r="E192" s="31" t="s">
        <v>407</v>
      </c>
      <c r="F192" s="32">
        <v>7.12</v>
      </c>
      <c r="G192" s="47"/>
      <c r="H192" s="48"/>
      <c r="I192" s="48"/>
      <c r="J192" s="48"/>
      <c r="K192" s="48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</row>
    <row r="193" spans="1:23">
      <c r="A193" s="18"/>
      <c r="B193" s="22"/>
      <c r="C193" s="21"/>
      <c r="D193" s="30" t="s">
        <v>408</v>
      </c>
      <c r="E193" s="31" t="s">
        <v>409</v>
      </c>
      <c r="F193" s="32">
        <v>5.9415</v>
      </c>
      <c r="G193" s="47"/>
      <c r="H193" s="48"/>
      <c r="I193" s="48"/>
      <c r="J193" s="48"/>
      <c r="K193" s="48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</row>
    <row r="194" spans="1:23">
      <c r="A194" s="18"/>
      <c r="B194" s="22"/>
      <c r="C194" s="21"/>
      <c r="D194" s="30" t="s">
        <v>410</v>
      </c>
      <c r="E194" s="31" t="s">
        <v>411</v>
      </c>
      <c r="F194" s="32">
        <v>3.1407</v>
      </c>
      <c r="G194" s="47"/>
      <c r="H194" s="48"/>
      <c r="I194" s="48"/>
      <c r="J194" s="48"/>
      <c r="K194" s="48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</row>
    <row r="195" spans="1:23">
      <c r="A195" s="18"/>
      <c r="B195" s="22"/>
      <c r="C195" s="21"/>
      <c r="D195" s="30" t="s">
        <v>412</v>
      </c>
      <c r="E195" s="31" t="s">
        <v>413</v>
      </c>
      <c r="F195" s="32">
        <v>3.893</v>
      </c>
      <c r="G195" s="47"/>
      <c r="H195" s="48"/>
      <c r="I195" s="48"/>
      <c r="J195" s="48"/>
      <c r="K195" s="48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</row>
    <row r="196" spans="1:23">
      <c r="A196" s="18"/>
      <c r="B196" s="22"/>
      <c r="C196" s="21"/>
      <c r="D196" s="30" t="s">
        <v>414</v>
      </c>
      <c r="E196" s="31" t="s">
        <v>415</v>
      </c>
      <c r="F196" s="32">
        <v>3.69</v>
      </c>
      <c r="G196" s="47"/>
      <c r="H196" s="48"/>
      <c r="I196" s="48"/>
      <c r="J196" s="48"/>
      <c r="K196" s="48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</row>
    <row r="197" spans="1:23">
      <c r="A197" s="18"/>
      <c r="B197" s="22"/>
      <c r="C197" s="21"/>
      <c r="D197" s="30" t="s">
        <v>416</v>
      </c>
      <c r="E197" s="31" t="s">
        <v>417</v>
      </c>
      <c r="F197" s="32">
        <v>4.005</v>
      </c>
      <c r="G197" s="47"/>
      <c r="H197" s="48"/>
      <c r="I197" s="48"/>
      <c r="J197" s="48"/>
      <c r="K197" s="48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</row>
    <row r="198" spans="1:23">
      <c r="A198" s="18"/>
      <c r="B198" s="22"/>
      <c r="C198" s="21"/>
      <c r="D198" s="30" t="s">
        <v>418</v>
      </c>
      <c r="E198" s="31" t="s">
        <v>419</v>
      </c>
      <c r="F198" s="32">
        <v>2.5926</v>
      </c>
      <c r="G198" s="47"/>
      <c r="H198" s="48"/>
      <c r="I198" s="48"/>
      <c r="J198" s="48"/>
      <c r="K198" s="48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</row>
    <row r="199" spans="1:23">
      <c r="A199" s="18"/>
      <c r="B199" s="22"/>
      <c r="C199" s="21"/>
      <c r="D199" s="30" t="s">
        <v>420</v>
      </c>
      <c r="E199" s="31" t="s">
        <v>421</v>
      </c>
      <c r="F199" s="32">
        <v>2.4138</v>
      </c>
      <c r="G199" s="47"/>
      <c r="H199" s="48"/>
      <c r="I199" s="48"/>
      <c r="J199" s="48"/>
      <c r="K199" s="48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</row>
    <row r="200" spans="1:23">
      <c r="A200" s="18"/>
      <c r="B200" s="22">
        <f>(216/1000)*(106/1000)*(658/1000)*(290/1000)</f>
        <v>0.00436901472</v>
      </c>
      <c r="C200" s="19" t="s">
        <v>422</v>
      </c>
      <c r="D200" s="30" t="s">
        <v>423</v>
      </c>
      <c r="E200" s="31" t="s">
        <v>424</v>
      </c>
      <c r="F200" s="32">
        <v>11.1496</v>
      </c>
      <c r="G200" s="47"/>
      <c r="H200" s="48"/>
      <c r="I200" s="48"/>
      <c r="J200" s="48"/>
      <c r="K200" s="48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</row>
    <row r="201" spans="1:23">
      <c r="A201" s="18"/>
      <c r="B201" s="22"/>
      <c r="C201" s="21"/>
      <c r="D201" s="30" t="s">
        <v>425</v>
      </c>
      <c r="E201" s="31" t="s">
        <v>426</v>
      </c>
      <c r="F201" s="32">
        <v>11.7299</v>
      </c>
      <c r="G201" s="47"/>
      <c r="H201" s="48"/>
      <c r="I201" s="48"/>
      <c r="J201" s="48"/>
      <c r="K201" s="48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</row>
    <row r="202" spans="1:23">
      <c r="A202" s="18"/>
      <c r="B202" s="22"/>
      <c r="C202" s="21"/>
      <c r="D202" s="30" t="s">
        <v>427</v>
      </c>
      <c r="E202" s="31" t="s">
        <v>428</v>
      </c>
      <c r="F202" s="32">
        <v>17.46</v>
      </c>
      <c r="G202" s="47"/>
      <c r="H202" s="48"/>
      <c r="I202" s="48"/>
      <c r="J202" s="48"/>
      <c r="K202" s="48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</row>
    <row r="203" spans="1:23">
      <c r="A203" s="18"/>
      <c r="B203" s="22"/>
      <c r="C203" s="21"/>
      <c r="D203" s="30" t="s">
        <v>429</v>
      </c>
      <c r="E203" s="31" t="s">
        <v>430</v>
      </c>
      <c r="F203" s="32">
        <v>17.7309</v>
      </c>
      <c r="G203" s="49"/>
      <c r="H203" s="50"/>
      <c r="I203" s="50"/>
      <c r="J203" s="50"/>
      <c r="K203" s="50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</row>
    <row r="204" spans="1:23">
      <c r="A204" s="18"/>
      <c r="B204" s="22">
        <f>(910/1000)*(165/1000)*(658/1000)*(290/1000)</f>
        <v>0.028651623</v>
      </c>
      <c r="C204" s="19" t="s">
        <v>431</v>
      </c>
      <c r="D204" s="30" t="s">
        <v>432</v>
      </c>
      <c r="E204" s="31" t="s">
        <v>433</v>
      </c>
      <c r="F204" s="32">
        <v>4.0836</v>
      </c>
      <c r="G204" s="47"/>
      <c r="H204" s="48"/>
      <c r="I204" s="48"/>
      <c r="J204" s="48"/>
      <c r="K204" s="48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</row>
    <row r="205" spans="1:23">
      <c r="A205" s="18"/>
      <c r="B205" s="22"/>
      <c r="C205" s="21"/>
      <c r="D205" s="30" t="s">
        <v>434</v>
      </c>
      <c r="E205" s="31" t="s">
        <v>435</v>
      </c>
      <c r="F205" s="32">
        <v>1.584</v>
      </c>
      <c r="G205" s="47"/>
      <c r="H205" s="48"/>
      <c r="I205" s="48"/>
      <c r="J205" s="48"/>
      <c r="K205" s="48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</row>
    <row r="206" spans="1:23">
      <c r="A206" s="18"/>
      <c r="B206" s="22"/>
      <c r="C206" s="21"/>
      <c r="D206" s="30" t="s">
        <v>436</v>
      </c>
      <c r="E206" s="31" t="s">
        <v>437</v>
      </c>
      <c r="F206" s="32">
        <v>4.1832</v>
      </c>
      <c r="G206" s="49"/>
      <c r="H206" s="50"/>
      <c r="I206" s="50"/>
      <c r="J206" s="50"/>
      <c r="K206" s="50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</row>
    <row r="207" spans="1:23">
      <c r="A207" s="18"/>
      <c r="B207" s="22"/>
      <c r="C207" s="21"/>
      <c r="D207" s="30" t="s">
        <v>438</v>
      </c>
      <c r="E207" s="31" t="s">
        <v>439</v>
      </c>
      <c r="F207" s="32">
        <v>2.6522</v>
      </c>
      <c r="G207" s="47"/>
      <c r="H207" s="48"/>
      <c r="I207" s="48"/>
      <c r="J207" s="48"/>
      <c r="K207" s="48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</row>
    <row r="208" spans="1:23">
      <c r="A208" s="18"/>
      <c r="B208" s="22"/>
      <c r="C208" s="21"/>
      <c r="D208" s="30" t="s">
        <v>440</v>
      </c>
      <c r="E208" s="31" t="s">
        <v>441</v>
      </c>
      <c r="F208" s="32">
        <v>4.3326</v>
      </c>
      <c r="G208" s="47"/>
      <c r="H208" s="48"/>
      <c r="I208" s="48"/>
      <c r="J208" s="48"/>
      <c r="K208" s="48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</row>
    <row r="209" spans="1:23">
      <c r="A209" s="18"/>
      <c r="B209" s="22"/>
      <c r="C209" s="21"/>
      <c r="D209" s="30" t="s">
        <v>442</v>
      </c>
      <c r="E209" s="31" t="s">
        <v>443</v>
      </c>
      <c r="F209" s="32">
        <v>3.222</v>
      </c>
      <c r="G209" s="47"/>
      <c r="H209" s="48"/>
      <c r="I209" s="48"/>
      <c r="J209" s="48"/>
      <c r="K209" s="48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</row>
    <row r="210" spans="1:23">
      <c r="A210" s="18"/>
      <c r="B210" s="22"/>
      <c r="C210" s="21"/>
      <c r="D210" s="30" t="s">
        <v>444</v>
      </c>
      <c r="E210" s="31" t="s">
        <v>445</v>
      </c>
      <c r="F210" s="32">
        <v>3.3652</v>
      </c>
      <c r="G210" s="47"/>
      <c r="H210" s="48"/>
      <c r="I210" s="48"/>
      <c r="J210" s="48"/>
      <c r="K210" s="48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</row>
    <row r="211" spans="1:23">
      <c r="A211" s="18"/>
      <c r="B211" s="22"/>
      <c r="C211" s="21"/>
      <c r="D211" s="30" t="s">
        <v>446</v>
      </c>
      <c r="E211" s="31" t="s">
        <v>447</v>
      </c>
      <c r="F211" s="32">
        <v>1.7424</v>
      </c>
      <c r="G211" s="47"/>
      <c r="H211" s="48"/>
      <c r="I211" s="48"/>
      <c r="J211" s="48"/>
      <c r="K211" s="48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</row>
    <row r="212" spans="1:23">
      <c r="A212" s="18"/>
      <c r="B212" s="22"/>
      <c r="C212" s="21"/>
      <c r="D212" s="30" t="s">
        <v>448</v>
      </c>
      <c r="E212" s="31" t="s">
        <v>449</v>
      </c>
      <c r="F212" s="32">
        <v>4.1334</v>
      </c>
      <c r="G212" s="47"/>
      <c r="H212" s="48"/>
      <c r="I212" s="48"/>
      <c r="J212" s="48"/>
      <c r="K212" s="48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</row>
    <row r="213" spans="1:23">
      <c r="A213" s="18"/>
      <c r="B213" s="22"/>
      <c r="C213" s="21"/>
      <c r="D213" s="30" t="s">
        <v>450</v>
      </c>
      <c r="E213" s="31" t="s">
        <v>451</v>
      </c>
      <c r="F213" s="32">
        <v>3.664</v>
      </c>
      <c r="G213" s="47"/>
      <c r="H213" s="48"/>
      <c r="I213" s="48"/>
      <c r="J213" s="48"/>
      <c r="K213" s="48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</row>
    <row r="214" spans="1:23">
      <c r="A214" s="18"/>
      <c r="B214" s="22"/>
      <c r="C214" s="21"/>
      <c r="D214" s="30" t="s">
        <v>452</v>
      </c>
      <c r="E214" s="31" t="s">
        <v>453</v>
      </c>
      <c r="F214" s="32">
        <v>3.7098</v>
      </c>
      <c r="G214" s="47"/>
      <c r="H214" s="48"/>
      <c r="I214" s="48"/>
      <c r="J214" s="48"/>
      <c r="K214" s="48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</row>
    <row r="215" spans="1:23">
      <c r="A215" s="18"/>
      <c r="B215" s="22"/>
      <c r="C215" s="21"/>
      <c r="D215" s="30" t="s">
        <v>454</v>
      </c>
      <c r="E215" s="31" t="s">
        <v>86</v>
      </c>
      <c r="F215" s="32">
        <v>2</v>
      </c>
      <c r="G215" s="47"/>
      <c r="H215" s="48"/>
      <c r="I215" s="48"/>
      <c r="J215" s="48"/>
      <c r="K215" s="48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</row>
    <row r="216" spans="1:23">
      <c r="A216" s="18"/>
      <c r="B216" s="22"/>
      <c r="C216" s="21"/>
      <c r="D216" s="30" t="s">
        <v>455</v>
      </c>
      <c r="E216" s="31" t="s">
        <v>456</v>
      </c>
      <c r="F216" s="32">
        <v>3.222</v>
      </c>
      <c r="G216" s="49"/>
      <c r="H216" s="50"/>
      <c r="I216" s="50"/>
      <c r="J216" s="50"/>
      <c r="K216" s="50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</row>
    <row r="217" spans="1:23">
      <c r="A217" s="18"/>
      <c r="B217" s="22"/>
      <c r="C217" s="21"/>
      <c r="D217" s="30" t="s">
        <v>457</v>
      </c>
      <c r="E217" s="31" t="s">
        <v>458</v>
      </c>
      <c r="F217" s="32">
        <v>16.517</v>
      </c>
      <c r="G217" s="49"/>
      <c r="H217" s="50"/>
      <c r="I217" s="50"/>
      <c r="J217" s="50"/>
      <c r="K217" s="50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</row>
    <row r="218" spans="1:23">
      <c r="A218" s="18"/>
      <c r="B218" s="22"/>
      <c r="C218" s="21"/>
      <c r="D218" s="30" t="s">
        <v>459</v>
      </c>
      <c r="E218" s="31" t="s">
        <v>460</v>
      </c>
      <c r="F218" s="32">
        <v>3.222</v>
      </c>
      <c r="G218" s="47"/>
      <c r="H218" s="48"/>
      <c r="I218" s="48"/>
      <c r="J218" s="48"/>
      <c r="K218" s="48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</row>
    <row r="219" spans="1:23">
      <c r="A219" s="18"/>
      <c r="B219" s="22"/>
      <c r="C219" s="21"/>
      <c r="D219" s="30" t="s">
        <v>461</v>
      </c>
      <c r="E219" s="31" t="s">
        <v>462</v>
      </c>
      <c r="F219" s="32">
        <v>5.4614</v>
      </c>
      <c r="G219" s="47"/>
      <c r="H219" s="48"/>
      <c r="I219" s="48"/>
      <c r="J219" s="48"/>
      <c r="K219" s="48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</row>
    <row r="220" spans="1:23">
      <c r="A220" s="18"/>
      <c r="B220" s="22"/>
      <c r="C220" s="21"/>
      <c r="D220" s="30" t="s">
        <v>463</v>
      </c>
      <c r="E220" s="31" t="s">
        <v>464</v>
      </c>
      <c r="F220" s="32">
        <v>6.9736</v>
      </c>
      <c r="G220" s="47"/>
      <c r="H220" s="48"/>
      <c r="I220" s="48"/>
      <c r="J220" s="48"/>
      <c r="K220" s="48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</row>
    <row r="221" spans="1:23">
      <c r="A221" s="18"/>
      <c r="B221" s="22"/>
      <c r="C221" s="21"/>
      <c r="D221" s="30" t="s">
        <v>465</v>
      </c>
      <c r="E221" s="31" t="s">
        <v>466</v>
      </c>
      <c r="F221" s="32">
        <v>2.2704</v>
      </c>
      <c r="G221" s="47"/>
      <c r="H221" s="48"/>
      <c r="I221" s="48"/>
      <c r="J221" s="48"/>
      <c r="K221" s="48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</row>
    <row r="222" spans="1:23">
      <c r="A222" s="18"/>
      <c r="B222" s="22"/>
      <c r="C222" s="21"/>
      <c r="D222" s="30" t="s">
        <v>467</v>
      </c>
      <c r="E222" s="31" t="s">
        <v>468</v>
      </c>
      <c r="F222" s="32">
        <v>1.0375</v>
      </c>
      <c r="G222" s="47"/>
      <c r="H222" s="48"/>
      <c r="I222" s="48"/>
      <c r="J222" s="48"/>
      <c r="K222" s="48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</row>
    <row r="223" spans="1:23">
      <c r="A223" s="18"/>
      <c r="B223" s="22">
        <f>(11/1000)*(658/1000)*(290/1000)</f>
        <v>0.00209902</v>
      </c>
      <c r="C223" s="19" t="s">
        <v>469</v>
      </c>
      <c r="D223" s="30" t="s">
        <v>470</v>
      </c>
      <c r="E223" s="31" t="s">
        <v>471</v>
      </c>
      <c r="F223" s="32">
        <v>3.1146</v>
      </c>
      <c r="G223" s="47"/>
      <c r="H223" s="48"/>
      <c r="I223" s="48"/>
      <c r="J223" s="48"/>
      <c r="K223" s="48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</row>
    <row r="224" spans="1:23">
      <c r="A224" s="18"/>
      <c r="B224" s="22"/>
      <c r="C224" s="21"/>
      <c r="D224" s="30" t="s">
        <v>472</v>
      </c>
      <c r="E224" s="31" t="s">
        <v>473</v>
      </c>
      <c r="F224" s="32">
        <v>4.1678</v>
      </c>
      <c r="G224" s="49"/>
      <c r="H224" s="50"/>
      <c r="I224" s="50"/>
      <c r="J224" s="50"/>
      <c r="K224" s="50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</row>
    <row r="225" spans="1:23">
      <c r="A225" s="18"/>
      <c r="B225" s="22"/>
      <c r="C225" s="21"/>
      <c r="D225" s="30" t="s">
        <v>474</v>
      </c>
      <c r="E225" s="31" t="s">
        <v>475</v>
      </c>
      <c r="F225" s="32">
        <v>1.343</v>
      </c>
      <c r="G225" s="47"/>
      <c r="H225" s="48"/>
      <c r="I225" s="48"/>
      <c r="J225" s="48"/>
      <c r="K225" s="48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</row>
    <row r="226" spans="1:23">
      <c r="A226" s="18"/>
      <c r="B226" s="22"/>
      <c r="C226" s="21"/>
      <c r="D226" s="30" t="s">
        <v>476</v>
      </c>
      <c r="E226" s="31" t="s">
        <v>477</v>
      </c>
      <c r="F226" s="32">
        <v>3.4398</v>
      </c>
      <c r="G226" s="47"/>
      <c r="H226" s="48"/>
      <c r="I226" s="48"/>
      <c r="J226" s="48"/>
      <c r="K226" s="48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</row>
    <row r="227" spans="1:23">
      <c r="A227" s="18"/>
      <c r="B227" s="22"/>
      <c r="C227" s="21"/>
      <c r="D227" s="30" t="s">
        <v>478</v>
      </c>
      <c r="E227" s="31" t="s">
        <v>479</v>
      </c>
      <c r="F227" s="32">
        <v>3.4398</v>
      </c>
      <c r="G227" s="47"/>
      <c r="H227" s="48"/>
      <c r="I227" s="48"/>
      <c r="J227" s="48"/>
      <c r="K227" s="48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</row>
    <row r="228" spans="1:23">
      <c r="A228" s="18"/>
      <c r="B228" s="22">
        <f>(90/1000)*(165/1000)*(658/1000)*(290/1000)</f>
        <v>0.002833677</v>
      </c>
      <c r="C228" s="19" t="s">
        <v>480</v>
      </c>
      <c r="D228" s="30" t="s">
        <v>481</v>
      </c>
      <c r="E228" s="31" t="s">
        <v>482</v>
      </c>
      <c r="F228" s="32">
        <v>6.9432</v>
      </c>
      <c r="G228" s="47"/>
      <c r="H228" s="48"/>
      <c r="I228" s="48"/>
      <c r="J228" s="48"/>
      <c r="K228" s="48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</row>
    <row r="229" spans="1:23">
      <c r="A229" s="18"/>
      <c r="B229" s="22"/>
      <c r="C229" s="21"/>
      <c r="D229" s="30" t="s">
        <v>483</v>
      </c>
      <c r="E229" s="31" t="s">
        <v>484</v>
      </c>
      <c r="F229" s="32">
        <v>5.0065</v>
      </c>
      <c r="G229" s="47"/>
      <c r="H229" s="48"/>
      <c r="I229" s="48"/>
      <c r="J229" s="48"/>
      <c r="K229" s="48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</row>
    <row r="230" spans="1:23">
      <c r="A230" s="18"/>
      <c r="B230" s="22"/>
      <c r="C230" s="21"/>
      <c r="D230" s="30" t="s">
        <v>485</v>
      </c>
      <c r="E230" s="31" t="s">
        <v>486</v>
      </c>
      <c r="F230" s="32">
        <v>4.4411</v>
      </c>
      <c r="G230" s="47"/>
      <c r="H230" s="48"/>
      <c r="I230" s="48"/>
      <c r="J230" s="48"/>
      <c r="K230" s="48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</row>
    <row r="231" spans="1:23">
      <c r="A231" s="18"/>
      <c r="B231" s="22"/>
      <c r="C231" s="21"/>
      <c r="D231" s="30" t="s">
        <v>487</v>
      </c>
      <c r="E231" s="31" t="s">
        <v>488</v>
      </c>
      <c r="F231" s="32">
        <v>4.392</v>
      </c>
      <c r="G231" s="47"/>
      <c r="H231" s="48"/>
      <c r="I231" s="48"/>
      <c r="J231" s="48"/>
      <c r="K231" s="48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</row>
    <row r="232" spans="1:23">
      <c r="A232" s="18"/>
      <c r="B232" s="22"/>
      <c r="C232" s="21"/>
      <c r="D232" s="30" t="s">
        <v>489</v>
      </c>
      <c r="E232" s="31" t="s">
        <v>490</v>
      </c>
      <c r="F232" s="32">
        <v>5.5809</v>
      </c>
      <c r="G232" s="49"/>
      <c r="H232" s="50"/>
      <c r="I232" s="50"/>
      <c r="J232" s="50"/>
      <c r="K232" s="50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</row>
    <row r="233" spans="1:23">
      <c r="A233" s="18"/>
      <c r="B233" s="22"/>
      <c r="C233" s="21"/>
      <c r="D233" s="30" t="s">
        <v>491</v>
      </c>
      <c r="E233" s="31" t="s">
        <v>492</v>
      </c>
      <c r="F233" s="32">
        <v>20.6706</v>
      </c>
      <c r="G233" s="47"/>
      <c r="H233" s="48"/>
      <c r="I233" s="48"/>
      <c r="J233" s="48"/>
      <c r="K233" s="48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</row>
    <row r="234" spans="1:23">
      <c r="A234" s="18"/>
      <c r="B234" s="22"/>
      <c r="C234" s="21"/>
      <c r="D234" s="30" t="s">
        <v>493</v>
      </c>
      <c r="E234" s="31" t="s">
        <v>494</v>
      </c>
      <c r="F234" s="32">
        <v>20.6297</v>
      </c>
      <c r="G234" s="47"/>
      <c r="H234" s="48"/>
      <c r="I234" s="48"/>
      <c r="J234" s="48"/>
      <c r="K234" s="48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</row>
    <row r="235" spans="1:23">
      <c r="A235" s="18"/>
      <c r="B235" s="22"/>
      <c r="C235" s="21"/>
      <c r="D235" s="30" t="s">
        <v>495</v>
      </c>
      <c r="E235" s="31" t="s">
        <v>496</v>
      </c>
      <c r="F235" s="32">
        <v>19.9199</v>
      </c>
      <c r="G235" s="47"/>
      <c r="H235" s="48"/>
      <c r="I235" s="48"/>
      <c r="J235" s="48"/>
      <c r="K235" s="48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</row>
    <row r="236" spans="1:23">
      <c r="A236" s="18"/>
      <c r="B236" s="22"/>
      <c r="C236" s="21"/>
      <c r="D236" s="30" t="s">
        <v>497</v>
      </c>
      <c r="E236" s="31" t="s">
        <v>498</v>
      </c>
      <c r="F236" s="32">
        <v>16.632</v>
      </c>
      <c r="G236" s="49"/>
      <c r="H236" s="50"/>
      <c r="I236" s="50"/>
      <c r="J236" s="50"/>
      <c r="K236" s="50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</row>
    <row r="237" spans="1:23">
      <c r="A237" s="18"/>
      <c r="B237" s="22"/>
      <c r="C237" s="21"/>
      <c r="D237" s="30" t="s">
        <v>499</v>
      </c>
      <c r="E237" s="31" t="s">
        <v>500</v>
      </c>
      <c r="F237" s="32">
        <v>14.32</v>
      </c>
      <c r="G237" s="49"/>
      <c r="H237" s="50"/>
      <c r="I237" s="50"/>
      <c r="J237" s="50"/>
      <c r="K237" s="50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</row>
    <row r="238" spans="1:23">
      <c r="A238" s="18"/>
      <c r="B238" s="22"/>
      <c r="C238" s="21"/>
      <c r="D238" s="30" t="s">
        <v>501</v>
      </c>
      <c r="E238" s="31" t="s">
        <v>502</v>
      </c>
      <c r="F238" s="32">
        <v>14.31</v>
      </c>
      <c r="G238" s="47"/>
      <c r="H238" s="48"/>
      <c r="I238" s="48"/>
      <c r="J238" s="48"/>
      <c r="K238" s="48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</row>
    <row r="239" spans="1:23">
      <c r="A239" s="18"/>
      <c r="B239" s="22"/>
      <c r="C239" s="21"/>
      <c r="D239" s="30" t="s">
        <v>503</v>
      </c>
      <c r="E239" s="31" t="s">
        <v>504</v>
      </c>
      <c r="F239" s="32">
        <v>5.31</v>
      </c>
      <c r="G239" s="47"/>
      <c r="H239" s="48"/>
      <c r="I239" s="48"/>
      <c r="J239" s="48"/>
      <c r="K239" s="48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</row>
    <row r="240" spans="1:23">
      <c r="A240" s="18"/>
      <c r="B240" s="22">
        <f>(80/1000)*(53/1000)*(658/1000)*(290/1000)</f>
        <v>0.0008090768</v>
      </c>
      <c r="C240" s="19" t="s">
        <v>505</v>
      </c>
      <c r="D240" s="30" t="s">
        <v>506</v>
      </c>
      <c r="E240" s="31" t="s">
        <v>507</v>
      </c>
      <c r="F240" s="32">
        <v>7.565</v>
      </c>
      <c r="G240" s="47"/>
      <c r="H240" s="48"/>
      <c r="I240" s="48"/>
      <c r="J240" s="48"/>
      <c r="K240" s="48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</row>
    <row r="241" spans="1:23">
      <c r="A241" s="18"/>
      <c r="B241" s="22"/>
      <c r="C241" s="21"/>
      <c r="D241" s="30" t="s">
        <v>508</v>
      </c>
      <c r="E241" s="31" t="s">
        <v>509</v>
      </c>
      <c r="F241" s="32">
        <v>6.072</v>
      </c>
      <c r="G241" s="47"/>
      <c r="H241" s="48"/>
      <c r="I241" s="48"/>
      <c r="J241" s="48"/>
      <c r="K241" s="48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</row>
    <row r="242" spans="1:23">
      <c r="A242" s="18"/>
      <c r="B242" s="22"/>
      <c r="C242" s="21"/>
      <c r="D242" s="30" t="s">
        <v>510</v>
      </c>
      <c r="E242" s="31" t="s">
        <v>511</v>
      </c>
      <c r="F242" s="32">
        <v>8.712</v>
      </c>
      <c r="G242" s="47"/>
      <c r="H242" s="48"/>
      <c r="I242" s="48"/>
      <c r="J242" s="48"/>
      <c r="K242" s="48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</row>
    <row r="243" spans="1:23">
      <c r="A243" s="18"/>
      <c r="B243" s="22">
        <f>(172/1000)*(16/1000)*(658/1000)*(290/1000)</f>
        <v>0.00052513664</v>
      </c>
      <c r="C243" s="19" t="s">
        <v>512</v>
      </c>
      <c r="D243" s="30" t="s">
        <v>513</v>
      </c>
      <c r="E243" s="31" t="s">
        <v>514</v>
      </c>
      <c r="F243" s="32">
        <v>12.2012</v>
      </c>
      <c r="G243" s="47"/>
      <c r="H243" s="48"/>
      <c r="I243" s="48"/>
      <c r="J243" s="48"/>
      <c r="K243" s="48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</row>
    <row r="244" spans="1:23">
      <c r="A244" s="18"/>
      <c r="B244" s="22"/>
      <c r="C244" s="21"/>
      <c r="D244" s="30" t="s">
        <v>515</v>
      </c>
      <c r="E244" s="31" t="s">
        <v>516</v>
      </c>
      <c r="F244" s="32">
        <v>18.1687</v>
      </c>
      <c r="G244" s="47"/>
      <c r="H244" s="48"/>
      <c r="I244" s="48"/>
      <c r="J244" s="48"/>
      <c r="K244" s="48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</row>
    <row r="245" spans="1:23">
      <c r="A245" s="18"/>
      <c r="B245" s="22"/>
      <c r="C245" s="21"/>
      <c r="D245" s="30" t="s">
        <v>517</v>
      </c>
      <c r="E245" s="31" t="s">
        <v>518</v>
      </c>
      <c r="F245" s="32">
        <v>20.492</v>
      </c>
      <c r="G245" s="47"/>
      <c r="H245" s="48"/>
      <c r="I245" s="48"/>
      <c r="J245" s="48"/>
      <c r="K245" s="48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</row>
    <row r="246" spans="1:23">
      <c r="A246" s="18"/>
      <c r="B246" s="22"/>
      <c r="C246" s="21"/>
      <c r="D246" s="30" t="s">
        <v>519</v>
      </c>
      <c r="E246" s="31" t="s">
        <v>520</v>
      </c>
      <c r="F246" s="32">
        <v>19.62</v>
      </c>
      <c r="G246" s="47"/>
      <c r="H246" s="48"/>
      <c r="I246" s="48"/>
      <c r="J246" s="48"/>
      <c r="K246" s="48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</row>
    <row r="247" spans="1:23">
      <c r="A247" s="18"/>
      <c r="B247" s="22"/>
      <c r="C247" s="21"/>
      <c r="D247" s="30" t="s">
        <v>521</v>
      </c>
      <c r="E247" s="31" t="s">
        <v>522</v>
      </c>
      <c r="F247" s="32">
        <v>20.056</v>
      </c>
      <c r="G247" s="47"/>
      <c r="H247" s="48"/>
      <c r="I247" s="48"/>
      <c r="J247" s="48"/>
      <c r="K247" s="48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</row>
    <row r="248" spans="1:23">
      <c r="A248" s="18"/>
      <c r="B248" s="22"/>
      <c r="C248" s="21"/>
      <c r="D248" s="30" t="s">
        <v>523</v>
      </c>
      <c r="E248" s="31" t="s">
        <v>524</v>
      </c>
      <c r="F248" s="32">
        <v>36.64</v>
      </c>
      <c r="G248" s="47"/>
      <c r="H248" s="48"/>
      <c r="I248" s="48"/>
      <c r="J248" s="48"/>
      <c r="K248" s="48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</row>
    <row r="249" spans="1:23">
      <c r="A249" s="18"/>
      <c r="B249" s="22">
        <f>(131/1000)*(53/1000)*(658/1000)*(290/1000)</f>
        <v>0.00132486326</v>
      </c>
      <c r="C249" s="19" t="s">
        <v>525</v>
      </c>
      <c r="D249" s="30" t="s">
        <v>526</v>
      </c>
      <c r="E249" s="31" t="s">
        <v>527</v>
      </c>
      <c r="F249" s="32">
        <v>3.255</v>
      </c>
      <c r="G249" s="47"/>
      <c r="H249" s="48"/>
      <c r="I249" s="48"/>
      <c r="J249" s="48"/>
      <c r="K249" s="48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</row>
    <row r="250" spans="1:23">
      <c r="A250" s="18"/>
      <c r="B250" s="22"/>
      <c r="C250" s="21"/>
      <c r="D250" s="30" t="s">
        <v>528</v>
      </c>
      <c r="E250" s="31" t="s">
        <v>529</v>
      </c>
      <c r="F250" s="32">
        <v>2.38</v>
      </c>
      <c r="G250" s="47"/>
      <c r="H250" s="48"/>
      <c r="I250" s="48"/>
      <c r="J250" s="48"/>
      <c r="K250" s="48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</row>
    <row r="251" spans="1:23">
      <c r="A251" s="18"/>
      <c r="B251" s="22"/>
      <c r="C251" s="21"/>
      <c r="D251" s="30" t="s">
        <v>530</v>
      </c>
      <c r="E251" s="31" t="s">
        <v>531</v>
      </c>
      <c r="F251" s="32">
        <v>10.368</v>
      </c>
      <c r="G251" s="47"/>
      <c r="H251" s="48"/>
      <c r="I251" s="48"/>
      <c r="J251" s="48"/>
      <c r="K251" s="48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</row>
    <row r="252" spans="1:23">
      <c r="A252" s="18"/>
      <c r="B252" s="22"/>
      <c r="C252" s="21"/>
      <c r="D252" s="30" t="s">
        <v>532</v>
      </c>
      <c r="E252" s="31" t="s">
        <v>533</v>
      </c>
      <c r="F252" s="32">
        <v>8.036</v>
      </c>
      <c r="G252" s="47"/>
      <c r="H252" s="48"/>
      <c r="I252" s="48"/>
      <c r="J252" s="48"/>
      <c r="K252" s="48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</row>
    <row r="253" spans="1:23">
      <c r="A253" s="18"/>
      <c r="B253" s="22"/>
      <c r="C253" s="21"/>
      <c r="D253" s="30" t="s">
        <v>534</v>
      </c>
      <c r="E253" s="31" t="s">
        <v>535</v>
      </c>
      <c r="F253" s="32">
        <v>3.96</v>
      </c>
      <c r="G253" s="47"/>
      <c r="H253" s="48"/>
      <c r="I253" s="48"/>
      <c r="J253" s="48"/>
      <c r="K253" s="48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</row>
    <row r="254" spans="1:23">
      <c r="A254" s="18"/>
      <c r="B254" s="22"/>
      <c r="C254" s="21"/>
      <c r="D254" s="30" t="s">
        <v>536</v>
      </c>
      <c r="E254" s="31" t="s">
        <v>537</v>
      </c>
      <c r="F254" s="32">
        <v>9.207</v>
      </c>
      <c r="G254" s="47"/>
      <c r="H254" s="48"/>
      <c r="I254" s="48"/>
      <c r="J254" s="48"/>
      <c r="K254" s="48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</row>
    <row r="255" spans="1:23">
      <c r="A255" s="18"/>
      <c r="B255" s="22"/>
      <c r="C255" s="21"/>
      <c r="D255" s="30" t="s">
        <v>538</v>
      </c>
      <c r="E255" s="31" t="s">
        <v>539</v>
      </c>
      <c r="F255" s="32">
        <v>7.644</v>
      </c>
      <c r="G255" s="47"/>
      <c r="H255" s="48"/>
      <c r="I255" s="48"/>
      <c r="J255" s="48"/>
      <c r="K255" s="48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</row>
    <row r="256" spans="1:23">
      <c r="A256" s="18"/>
      <c r="B256" s="22"/>
      <c r="C256" s="21"/>
      <c r="D256" s="30" t="s">
        <v>540</v>
      </c>
      <c r="E256" s="31" t="s">
        <v>541</v>
      </c>
      <c r="F256" s="32">
        <v>3.87</v>
      </c>
      <c r="G256" s="49"/>
      <c r="H256" s="50"/>
      <c r="I256" s="50"/>
      <c r="J256" s="50"/>
      <c r="K256" s="50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</row>
    <row r="257" spans="1:23">
      <c r="A257" s="18"/>
      <c r="B257" s="22"/>
      <c r="C257" s="21"/>
      <c r="D257" s="30" t="s">
        <v>542</v>
      </c>
      <c r="E257" s="31" t="s">
        <v>543</v>
      </c>
      <c r="F257" s="32">
        <v>3.78</v>
      </c>
      <c r="G257" s="47"/>
      <c r="H257" s="48"/>
      <c r="I257" s="48"/>
      <c r="J257" s="48"/>
      <c r="K257" s="48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</row>
    <row r="258" spans="1:23">
      <c r="A258" s="18"/>
      <c r="B258" s="22">
        <f>(828/1000)*(16/1000)*(658/1000)*(290/1000)</f>
        <v>0.00252798336</v>
      </c>
      <c r="C258" s="19" t="s">
        <v>544</v>
      </c>
      <c r="D258" s="30" t="s">
        <v>545</v>
      </c>
      <c r="E258" s="31" t="s">
        <v>546</v>
      </c>
      <c r="F258" s="32">
        <v>11.5</v>
      </c>
      <c r="G258" s="47"/>
      <c r="H258" s="48"/>
      <c r="I258" s="48"/>
      <c r="J258" s="48"/>
      <c r="K258" s="48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</row>
    <row r="259" spans="1:23">
      <c r="A259" s="18"/>
      <c r="B259" s="22"/>
      <c r="C259" s="21"/>
      <c r="D259" s="30" t="s">
        <v>547</v>
      </c>
      <c r="E259" s="31" t="s">
        <v>548</v>
      </c>
      <c r="F259" s="32">
        <v>14.229</v>
      </c>
      <c r="G259" s="49"/>
      <c r="H259" s="50"/>
      <c r="I259" s="50"/>
      <c r="J259" s="50"/>
      <c r="K259" s="50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</row>
    <row r="260" spans="1:23">
      <c r="A260" s="18"/>
      <c r="B260" s="22"/>
      <c r="C260" s="21"/>
      <c r="D260" s="30" t="s">
        <v>549</v>
      </c>
      <c r="E260" s="31" t="s">
        <v>550</v>
      </c>
      <c r="F260" s="32">
        <v>16.821</v>
      </c>
      <c r="G260" s="47"/>
      <c r="H260" s="48"/>
      <c r="I260" s="48"/>
      <c r="J260" s="48"/>
      <c r="K260" s="48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</row>
    <row r="261" spans="1:23">
      <c r="A261" s="18"/>
      <c r="B261" s="22"/>
      <c r="C261" s="21"/>
      <c r="D261" s="30" t="s">
        <v>551</v>
      </c>
      <c r="E261" s="31" t="s">
        <v>552</v>
      </c>
      <c r="F261" s="32">
        <v>18.19</v>
      </c>
      <c r="G261" s="47"/>
      <c r="H261" s="48"/>
      <c r="I261" s="48"/>
      <c r="J261" s="48"/>
      <c r="K261" s="48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</row>
    <row r="262" spans="1:23">
      <c r="A262" s="18"/>
      <c r="B262" s="22"/>
      <c r="C262" s="21"/>
      <c r="D262" s="30" t="s">
        <v>553</v>
      </c>
      <c r="E262" s="31" t="s">
        <v>554</v>
      </c>
      <c r="F262" s="32">
        <v>18.109</v>
      </c>
      <c r="G262" s="47"/>
      <c r="H262" s="48"/>
      <c r="I262" s="48"/>
      <c r="J262" s="48"/>
      <c r="K262" s="48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</row>
    <row r="263" spans="1:23">
      <c r="A263" s="18"/>
      <c r="B263" s="22"/>
      <c r="C263" s="21"/>
      <c r="D263" s="30" t="s">
        <v>555</v>
      </c>
      <c r="E263" s="31" t="s">
        <v>556</v>
      </c>
      <c r="F263" s="32">
        <v>10.368</v>
      </c>
      <c r="G263" s="47"/>
      <c r="H263" s="48"/>
      <c r="I263" s="48"/>
      <c r="J263" s="48"/>
      <c r="K263" s="48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</row>
    <row r="264" spans="1:23">
      <c r="A264" s="18"/>
      <c r="B264" s="22"/>
      <c r="C264" s="21"/>
      <c r="D264" s="30" t="s">
        <v>557</v>
      </c>
      <c r="E264" s="31" t="s">
        <v>558</v>
      </c>
      <c r="F264" s="32">
        <v>11.136</v>
      </c>
      <c r="G264" s="47"/>
      <c r="H264" s="48"/>
      <c r="I264" s="48"/>
      <c r="J264" s="48"/>
      <c r="K264" s="48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</row>
    <row r="265" spans="1:23">
      <c r="A265" s="18"/>
      <c r="B265" s="22"/>
      <c r="C265" s="21"/>
      <c r="D265" s="30" t="s">
        <v>559</v>
      </c>
      <c r="E265" s="31" t="s">
        <v>560</v>
      </c>
      <c r="F265" s="32">
        <v>17.512</v>
      </c>
      <c r="G265" s="47"/>
      <c r="H265" s="48"/>
      <c r="I265" s="48"/>
      <c r="J265" s="48"/>
      <c r="K265" s="48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</row>
    <row r="266" spans="1:23">
      <c r="A266" s="18"/>
      <c r="B266" s="22"/>
      <c r="C266" s="21"/>
      <c r="D266" s="30" t="s">
        <v>561</v>
      </c>
      <c r="E266" s="31" t="s">
        <v>562</v>
      </c>
      <c r="F266" s="32">
        <v>2.04</v>
      </c>
      <c r="G266" s="47"/>
      <c r="H266" s="48"/>
      <c r="I266" s="48"/>
      <c r="J266" s="48"/>
      <c r="K266" s="48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</row>
    <row r="267" spans="1:23">
      <c r="A267" s="18"/>
      <c r="B267" s="22"/>
      <c r="C267" s="21"/>
      <c r="D267" s="30" t="s">
        <v>563</v>
      </c>
      <c r="E267" s="31" t="s">
        <v>564</v>
      </c>
      <c r="F267" s="32">
        <v>1.953</v>
      </c>
      <c r="G267" s="47"/>
      <c r="H267" s="48"/>
      <c r="I267" s="48"/>
      <c r="J267" s="48"/>
      <c r="K267" s="48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</row>
    <row r="268" spans="1:23">
      <c r="A268" s="18"/>
      <c r="B268" s="22"/>
      <c r="C268" s="21"/>
      <c r="D268" s="30" t="s">
        <v>565</v>
      </c>
      <c r="E268" s="31" t="s">
        <v>566</v>
      </c>
      <c r="F268" s="32">
        <v>1.974</v>
      </c>
      <c r="G268" s="47"/>
      <c r="H268" s="48"/>
      <c r="I268" s="48"/>
      <c r="J268" s="48"/>
      <c r="K268" s="48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</row>
    <row r="269" spans="1:23">
      <c r="A269" s="18"/>
      <c r="B269" s="22"/>
      <c r="C269" s="21"/>
      <c r="D269" s="30" t="s">
        <v>567</v>
      </c>
      <c r="E269" s="31" t="s">
        <v>568</v>
      </c>
      <c r="F269" s="32">
        <v>7.695</v>
      </c>
      <c r="G269" s="49"/>
      <c r="H269" s="50"/>
      <c r="I269" s="50"/>
      <c r="J269" s="50"/>
      <c r="K269" s="50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</row>
    <row r="270" spans="1:23">
      <c r="A270" s="18"/>
      <c r="B270" s="22"/>
      <c r="C270" s="21"/>
      <c r="D270" s="30" t="s">
        <v>569</v>
      </c>
      <c r="E270" s="31" t="s">
        <v>570</v>
      </c>
      <c r="F270" s="32">
        <v>3.196</v>
      </c>
      <c r="G270" s="49"/>
      <c r="H270" s="50"/>
      <c r="I270" s="50"/>
      <c r="J270" s="50"/>
      <c r="K270" s="50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</row>
    <row r="271" spans="1:23">
      <c r="A271" s="18"/>
      <c r="B271" s="22"/>
      <c r="C271" s="21"/>
      <c r="D271" s="30" t="s">
        <v>571</v>
      </c>
      <c r="E271" s="31" t="s">
        <v>572</v>
      </c>
      <c r="F271" s="32">
        <v>9.108</v>
      </c>
      <c r="G271" s="47"/>
      <c r="H271" s="48"/>
      <c r="I271" s="48"/>
      <c r="J271" s="48"/>
      <c r="K271" s="48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</row>
    <row r="272" spans="1:23">
      <c r="A272" s="18"/>
      <c r="B272" s="22"/>
      <c r="C272" s="21"/>
      <c r="D272" s="30" t="s">
        <v>573</v>
      </c>
      <c r="E272" s="31" t="s">
        <v>574</v>
      </c>
      <c r="F272" s="32">
        <v>4.788</v>
      </c>
      <c r="G272" s="47"/>
      <c r="H272" s="48"/>
      <c r="I272" s="48"/>
      <c r="J272" s="48"/>
      <c r="K272" s="48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</row>
    <row r="273" spans="1:23">
      <c r="A273" s="18"/>
      <c r="B273" s="22"/>
      <c r="C273" s="21"/>
      <c r="D273" s="30" t="s">
        <v>575</v>
      </c>
      <c r="E273" s="31" t="s">
        <v>576</v>
      </c>
      <c r="F273" s="32">
        <v>5.508</v>
      </c>
      <c r="G273" s="47"/>
      <c r="H273" s="48"/>
      <c r="I273" s="48"/>
      <c r="J273" s="48"/>
      <c r="K273" s="48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</row>
    <row r="274" spans="1:23">
      <c r="A274" s="18"/>
      <c r="B274" s="22"/>
      <c r="C274" s="21"/>
      <c r="D274" s="30" t="s">
        <v>577</v>
      </c>
      <c r="E274" s="31" t="s">
        <v>578</v>
      </c>
      <c r="F274" s="32">
        <v>3.666</v>
      </c>
      <c r="G274" s="47"/>
      <c r="H274" s="48"/>
      <c r="I274" s="48"/>
      <c r="J274" s="48"/>
      <c r="K274" s="48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</row>
    <row r="275" spans="1:23">
      <c r="A275" s="18"/>
      <c r="B275" s="22"/>
      <c r="C275" s="21"/>
      <c r="D275" s="30" t="s">
        <v>579</v>
      </c>
      <c r="E275" s="31" t="s">
        <v>580</v>
      </c>
      <c r="F275" s="32">
        <v>59.63</v>
      </c>
      <c r="G275" s="47"/>
      <c r="H275" s="48"/>
      <c r="I275" s="48"/>
      <c r="J275" s="48"/>
      <c r="K275" s="48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</row>
    <row r="276" spans="1:23">
      <c r="A276" s="18"/>
      <c r="B276" s="22"/>
      <c r="C276" s="21"/>
      <c r="D276" s="30" t="s">
        <v>581</v>
      </c>
      <c r="E276" s="31" t="s">
        <v>582</v>
      </c>
      <c r="F276" s="32">
        <v>65.52</v>
      </c>
      <c r="G276" s="49"/>
      <c r="H276" s="50"/>
      <c r="I276" s="50"/>
      <c r="J276" s="50"/>
      <c r="K276" s="50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</row>
    <row r="277" spans="1:23">
      <c r="A277" s="18"/>
      <c r="B277" s="22">
        <f>(533/1000)*(28/1000)*(290/1000)</f>
        <v>0.00432796</v>
      </c>
      <c r="C277" s="19" t="s">
        <v>583</v>
      </c>
      <c r="D277" s="30" t="s">
        <v>584</v>
      </c>
      <c r="E277" s="31" t="s">
        <v>585</v>
      </c>
      <c r="F277" s="32">
        <v>58.96</v>
      </c>
      <c r="G277" s="47"/>
      <c r="H277" s="48"/>
      <c r="I277" s="48"/>
      <c r="J277" s="48"/>
      <c r="K277" s="48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</row>
    <row r="278" spans="1:23">
      <c r="A278" s="18"/>
      <c r="B278" s="22"/>
      <c r="C278" s="21"/>
      <c r="D278" s="30" t="s">
        <v>586</v>
      </c>
      <c r="E278" s="31" t="s">
        <v>587</v>
      </c>
      <c r="F278" s="32">
        <v>50.76</v>
      </c>
      <c r="G278" s="49"/>
      <c r="H278" s="50"/>
      <c r="I278" s="50"/>
      <c r="J278" s="50"/>
      <c r="K278" s="50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</row>
    <row r="279" spans="1:23">
      <c r="A279" s="18"/>
      <c r="B279" s="22"/>
      <c r="C279" s="21"/>
      <c r="D279" s="30" t="s">
        <v>588</v>
      </c>
      <c r="E279" s="31" t="s">
        <v>589</v>
      </c>
      <c r="F279" s="32">
        <v>33.54</v>
      </c>
      <c r="G279" s="49"/>
      <c r="H279" s="50"/>
      <c r="I279" s="50"/>
      <c r="J279" s="50"/>
      <c r="K279" s="50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</row>
    <row r="280" spans="1:23">
      <c r="A280" s="18"/>
      <c r="B280" s="22"/>
      <c r="C280" s="21"/>
      <c r="D280" s="30" t="s">
        <v>590</v>
      </c>
      <c r="E280" s="31" t="s">
        <v>591</v>
      </c>
      <c r="F280" s="32">
        <v>22.96</v>
      </c>
      <c r="G280" s="49"/>
      <c r="H280" s="50"/>
      <c r="I280" s="50"/>
      <c r="J280" s="50"/>
      <c r="K280" s="50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</row>
    <row r="281" spans="1:23">
      <c r="A281" s="18"/>
      <c r="B281" s="22"/>
      <c r="C281" s="21"/>
      <c r="D281" s="30" t="s">
        <v>592</v>
      </c>
      <c r="E281" s="31" t="s">
        <v>593</v>
      </c>
      <c r="F281" s="32">
        <v>52.64</v>
      </c>
      <c r="G281" s="47"/>
      <c r="H281" s="48"/>
      <c r="I281" s="48"/>
      <c r="J281" s="48"/>
      <c r="K281" s="48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</row>
    <row r="282" spans="1:23">
      <c r="A282" s="18"/>
      <c r="B282" s="22"/>
      <c r="C282" s="21"/>
      <c r="D282" s="30" t="s">
        <v>594</v>
      </c>
      <c r="E282" s="31" t="s">
        <v>595</v>
      </c>
      <c r="F282" s="32">
        <v>46.75</v>
      </c>
      <c r="G282" s="49"/>
      <c r="H282" s="50"/>
      <c r="I282" s="50"/>
      <c r="J282" s="50"/>
      <c r="K282" s="50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</row>
    <row r="283" spans="1:23">
      <c r="A283" s="18"/>
      <c r="B283" s="22"/>
      <c r="C283" s="21"/>
      <c r="D283" s="30" t="s">
        <v>596</v>
      </c>
      <c r="E283" s="31" t="s">
        <v>597</v>
      </c>
      <c r="F283" s="32">
        <v>34.58</v>
      </c>
      <c r="G283" s="47"/>
      <c r="H283" s="48"/>
      <c r="I283" s="48"/>
      <c r="J283" s="48"/>
      <c r="K283" s="48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</row>
    <row r="284" spans="1:23">
      <c r="A284" s="18"/>
      <c r="B284" s="22"/>
      <c r="C284" s="21"/>
      <c r="D284" s="30" t="s">
        <v>598</v>
      </c>
      <c r="E284" s="31" t="s">
        <v>599</v>
      </c>
      <c r="F284" s="32">
        <v>35.2</v>
      </c>
      <c r="G284" s="49"/>
      <c r="H284" s="50"/>
      <c r="I284" s="50"/>
      <c r="J284" s="50"/>
      <c r="K284" s="50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</row>
    <row r="285" spans="1:23">
      <c r="A285" s="18"/>
      <c r="B285" s="22"/>
      <c r="C285" s="21"/>
      <c r="D285" s="30" t="s">
        <v>600</v>
      </c>
      <c r="E285" s="31" t="s">
        <v>601</v>
      </c>
      <c r="F285" s="32">
        <v>29.04</v>
      </c>
      <c r="G285" s="47"/>
      <c r="H285" s="48"/>
      <c r="I285" s="48"/>
      <c r="J285" s="48"/>
      <c r="K285" s="48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</row>
    <row r="286" spans="1:23">
      <c r="A286" s="18"/>
      <c r="B286" s="22"/>
      <c r="C286" s="21"/>
      <c r="D286" s="30" t="s">
        <v>602</v>
      </c>
      <c r="E286" s="31" t="s">
        <v>603</v>
      </c>
      <c r="F286" s="32">
        <v>22.08</v>
      </c>
      <c r="G286" s="47"/>
      <c r="H286" s="48"/>
      <c r="I286" s="48"/>
      <c r="J286" s="48"/>
      <c r="K286" s="48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</row>
    <row r="287" spans="1:23">
      <c r="A287" s="18"/>
      <c r="B287" s="22"/>
      <c r="C287" s="21"/>
      <c r="D287" s="30" t="s">
        <v>604</v>
      </c>
      <c r="E287" s="31" t="s">
        <v>605</v>
      </c>
      <c r="F287" s="32">
        <v>78.85</v>
      </c>
      <c r="G287" s="47"/>
      <c r="H287" s="48"/>
      <c r="I287" s="48"/>
      <c r="J287" s="48"/>
      <c r="K287" s="48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</row>
    <row r="288" ht="43.2" spans="1:23">
      <c r="A288" s="18"/>
      <c r="B288" s="22"/>
      <c r="C288" s="21"/>
      <c r="D288" s="30" t="s">
        <v>606</v>
      </c>
      <c r="E288" s="31" t="s">
        <v>607</v>
      </c>
      <c r="F288" s="32">
        <v>53.69</v>
      </c>
      <c r="G288" s="49"/>
      <c r="H288" s="50"/>
      <c r="I288" s="50"/>
      <c r="J288" s="50"/>
      <c r="K288" s="50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</row>
    <row r="289" spans="1:23">
      <c r="A289" s="18"/>
      <c r="B289" s="22"/>
      <c r="C289" s="21"/>
      <c r="D289" s="30" t="s">
        <v>608</v>
      </c>
      <c r="E289" s="31" t="s">
        <v>609</v>
      </c>
      <c r="F289" s="32">
        <v>68.04</v>
      </c>
      <c r="G289" s="47"/>
      <c r="H289" s="48"/>
      <c r="I289" s="48"/>
      <c r="J289" s="48"/>
      <c r="K289" s="48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</row>
    <row r="290" spans="1:23">
      <c r="A290" s="18"/>
      <c r="B290" s="22"/>
      <c r="C290" s="21"/>
      <c r="D290" s="30" t="s">
        <v>610</v>
      </c>
      <c r="E290" s="31" t="s">
        <v>611</v>
      </c>
      <c r="F290" s="32">
        <v>92.12</v>
      </c>
      <c r="G290" s="49"/>
      <c r="H290" s="50"/>
      <c r="I290" s="50"/>
      <c r="J290" s="50"/>
      <c r="K290" s="50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</row>
    <row r="291" spans="1:23">
      <c r="A291" s="18"/>
      <c r="B291" s="22"/>
      <c r="C291" s="21"/>
      <c r="D291" s="30" t="s">
        <v>612</v>
      </c>
      <c r="E291" s="31" t="s">
        <v>613</v>
      </c>
      <c r="F291" s="32">
        <v>59.34</v>
      </c>
      <c r="G291" s="49"/>
      <c r="H291" s="50"/>
      <c r="I291" s="50"/>
      <c r="J291" s="50"/>
      <c r="K291" s="50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</row>
    <row r="292" spans="1:23">
      <c r="A292" s="18"/>
      <c r="B292" s="22"/>
      <c r="C292" s="21"/>
      <c r="D292" s="30" t="s">
        <v>614</v>
      </c>
      <c r="E292" s="31" t="s">
        <v>615</v>
      </c>
      <c r="F292" s="32">
        <v>43.413</v>
      </c>
      <c r="G292" s="47"/>
      <c r="H292" s="48"/>
      <c r="I292" s="48"/>
      <c r="J292" s="48"/>
      <c r="K292" s="48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</row>
    <row r="293" spans="1:23">
      <c r="A293" s="18"/>
      <c r="B293" s="22"/>
      <c r="C293" s="21"/>
      <c r="D293" s="30" t="s">
        <v>616</v>
      </c>
      <c r="E293" s="31" t="s">
        <v>617</v>
      </c>
      <c r="F293" s="32">
        <v>24.518</v>
      </c>
      <c r="G293" s="49"/>
      <c r="H293" s="50"/>
      <c r="I293" s="50"/>
      <c r="J293" s="50"/>
      <c r="K293" s="50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</row>
    <row r="294" spans="1:23">
      <c r="A294" s="18"/>
      <c r="B294" s="22">
        <f>(467/1000)*(28/1000)*(290/1000)</f>
        <v>0.00379204</v>
      </c>
      <c r="C294" s="19" t="s">
        <v>618</v>
      </c>
      <c r="D294" s="30" t="s">
        <v>619</v>
      </c>
      <c r="E294" s="31" t="s">
        <v>620</v>
      </c>
      <c r="F294" s="32">
        <v>2.4186</v>
      </c>
      <c r="G294" s="47"/>
      <c r="H294" s="48"/>
      <c r="I294" s="48"/>
      <c r="J294" s="48"/>
      <c r="K294" s="48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</row>
    <row r="295" spans="1:23">
      <c r="A295" s="18"/>
      <c r="B295" s="22"/>
      <c r="C295" s="21"/>
      <c r="D295" s="30" t="s">
        <v>621</v>
      </c>
      <c r="E295" s="31" t="s">
        <v>622</v>
      </c>
      <c r="F295" s="32">
        <v>6.88</v>
      </c>
      <c r="G295" s="47"/>
      <c r="H295" s="48"/>
      <c r="I295" s="48"/>
      <c r="J295" s="48"/>
      <c r="K295" s="48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</row>
    <row r="296" spans="1:23">
      <c r="A296" s="18"/>
      <c r="B296" s="22"/>
      <c r="C296" s="21"/>
      <c r="D296" s="30" t="s">
        <v>623</v>
      </c>
      <c r="E296" s="31" t="s">
        <v>624</v>
      </c>
      <c r="F296" s="32">
        <v>2.64</v>
      </c>
      <c r="G296" s="47"/>
      <c r="H296" s="48"/>
      <c r="I296" s="48"/>
      <c r="J296" s="48"/>
      <c r="K296" s="48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</row>
    <row r="297" spans="1:23">
      <c r="A297" s="18"/>
      <c r="B297" s="22"/>
      <c r="C297" s="21"/>
      <c r="D297" s="30" t="s">
        <v>625</v>
      </c>
      <c r="E297" s="31" t="s">
        <v>626</v>
      </c>
      <c r="F297" s="32">
        <v>2</v>
      </c>
      <c r="G297" s="47"/>
      <c r="H297" s="48"/>
      <c r="I297" s="48"/>
      <c r="J297" s="48"/>
      <c r="K297" s="48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</row>
    <row r="298" spans="1:23">
      <c r="A298" s="18"/>
      <c r="B298" s="22"/>
      <c r="C298" s="21"/>
      <c r="D298" s="30" t="s">
        <v>627</v>
      </c>
      <c r="E298" s="31" t="s">
        <v>628</v>
      </c>
      <c r="F298" s="32">
        <v>2.79</v>
      </c>
      <c r="G298" s="49"/>
      <c r="H298" s="50"/>
      <c r="I298" s="50"/>
      <c r="J298" s="50"/>
      <c r="K298" s="50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</row>
    <row r="299" spans="1:23">
      <c r="A299" s="18"/>
      <c r="B299" s="22"/>
      <c r="C299" s="21"/>
      <c r="D299" s="30" t="s">
        <v>629</v>
      </c>
      <c r="E299" s="31" t="s">
        <v>630</v>
      </c>
      <c r="F299" s="32">
        <v>2.55</v>
      </c>
      <c r="G299" s="47"/>
      <c r="H299" s="48"/>
      <c r="I299" s="48"/>
      <c r="J299" s="48"/>
      <c r="K299" s="48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</row>
    <row r="300" spans="1:23">
      <c r="A300" s="18"/>
      <c r="B300" s="22"/>
      <c r="C300" s="21"/>
      <c r="D300" s="30" t="s">
        <v>631</v>
      </c>
      <c r="E300" s="31" t="s">
        <v>632</v>
      </c>
      <c r="F300" s="32">
        <v>2.46</v>
      </c>
      <c r="G300" s="47"/>
      <c r="H300" s="48"/>
      <c r="I300" s="48"/>
      <c r="J300" s="48"/>
      <c r="K300" s="48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</row>
    <row r="301" spans="1:23">
      <c r="A301" s="18"/>
      <c r="B301" s="22"/>
      <c r="C301" s="21"/>
      <c r="D301" s="30" t="s">
        <v>633</v>
      </c>
      <c r="E301" s="31" t="s">
        <v>634</v>
      </c>
      <c r="F301" s="32">
        <v>3.78</v>
      </c>
      <c r="G301" s="49"/>
      <c r="H301" s="50"/>
      <c r="I301" s="50"/>
      <c r="J301" s="50"/>
      <c r="K301" s="50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</row>
    <row r="302" spans="1:23">
      <c r="A302" s="18"/>
      <c r="B302" s="22"/>
      <c r="C302" s="21"/>
      <c r="D302" s="30" t="s">
        <v>635</v>
      </c>
      <c r="E302" s="31" t="s">
        <v>636</v>
      </c>
      <c r="F302" s="32">
        <v>4.23</v>
      </c>
      <c r="G302" s="47"/>
      <c r="H302" s="48"/>
      <c r="I302" s="48"/>
      <c r="J302" s="48"/>
      <c r="K302" s="48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</row>
    <row r="303" spans="1:23">
      <c r="A303" s="18" t="s">
        <v>637</v>
      </c>
      <c r="B303" s="22">
        <f>(720/1000)*(370/1000)*(290/1000)*(91/1000)</f>
        <v>0.007030296</v>
      </c>
      <c r="C303" s="19" t="s">
        <v>638</v>
      </c>
      <c r="D303" s="30" t="s">
        <v>639</v>
      </c>
      <c r="E303" s="31" t="s">
        <v>640</v>
      </c>
      <c r="F303" s="32">
        <v>142.8</v>
      </c>
      <c r="G303" s="47"/>
      <c r="H303" s="48"/>
      <c r="I303" s="48"/>
      <c r="J303" s="48"/>
      <c r="K303" s="48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</row>
    <row r="304" spans="1:23">
      <c r="A304" s="51"/>
      <c r="B304" s="22"/>
      <c r="C304" s="21"/>
      <c r="D304" s="30" t="s">
        <v>641</v>
      </c>
      <c r="E304" s="31" t="s">
        <v>642</v>
      </c>
      <c r="F304" s="32">
        <v>103.24</v>
      </c>
      <c r="G304" s="47"/>
      <c r="H304" s="48"/>
      <c r="I304" s="48"/>
      <c r="J304" s="48"/>
      <c r="K304" s="48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</row>
    <row r="305" spans="1:23">
      <c r="A305" s="51"/>
      <c r="B305" s="22"/>
      <c r="C305" s="21"/>
      <c r="D305" s="30" t="s">
        <v>643</v>
      </c>
      <c r="E305" s="31" t="s">
        <v>644</v>
      </c>
      <c r="F305" s="32">
        <v>55.08</v>
      </c>
      <c r="G305" s="49"/>
      <c r="H305" s="50"/>
      <c r="I305" s="50"/>
      <c r="J305" s="50"/>
      <c r="K305" s="50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</row>
    <row r="306" spans="1:23">
      <c r="A306" s="51"/>
      <c r="B306" s="22"/>
      <c r="C306" s="21"/>
      <c r="D306" s="30" t="s">
        <v>645</v>
      </c>
      <c r="E306" s="31" t="s">
        <v>646</v>
      </c>
      <c r="F306" s="32">
        <v>166.05</v>
      </c>
      <c r="G306" s="49"/>
      <c r="H306" s="50"/>
      <c r="I306" s="50"/>
      <c r="J306" s="50"/>
      <c r="K306" s="50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</row>
    <row r="307" spans="1:23">
      <c r="A307" s="51"/>
      <c r="B307" s="22"/>
      <c r="C307" s="21"/>
      <c r="D307" s="30" t="s">
        <v>647</v>
      </c>
      <c r="E307" s="31" t="s">
        <v>648</v>
      </c>
      <c r="F307" s="32">
        <v>117.3</v>
      </c>
      <c r="G307" s="47"/>
      <c r="H307" s="48"/>
      <c r="I307" s="48"/>
      <c r="J307" s="48"/>
      <c r="K307" s="48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</row>
    <row r="308" spans="1:23">
      <c r="A308" s="51"/>
      <c r="B308" s="22">
        <f>(400/1000)*(370/1000)*(290/1000)*(91/1000)</f>
        <v>0.00390572</v>
      </c>
      <c r="C308" s="19" t="s">
        <v>649</v>
      </c>
      <c r="D308" s="30" t="s">
        <v>650</v>
      </c>
      <c r="E308" s="31" t="s">
        <v>651</v>
      </c>
      <c r="F308" s="32">
        <v>110.08</v>
      </c>
      <c r="G308" s="47"/>
      <c r="H308" s="48"/>
      <c r="I308" s="48"/>
      <c r="J308" s="48"/>
      <c r="K308" s="48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</row>
    <row r="309" spans="1:23">
      <c r="A309" s="51"/>
      <c r="B309" s="22"/>
      <c r="C309" s="21"/>
      <c r="D309" s="30" t="s">
        <v>652</v>
      </c>
      <c r="E309" s="31" t="s">
        <v>653</v>
      </c>
      <c r="F309" s="32">
        <v>123</v>
      </c>
      <c r="G309" s="47"/>
      <c r="H309" s="48"/>
      <c r="I309" s="48"/>
      <c r="J309" s="48"/>
      <c r="K309" s="48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</row>
    <row r="310" spans="1:23">
      <c r="A310" s="51"/>
      <c r="B310" s="22"/>
      <c r="C310" s="21"/>
      <c r="D310" s="30" t="s">
        <v>654</v>
      </c>
      <c r="E310" s="31" t="s">
        <v>655</v>
      </c>
      <c r="F310" s="32">
        <v>151.92</v>
      </c>
      <c r="G310" s="47"/>
      <c r="H310" s="48"/>
      <c r="I310" s="48"/>
      <c r="J310" s="48"/>
      <c r="K310" s="48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</row>
    <row r="311" spans="1:23">
      <c r="A311" s="51"/>
      <c r="B311" s="22"/>
      <c r="C311" s="21"/>
      <c r="D311" s="30" t="s">
        <v>656</v>
      </c>
      <c r="E311" s="31" t="s">
        <v>657</v>
      </c>
      <c r="F311" s="32">
        <v>74.76</v>
      </c>
      <c r="G311" s="47"/>
      <c r="H311" s="48"/>
      <c r="I311" s="48"/>
      <c r="J311" s="48"/>
      <c r="K311" s="48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</row>
    <row r="312" spans="1:23">
      <c r="A312" s="51"/>
      <c r="B312" s="22"/>
      <c r="C312" s="21"/>
      <c r="D312" s="30" t="s">
        <v>658</v>
      </c>
      <c r="E312" s="31" t="s">
        <v>659</v>
      </c>
      <c r="F312" s="32">
        <v>48.97</v>
      </c>
      <c r="G312" s="47"/>
      <c r="H312" s="48"/>
      <c r="I312" s="48"/>
      <c r="J312" s="48"/>
      <c r="K312" s="48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</row>
    <row r="313" spans="1:23">
      <c r="A313" s="51"/>
      <c r="B313" s="22">
        <f>(174/1000)*(370/1000)*(290/1000)*(91/1000)</f>
        <v>0.0016989882</v>
      </c>
      <c r="C313" s="19" t="s">
        <v>660</v>
      </c>
      <c r="D313" s="30" t="s">
        <v>661</v>
      </c>
      <c r="E313" s="31" t="s">
        <v>662</v>
      </c>
      <c r="F313" s="32">
        <v>4.05</v>
      </c>
      <c r="G313" s="47"/>
      <c r="H313" s="48"/>
      <c r="I313" s="48"/>
      <c r="J313" s="48"/>
      <c r="K313" s="48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</row>
    <row r="314" spans="1:23">
      <c r="A314" s="51"/>
      <c r="B314" s="22"/>
      <c r="C314" s="21"/>
      <c r="D314" s="30" t="s">
        <v>663</v>
      </c>
      <c r="E314" s="31" t="s">
        <v>664</v>
      </c>
      <c r="F314" s="32">
        <v>4.675</v>
      </c>
      <c r="G314" s="47"/>
      <c r="H314" s="48"/>
      <c r="I314" s="48"/>
      <c r="J314" s="48"/>
      <c r="K314" s="48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</row>
    <row r="315" spans="1:23">
      <c r="A315" s="51"/>
      <c r="B315" s="22"/>
      <c r="C315" s="21"/>
      <c r="D315" s="30" t="s">
        <v>665</v>
      </c>
      <c r="E315" s="31" t="s">
        <v>666</v>
      </c>
      <c r="F315" s="32">
        <v>5.427</v>
      </c>
      <c r="G315" s="47"/>
      <c r="H315" s="48"/>
      <c r="I315" s="48"/>
      <c r="J315" s="48"/>
      <c r="K315" s="48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</row>
    <row r="316" spans="1:23">
      <c r="A316" s="51"/>
      <c r="B316" s="22"/>
      <c r="C316" s="21"/>
      <c r="D316" s="30" t="s">
        <v>667</v>
      </c>
      <c r="E316" s="31" t="s">
        <v>668</v>
      </c>
      <c r="F316" s="32">
        <v>9.212</v>
      </c>
      <c r="G316" s="47"/>
      <c r="H316" s="48"/>
      <c r="I316" s="48"/>
      <c r="J316" s="48"/>
      <c r="K316" s="48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</row>
    <row r="317" spans="1:23">
      <c r="A317" s="51"/>
      <c r="B317" s="22"/>
      <c r="C317" s="21"/>
      <c r="D317" s="30" t="s">
        <v>669</v>
      </c>
      <c r="E317" s="31" t="s">
        <v>670</v>
      </c>
      <c r="F317" s="32">
        <v>2.15</v>
      </c>
      <c r="G317" s="47"/>
      <c r="H317" s="48"/>
      <c r="I317" s="48"/>
      <c r="J317" s="48"/>
      <c r="K317" s="48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</row>
    <row r="318" spans="1:23">
      <c r="A318" s="51"/>
      <c r="B318" s="22">
        <f>(290/1000)*(91/1000)*(630/1000)</f>
        <v>0.0166257</v>
      </c>
      <c r="C318" s="19" t="s">
        <v>671</v>
      </c>
      <c r="D318" s="30" t="s">
        <v>672</v>
      </c>
      <c r="E318" s="31" t="s">
        <v>673</v>
      </c>
      <c r="F318" s="32">
        <v>40.5</v>
      </c>
      <c r="G318" s="47"/>
      <c r="H318" s="48"/>
      <c r="I318" s="48"/>
      <c r="J318" s="48"/>
      <c r="K318" s="48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</row>
    <row r="319" spans="1:23">
      <c r="A319" s="51"/>
      <c r="B319" s="22"/>
      <c r="C319" s="21"/>
      <c r="D319" s="30" t="s">
        <v>674</v>
      </c>
      <c r="E319" s="31" t="s">
        <v>675</v>
      </c>
      <c r="F319" s="32">
        <v>38.25</v>
      </c>
      <c r="G319" s="47"/>
      <c r="H319" s="48"/>
      <c r="I319" s="48"/>
      <c r="J319" s="48"/>
      <c r="K319" s="48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</row>
    <row r="320" spans="1:23">
      <c r="A320" s="51"/>
      <c r="B320" s="22"/>
      <c r="C320" s="21"/>
      <c r="D320" s="30" t="s">
        <v>676</v>
      </c>
      <c r="E320" s="31" t="s">
        <v>677</v>
      </c>
      <c r="F320" s="32">
        <v>75.65</v>
      </c>
      <c r="G320" s="47"/>
      <c r="H320" s="48"/>
      <c r="I320" s="48"/>
      <c r="J320" s="48"/>
      <c r="K320" s="48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</row>
    <row r="321" spans="1:23">
      <c r="A321" s="18" t="s">
        <v>678</v>
      </c>
      <c r="B321" s="22">
        <f>(40/1000)*(80/1000)</f>
        <v>0.0032</v>
      </c>
      <c r="C321" s="19" t="s">
        <v>679</v>
      </c>
      <c r="D321" s="30" t="s">
        <v>680</v>
      </c>
      <c r="E321" s="31" t="s">
        <v>681</v>
      </c>
      <c r="F321" s="32">
        <v>60.52</v>
      </c>
      <c r="G321" s="47"/>
      <c r="H321" s="48"/>
      <c r="I321" s="48"/>
      <c r="J321" s="48"/>
      <c r="K321" s="48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</row>
    <row r="322" spans="1:23">
      <c r="A322" s="51"/>
      <c r="B322" s="22"/>
      <c r="C322" s="21"/>
      <c r="D322" s="30" t="s">
        <v>682</v>
      </c>
      <c r="E322" s="31" t="s">
        <v>683</v>
      </c>
      <c r="F322" s="32">
        <v>54.6</v>
      </c>
      <c r="G322" s="47"/>
      <c r="H322" s="48"/>
      <c r="I322" s="48"/>
      <c r="J322" s="48"/>
      <c r="K322" s="48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</row>
    <row r="323" spans="1:23">
      <c r="A323" s="51"/>
      <c r="B323" s="22"/>
      <c r="C323" s="21"/>
      <c r="D323" s="30" t="s">
        <v>684</v>
      </c>
      <c r="E323" s="31" t="s">
        <v>685</v>
      </c>
      <c r="F323" s="32">
        <v>43.5</v>
      </c>
      <c r="G323" s="49"/>
      <c r="H323" s="50"/>
      <c r="I323" s="50"/>
      <c r="J323" s="50"/>
      <c r="K323" s="50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</row>
    <row r="324" spans="1:23">
      <c r="A324" s="51"/>
      <c r="B324" s="22"/>
      <c r="C324" s="21"/>
      <c r="D324" s="30" t="s">
        <v>686</v>
      </c>
      <c r="E324" s="31" t="s">
        <v>687</v>
      </c>
      <c r="F324" s="32">
        <v>80.1</v>
      </c>
      <c r="G324" s="47"/>
      <c r="H324" s="48"/>
      <c r="I324" s="48"/>
      <c r="J324" s="48"/>
      <c r="K324" s="48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</row>
    <row r="325" spans="1:23">
      <c r="A325" s="51"/>
      <c r="B325" s="22"/>
      <c r="C325" s="21"/>
      <c r="D325" s="30" t="s">
        <v>688</v>
      </c>
      <c r="E325" s="31" t="s">
        <v>689</v>
      </c>
      <c r="F325" s="32">
        <v>40.5</v>
      </c>
      <c r="G325" s="47"/>
      <c r="H325" s="48"/>
      <c r="I325" s="48"/>
      <c r="J325" s="48"/>
      <c r="K325" s="48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</row>
    <row r="326" spans="1:23">
      <c r="A326" s="51"/>
      <c r="B326" s="22"/>
      <c r="C326" s="21"/>
      <c r="D326" s="30" t="s">
        <v>690</v>
      </c>
      <c r="E326" s="31" t="s">
        <v>691</v>
      </c>
      <c r="F326" s="32">
        <v>132</v>
      </c>
      <c r="G326" s="47"/>
      <c r="H326" s="48"/>
      <c r="I326" s="48"/>
      <c r="J326" s="48"/>
      <c r="K326" s="48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</row>
    <row r="327" spans="1:23">
      <c r="A327" s="51"/>
      <c r="B327" s="22"/>
      <c r="C327" s="21"/>
      <c r="D327" s="30" t="s">
        <v>692</v>
      </c>
      <c r="E327" s="31" t="s">
        <v>693</v>
      </c>
      <c r="F327" s="32">
        <v>281.06</v>
      </c>
      <c r="G327" s="47"/>
      <c r="H327" s="48"/>
      <c r="I327" s="48"/>
      <c r="J327" s="48"/>
      <c r="K327" s="48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</row>
    <row r="328" spans="1:23">
      <c r="A328" s="51"/>
      <c r="B328" s="22"/>
      <c r="C328" s="21"/>
      <c r="D328" s="30" t="s">
        <v>694</v>
      </c>
      <c r="E328" s="31" t="s">
        <v>695</v>
      </c>
      <c r="F328" s="32">
        <v>163.18</v>
      </c>
      <c r="G328" s="49"/>
      <c r="H328" s="50"/>
      <c r="I328" s="50"/>
      <c r="J328" s="50"/>
      <c r="K328" s="50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</row>
    <row r="329" spans="1:23">
      <c r="A329" s="51"/>
      <c r="B329" s="22">
        <f>(730/1000)*(80/1000)</f>
        <v>0.0584</v>
      </c>
      <c r="C329" s="19" t="s">
        <v>696</v>
      </c>
      <c r="D329" s="30" t="s">
        <v>697</v>
      </c>
      <c r="E329" s="31" t="s">
        <v>698</v>
      </c>
      <c r="F329" s="32">
        <v>538.62</v>
      </c>
      <c r="G329" s="47"/>
      <c r="H329" s="48"/>
      <c r="I329" s="48"/>
      <c r="J329" s="48"/>
      <c r="K329" s="48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</row>
    <row r="330" spans="1:23">
      <c r="A330" s="51"/>
      <c r="B330" s="22"/>
      <c r="C330" s="21"/>
      <c r="D330" s="30" t="s">
        <v>699</v>
      </c>
      <c r="E330" s="31"/>
      <c r="F330" s="32">
        <v>0</v>
      </c>
      <c r="G330" s="49"/>
      <c r="H330" s="50"/>
      <c r="I330" s="50"/>
      <c r="J330" s="50"/>
      <c r="K330" s="50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</row>
    <row r="331" spans="1:23">
      <c r="A331" s="51"/>
      <c r="B331" s="22"/>
      <c r="C331" s="21"/>
      <c r="D331" s="30" t="s">
        <v>700</v>
      </c>
      <c r="E331" s="31" t="s">
        <v>701</v>
      </c>
      <c r="F331" s="32">
        <v>13.12</v>
      </c>
      <c r="G331" s="47"/>
      <c r="H331" s="48"/>
      <c r="I331" s="48"/>
      <c r="J331" s="48"/>
      <c r="K331" s="48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</row>
    <row r="332" spans="1:23">
      <c r="A332" s="51"/>
      <c r="B332" s="22"/>
      <c r="C332" s="21"/>
      <c r="D332" s="30" t="s">
        <v>702</v>
      </c>
      <c r="E332" s="31" t="s">
        <v>703</v>
      </c>
      <c r="F332" s="32">
        <v>47.2</v>
      </c>
      <c r="G332" s="47"/>
      <c r="H332" s="48"/>
      <c r="I332" s="48"/>
      <c r="J332" s="48"/>
      <c r="K332" s="48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</row>
    <row r="333" spans="1:23">
      <c r="A333" s="51"/>
      <c r="B333" s="22"/>
      <c r="C333" s="21"/>
      <c r="D333" s="30" t="s">
        <v>704</v>
      </c>
      <c r="E333" s="31" t="s">
        <v>705</v>
      </c>
      <c r="F333" s="32">
        <v>17.67</v>
      </c>
      <c r="G333" s="47"/>
      <c r="H333" s="48"/>
      <c r="I333" s="48"/>
      <c r="J333" s="48"/>
      <c r="K333" s="48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</row>
    <row r="334" spans="1:23">
      <c r="A334" s="51"/>
      <c r="B334" s="22"/>
      <c r="C334" s="21"/>
      <c r="D334" s="30" t="s">
        <v>706</v>
      </c>
      <c r="E334" s="31" t="s">
        <v>707</v>
      </c>
      <c r="F334" s="32">
        <v>268.2</v>
      </c>
      <c r="G334" s="49"/>
      <c r="H334" s="50"/>
      <c r="I334" s="50"/>
      <c r="J334" s="50"/>
      <c r="K334" s="50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</row>
    <row r="335" spans="1:23">
      <c r="A335" s="51"/>
      <c r="B335" s="22"/>
      <c r="C335" s="21"/>
      <c r="D335" s="30" t="s">
        <v>708</v>
      </c>
      <c r="E335" s="31" t="s">
        <v>709</v>
      </c>
      <c r="F335" s="32">
        <v>170.28</v>
      </c>
      <c r="G335" s="47"/>
      <c r="H335" s="48"/>
      <c r="I335" s="48"/>
      <c r="J335" s="48"/>
      <c r="K335" s="48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</row>
    <row r="336" spans="1:23">
      <c r="A336" s="51"/>
      <c r="B336" s="22"/>
      <c r="C336" s="21"/>
      <c r="D336" s="30" t="s">
        <v>710</v>
      </c>
      <c r="E336" s="31" t="s">
        <v>711</v>
      </c>
      <c r="F336" s="32">
        <v>107.38</v>
      </c>
      <c r="G336" s="47"/>
      <c r="H336" s="48"/>
      <c r="I336" s="48"/>
      <c r="J336" s="48"/>
      <c r="K336" s="48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</row>
    <row r="337" spans="1:23">
      <c r="A337" s="51"/>
      <c r="B337" s="22"/>
      <c r="C337" s="21"/>
      <c r="D337" s="30" t="s">
        <v>712</v>
      </c>
      <c r="E337" s="31" t="s">
        <v>713</v>
      </c>
      <c r="F337" s="32">
        <v>97.94</v>
      </c>
      <c r="G337" s="47"/>
      <c r="H337" s="48"/>
      <c r="I337" s="48"/>
      <c r="J337" s="48"/>
      <c r="K337" s="48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</row>
    <row r="338" spans="1:23">
      <c r="A338" s="51"/>
      <c r="B338" s="22"/>
      <c r="C338" s="21"/>
      <c r="D338" s="30" t="s">
        <v>714</v>
      </c>
      <c r="E338" s="31" t="s">
        <v>715</v>
      </c>
      <c r="F338" s="32">
        <v>182.16</v>
      </c>
      <c r="G338" s="47"/>
      <c r="H338" s="48"/>
      <c r="I338" s="48"/>
      <c r="J338" s="48"/>
      <c r="K338" s="48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</row>
    <row r="339" spans="1:23">
      <c r="A339" s="51"/>
      <c r="B339" s="22"/>
      <c r="C339" s="21"/>
      <c r="D339" s="30" t="s">
        <v>716</v>
      </c>
      <c r="E339" s="31" t="s">
        <v>717</v>
      </c>
      <c r="F339" s="32">
        <v>229.62</v>
      </c>
      <c r="G339" s="47"/>
      <c r="H339" s="48"/>
      <c r="I339" s="48"/>
      <c r="J339" s="48"/>
      <c r="K339" s="48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</row>
    <row r="340" spans="1:23">
      <c r="A340" s="51"/>
      <c r="B340" s="22"/>
      <c r="C340" s="21"/>
      <c r="D340" s="30" t="s">
        <v>718</v>
      </c>
      <c r="E340" s="31" t="s">
        <v>719</v>
      </c>
      <c r="F340" s="32">
        <v>363.09</v>
      </c>
      <c r="G340" s="47"/>
      <c r="H340" s="48"/>
      <c r="I340" s="48"/>
      <c r="J340" s="48"/>
      <c r="K340" s="48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</row>
    <row r="341" spans="1:23">
      <c r="A341" s="51"/>
      <c r="B341" s="22"/>
      <c r="C341" s="21"/>
      <c r="D341" s="30" t="s">
        <v>720</v>
      </c>
      <c r="E341" s="31" t="s">
        <v>721</v>
      </c>
      <c r="F341" s="32">
        <v>719.1</v>
      </c>
      <c r="G341" s="47"/>
      <c r="H341" s="48"/>
      <c r="I341" s="48"/>
      <c r="J341" s="48"/>
      <c r="K341" s="48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</row>
    <row r="342" spans="1:23">
      <c r="A342" s="51"/>
      <c r="B342" s="22"/>
      <c r="C342" s="21"/>
      <c r="D342" s="30" t="s">
        <v>722</v>
      </c>
      <c r="E342" s="31" t="s">
        <v>723</v>
      </c>
      <c r="F342" s="32">
        <v>491.18</v>
      </c>
      <c r="G342" s="47"/>
      <c r="H342" s="48"/>
      <c r="I342" s="48"/>
      <c r="J342" s="48"/>
      <c r="K342" s="48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</row>
    <row r="343" spans="1:23">
      <c r="A343" s="51"/>
      <c r="B343" s="22"/>
      <c r="C343" s="21"/>
      <c r="D343" s="30" t="s">
        <v>724</v>
      </c>
      <c r="E343" s="31" t="s">
        <v>725</v>
      </c>
      <c r="F343" s="32">
        <v>278.07</v>
      </c>
      <c r="G343" s="47"/>
      <c r="H343" s="48"/>
      <c r="I343" s="48"/>
      <c r="J343" s="48"/>
      <c r="K343" s="48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</row>
    <row r="344" spans="1:23">
      <c r="A344" s="51"/>
      <c r="B344" s="22"/>
      <c r="C344" s="21"/>
      <c r="D344" s="30" t="s">
        <v>726</v>
      </c>
      <c r="E344" s="31" t="s">
        <v>727</v>
      </c>
      <c r="F344" s="32">
        <v>230.74</v>
      </c>
      <c r="G344" s="47"/>
      <c r="H344" s="48"/>
      <c r="I344" s="48"/>
      <c r="J344" s="48"/>
      <c r="K344" s="48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</row>
    <row r="345" spans="1:23">
      <c r="A345" s="51"/>
      <c r="B345" s="22"/>
      <c r="C345" s="21"/>
      <c r="D345" s="30" t="s">
        <v>728</v>
      </c>
      <c r="E345" s="31" t="s">
        <v>729</v>
      </c>
      <c r="F345" s="32">
        <v>323.19</v>
      </c>
      <c r="G345" s="47"/>
      <c r="H345" s="48"/>
      <c r="I345" s="48"/>
      <c r="J345" s="48"/>
      <c r="K345" s="48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</row>
    <row r="346" spans="1:23">
      <c r="A346" s="51"/>
      <c r="B346" s="22"/>
      <c r="C346" s="21"/>
      <c r="D346" s="30" t="s">
        <v>730</v>
      </c>
      <c r="E346" s="31" t="s">
        <v>731</v>
      </c>
      <c r="F346" s="32">
        <v>248.17</v>
      </c>
      <c r="G346" s="47"/>
      <c r="H346" s="48"/>
      <c r="I346" s="48"/>
      <c r="J346" s="48"/>
      <c r="K346" s="48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</row>
    <row r="347" spans="1:23">
      <c r="A347" s="51"/>
      <c r="B347" s="22"/>
      <c r="C347" s="21"/>
      <c r="D347" s="30" t="s">
        <v>732</v>
      </c>
      <c r="E347" s="31" t="s">
        <v>733</v>
      </c>
      <c r="F347" s="32">
        <v>215.76</v>
      </c>
      <c r="G347" s="49"/>
      <c r="H347" s="50"/>
      <c r="I347" s="50"/>
      <c r="J347" s="50"/>
      <c r="K347" s="50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</row>
    <row r="348" spans="1:23">
      <c r="A348" s="51"/>
      <c r="B348" s="22"/>
      <c r="C348" s="21"/>
      <c r="D348" s="30" t="s">
        <v>734</v>
      </c>
      <c r="E348" s="31" t="s">
        <v>735</v>
      </c>
      <c r="F348" s="32">
        <v>264.12</v>
      </c>
      <c r="G348" s="49"/>
      <c r="H348" s="50"/>
      <c r="I348" s="50"/>
      <c r="J348" s="50"/>
      <c r="K348" s="50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</row>
    <row r="349" spans="1:23">
      <c r="A349" s="51"/>
      <c r="B349" s="22"/>
      <c r="C349" s="21"/>
      <c r="D349" s="30" t="s">
        <v>736</v>
      </c>
      <c r="E349" s="31" t="s">
        <v>737</v>
      </c>
      <c r="F349" s="32">
        <v>459.08</v>
      </c>
      <c r="G349" s="47"/>
      <c r="H349" s="48"/>
      <c r="I349" s="48"/>
      <c r="J349" s="48"/>
      <c r="K349" s="48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</row>
    <row r="350" spans="1:23">
      <c r="A350" s="51"/>
      <c r="B350" s="22"/>
      <c r="C350" s="21"/>
      <c r="D350" s="30" t="s">
        <v>738</v>
      </c>
      <c r="E350" s="31" t="s">
        <v>739</v>
      </c>
      <c r="F350" s="32">
        <v>272.24</v>
      </c>
      <c r="G350" s="47"/>
      <c r="H350" s="48"/>
      <c r="I350" s="48"/>
      <c r="J350" s="48"/>
      <c r="K350" s="48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</row>
    <row r="351" spans="1:23">
      <c r="A351" s="51"/>
      <c r="B351" s="22"/>
      <c r="C351" s="21"/>
      <c r="D351" s="30" t="s">
        <v>740</v>
      </c>
      <c r="E351" s="31" t="s">
        <v>741</v>
      </c>
      <c r="F351" s="32">
        <v>228.65</v>
      </c>
      <c r="G351" s="47"/>
      <c r="H351" s="48"/>
      <c r="I351" s="48"/>
      <c r="J351" s="48"/>
      <c r="K351" s="48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</row>
    <row r="352" spans="1:23">
      <c r="A352" s="51"/>
      <c r="B352" s="22"/>
      <c r="C352" s="21"/>
      <c r="D352" s="30" t="s">
        <v>742</v>
      </c>
      <c r="E352" s="31" t="s">
        <v>743</v>
      </c>
      <c r="F352" s="32">
        <v>314.1</v>
      </c>
      <c r="G352" s="47"/>
      <c r="H352" s="48"/>
      <c r="I352" s="48"/>
      <c r="J352" s="48"/>
      <c r="K352" s="48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</row>
    <row r="353" spans="1:23">
      <c r="A353" s="51"/>
      <c r="B353" s="22"/>
      <c r="C353" s="21"/>
      <c r="D353" s="30" t="s">
        <v>744</v>
      </c>
      <c r="E353" s="31" t="s">
        <v>745</v>
      </c>
      <c r="F353" s="32">
        <v>89.1</v>
      </c>
      <c r="G353" s="47"/>
      <c r="H353" s="48"/>
      <c r="I353" s="48"/>
      <c r="J353" s="48"/>
      <c r="K353" s="48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</row>
    <row r="354" spans="1:23">
      <c r="A354" s="51"/>
      <c r="B354" s="22"/>
      <c r="C354" s="21"/>
      <c r="D354" s="30" t="s">
        <v>746</v>
      </c>
      <c r="E354" s="31" t="s">
        <v>747</v>
      </c>
      <c r="F354" s="32">
        <v>105.78</v>
      </c>
      <c r="G354" s="47"/>
      <c r="H354" s="48"/>
      <c r="I354" s="48"/>
      <c r="J354" s="48"/>
      <c r="K354" s="48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</row>
    <row r="355" spans="1:23">
      <c r="A355" s="51"/>
      <c r="B355" s="22"/>
      <c r="C355" s="21"/>
      <c r="D355" s="30" t="s">
        <v>748</v>
      </c>
      <c r="E355" s="31" t="s">
        <v>749</v>
      </c>
      <c r="F355" s="32">
        <v>257.14</v>
      </c>
      <c r="G355" s="47"/>
      <c r="H355" s="48"/>
      <c r="I355" s="48"/>
      <c r="J355" s="48"/>
      <c r="K355" s="48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</row>
    <row r="356" spans="1:23">
      <c r="A356" s="51"/>
      <c r="B356" s="22"/>
      <c r="C356" s="21"/>
      <c r="D356" s="30" t="s">
        <v>750</v>
      </c>
      <c r="E356" s="31" t="s">
        <v>751</v>
      </c>
      <c r="F356" s="32">
        <v>235.69</v>
      </c>
      <c r="G356" s="47"/>
      <c r="H356" s="48"/>
      <c r="I356" s="48"/>
      <c r="J356" s="48"/>
      <c r="K356" s="48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</row>
    <row r="357" spans="1:23">
      <c r="A357" s="51"/>
      <c r="B357" s="22"/>
      <c r="C357" s="21"/>
      <c r="D357" s="30" t="s">
        <v>752</v>
      </c>
      <c r="E357" s="31" t="s">
        <v>753</v>
      </c>
      <c r="F357" s="32">
        <v>260.13</v>
      </c>
      <c r="G357" s="47"/>
      <c r="H357" s="48"/>
      <c r="I357" s="48"/>
      <c r="J357" s="48"/>
      <c r="K357" s="48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</row>
    <row r="358" spans="1:23">
      <c r="A358" s="51"/>
      <c r="B358" s="22"/>
      <c r="C358" s="21"/>
      <c r="D358" s="30" t="s">
        <v>754</v>
      </c>
      <c r="E358" s="31" t="s">
        <v>755</v>
      </c>
      <c r="F358" s="32">
        <v>245.18</v>
      </c>
      <c r="G358" s="47"/>
      <c r="H358" s="48"/>
      <c r="I358" s="48"/>
      <c r="J358" s="48"/>
      <c r="K358" s="48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</row>
    <row r="359" spans="1:23">
      <c r="A359" s="51"/>
      <c r="B359" s="22"/>
      <c r="C359" s="21"/>
      <c r="D359" s="30" t="s">
        <v>756</v>
      </c>
      <c r="E359" s="31" t="s">
        <v>757</v>
      </c>
      <c r="F359" s="32">
        <v>186.15</v>
      </c>
      <c r="G359" s="47"/>
      <c r="H359" s="48"/>
      <c r="I359" s="48"/>
      <c r="J359" s="48"/>
      <c r="K359" s="48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</row>
    <row r="360" spans="1:23">
      <c r="A360" s="51"/>
      <c r="B360" s="22"/>
      <c r="C360" s="21"/>
      <c r="D360" s="30" t="s">
        <v>758</v>
      </c>
      <c r="E360" s="31" t="s">
        <v>759</v>
      </c>
      <c r="F360" s="32">
        <v>272.09</v>
      </c>
      <c r="G360" s="47"/>
      <c r="H360" s="48"/>
      <c r="I360" s="48"/>
      <c r="J360" s="48"/>
      <c r="K360" s="48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</row>
    <row r="361" spans="1:23">
      <c r="A361" s="51"/>
      <c r="B361" s="22"/>
      <c r="C361" s="21"/>
      <c r="D361" s="30" t="s">
        <v>760</v>
      </c>
      <c r="E361" s="31" t="s">
        <v>761</v>
      </c>
      <c r="F361" s="32">
        <v>463.14</v>
      </c>
      <c r="G361" s="47"/>
      <c r="H361" s="48"/>
      <c r="I361" s="48"/>
      <c r="J361" s="48"/>
      <c r="K361" s="48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</row>
    <row r="362" spans="1:23">
      <c r="A362" s="51"/>
      <c r="B362" s="22"/>
      <c r="C362" s="21"/>
      <c r="D362" s="30" t="s">
        <v>762</v>
      </c>
      <c r="E362" s="31" t="s">
        <v>763</v>
      </c>
      <c r="F362" s="32">
        <v>65.57</v>
      </c>
      <c r="G362" s="47"/>
      <c r="H362" s="48"/>
      <c r="I362" s="48"/>
      <c r="J362" s="48"/>
      <c r="K362" s="48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</row>
    <row r="363" spans="1:23">
      <c r="A363" s="51"/>
      <c r="B363" s="22"/>
      <c r="C363" s="21"/>
      <c r="D363" s="30" t="s">
        <v>764</v>
      </c>
      <c r="E363" s="31" t="s">
        <v>765</v>
      </c>
      <c r="F363" s="32">
        <v>13.92</v>
      </c>
      <c r="G363" s="47"/>
      <c r="H363" s="48"/>
      <c r="I363" s="48"/>
      <c r="J363" s="48"/>
      <c r="K363" s="48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</row>
    <row r="364" spans="1:23">
      <c r="A364" s="51"/>
      <c r="B364" s="22"/>
      <c r="C364" s="21"/>
      <c r="D364" s="30" t="s">
        <v>766</v>
      </c>
      <c r="E364" s="31" t="s">
        <v>767</v>
      </c>
      <c r="F364" s="32">
        <v>30.8</v>
      </c>
      <c r="G364" s="47"/>
      <c r="H364" s="48"/>
      <c r="I364" s="48"/>
      <c r="J364" s="48"/>
      <c r="K364" s="48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</row>
    <row r="365" spans="1:23">
      <c r="A365" s="51"/>
      <c r="B365" s="22"/>
      <c r="C365" s="21"/>
      <c r="D365" s="30" t="s">
        <v>768</v>
      </c>
      <c r="E365" s="31" t="s">
        <v>769</v>
      </c>
      <c r="F365" s="32">
        <v>24.3</v>
      </c>
      <c r="G365" s="49"/>
      <c r="H365" s="50"/>
      <c r="I365" s="50"/>
      <c r="J365" s="50"/>
      <c r="K365" s="50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</row>
    <row r="366" spans="1:23">
      <c r="A366" s="51"/>
      <c r="B366" s="22"/>
      <c r="C366" s="21"/>
      <c r="D366" s="30" t="s">
        <v>770</v>
      </c>
      <c r="E366" s="31" t="s">
        <v>771</v>
      </c>
      <c r="F366" s="32">
        <v>108.29</v>
      </c>
      <c r="G366" s="47"/>
      <c r="H366" s="48"/>
      <c r="I366" s="48"/>
      <c r="J366" s="48"/>
      <c r="K366" s="48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</row>
    <row r="367" spans="1:23">
      <c r="A367" s="51"/>
      <c r="B367" s="22"/>
      <c r="C367" s="21"/>
      <c r="D367" s="30" t="s">
        <v>772</v>
      </c>
      <c r="E367" s="31" t="s">
        <v>773</v>
      </c>
      <c r="F367" s="32">
        <v>170.17</v>
      </c>
      <c r="G367" s="49"/>
      <c r="H367" s="50"/>
      <c r="I367" s="50"/>
      <c r="J367" s="50"/>
      <c r="K367" s="50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</row>
    <row r="368" spans="1:23">
      <c r="A368" s="51"/>
      <c r="B368" s="22"/>
      <c r="C368" s="21"/>
      <c r="D368" s="30" t="s">
        <v>774</v>
      </c>
      <c r="E368" s="31" t="s">
        <v>775</v>
      </c>
      <c r="F368" s="32">
        <v>45</v>
      </c>
      <c r="G368" s="47"/>
      <c r="H368" s="48"/>
      <c r="I368" s="48"/>
      <c r="J368" s="48"/>
      <c r="K368" s="48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</row>
    <row r="369" spans="1:23">
      <c r="A369" s="51"/>
      <c r="B369" s="22"/>
      <c r="C369" s="21"/>
      <c r="D369" s="30" t="s">
        <v>776</v>
      </c>
      <c r="E369" s="31" t="s">
        <v>777</v>
      </c>
      <c r="F369" s="32">
        <v>14.76</v>
      </c>
      <c r="G369" s="47"/>
      <c r="H369" s="48"/>
      <c r="I369" s="48"/>
      <c r="J369" s="48"/>
      <c r="K369" s="48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</row>
    <row r="370" spans="1:23">
      <c r="A370" s="51"/>
      <c r="B370" s="22"/>
      <c r="C370" s="21"/>
      <c r="D370" s="30" t="s">
        <v>778</v>
      </c>
      <c r="E370" s="31" t="s">
        <v>779</v>
      </c>
      <c r="F370" s="32">
        <v>147.84</v>
      </c>
      <c r="G370" s="47"/>
      <c r="H370" s="48"/>
      <c r="I370" s="48"/>
      <c r="J370" s="48"/>
      <c r="K370" s="48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</row>
    <row r="371" spans="1:23">
      <c r="A371" s="51"/>
      <c r="B371" s="22"/>
      <c r="C371" s="21"/>
      <c r="D371" s="30" t="s">
        <v>780</v>
      </c>
      <c r="E371" s="31" t="s">
        <v>781</v>
      </c>
      <c r="F371" s="32">
        <v>158.76</v>
      </c>
      <c r="G371" s="49"/>
      <c r="H371" s="50"/>
      <c r="I371" s="50"/>
      <c r="J371" s="50"/>
      <c r="K371" s="50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</row>
    <row r="372" spans="1:23">
      <c r="A372" s="51"/>
      <c r="B372" s="22"/>
      <c r="C372" s="21"/>
      <c r="D372" s="30" t="s">
        <v>782</v>
      </c>
      <c r="E372" s="31" t="s">
        <v>783</v>
      </c>
      <c r="F372" s="32">
        <v>54.28</v>
      </c>
      <c r="G372" s="49"/>
      <c r="H372" s="50"/>
      <c r="I372" s="50"/>
      <c r="J372" s="50"/>
      <c r="K372" s="50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</row>
    <row r="373" spans="1:23">
      <c r="A373" s="51"/>
      <c r="B373" s="22"/>
      <c r="C373" s="21"/>
      <c r="D373" s="30" t="s">
        <v>784</v>
      </c>
      <c r="E373" s="31" t="s">
        <v>785</v>
      </c>
      <c r="F373" s="32">
        <v>180.6</v>
      </c>
      <c r="G373" s="47"/>
      <c r="H373" s="48"/>
      <c r="I373" s="48"/>
      <c r="J373" s="48"/>
      <c r="K373" s="48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</row>
    <row r="374" spans="1:23">
      <c r="A374" s="51"/>
      <c r="B374" s="22"/>
      <c r="C374" s="21"/>
      <c r="D374" s="30" t="s">
        <v>786</v>
      </c>
      <c r="E374" s="31" t="s">
        <v>787</v>
      </c>
      <c r="F374" s="32">
        <v>322.38</v>
      </c>
      <c r="G374" s="47"/>
      <c r="H374" s="48"/>
      <c r="I374" s="48"/>
      <c r="J374" s="48"/>
      <c r="K374" s="48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</row>
    <row r="375" spans="1:23">
      <c r="A375" s="51"/>
      <c r="B375" s="22"/>
      <c r="C375" s="21"/>
      <c r="D375" s="30" t="s">
        <v>788</v>
      </c>
      <c r="E375" s="31" t="s">
        <v>789</v>
      </c>
      <c r="F375" s="32">
        <v>135.59</v>
      </c>
      <c r="G375" s="47"/>
      <c r="H375" s="48"/>
      <c r="I375" s="48"/>
      <c r="J375" s="48"/>
      <c r="K375" s="48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</row>
    <row r="376" spans="1:23">
      <c r="A376" s="51"/>
      <c r="B376" s="22"/>
      <c r="C376" s="21"/>
      <c r="D376" s="30" t="s">
        <v>790</v>
      </c>
      <c r="E376" s="31" t="s">
        <v>791</v>
      </c>
      <c r="F376" s="32">
        <v>239.87</v>
      </c>
      <c r="G376" s="47"/>
      <c r="H376" s="48"/>
      <c r="I376" s="48"/>
      <c r="J376" s="48"/>
      <c r="K376" s="48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</row>
    <row r="377" spans="1:23">
      <c r="A377" s="51"/>
      <c r="B377" s="22"/>
      <c r="C377" s="21"/>
      <c r="D377" s="30" t="s">
        <v>792</v>
      </c>
      <c r="E377" s="31" t="s">
        <v>793</v>
      </c>
      <c r="F377" s="32">
        <v>206.1</v>
      </c>
      <c r="G377" s="47"/>
      <c r="H377" s="48"/>
      <c r="I377" s="48"/>
      <c r="J377" s="48"/>
      <c r="K377" s="48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</row>
    <row r="378" spans="1:23">
      <c r="A378" s="51"/>
      <c r="B378" s="22"/>
      <c r="C378" s="21"/>
      <c r="D378" s="30" t="s">
        <v>794</v>
      </c>
      <c r="E378" s="31" t="s">
        <v>795</v>
      </c>
      <c r="F378" s="32">
        <v>10.01</v>
      </c>
      <c r="G378" s="47"/>
      <c r="H378" s="48"/>
      <c r="I378" s="48"/>
      <c r="J378" s="48"/>
      <c r="K378" s="48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</row>
    <row r="379" spans="1:23">
      <c r="A379" s="51"/>
      <c r="B379" s="22"/>
      <c r="C379" s="21"/>
      <c r="D379" s="30" t="s">
        <v>796</v>
      </c>
      <c r="E379" s="31" t="s">
        <v>797</v>
      </c>
      <c r="F379" s="32">
        <v>29.4</v>
      </c>
      <c r="G379" s="47"/>
      <c r="H379" s="48"/>
      <c r="I379" s="48"/>
      <c r="J379" s="48"/>
      <c r="K379" s="48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</row>
    <row r="380" spans="1:23">
      <c r="A380" s="51"/>
      <c r="B380" s="22"/>
      <c r="C380" s="21"/>
      <c r="D380" s="30" t="s">
        <v>798</v>
      </c>
      <c r="E380" s="31" t="s">
        <v>799</v>
      </c>
      <c r="F380" s="32">
        <v>10.56</v>
      </c>
      <c r="G380" s="47"/>
      <c r="H380" s="48"/>
      <c r="I380" s="48"/>
      <c r="J380" s="48"/>
      <c r="K380" s="48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</row>
    <row r="381" spans="1:23">
      <c r="A381" s="51"/>
      <c r="B381" s="22"/>
      <c r="C381" s="21"/>
      <c r="D381" s="30" t="s">
        <v>800</v>
      </c>
      <c r="E381" s="31" t="s">
        <v>801</v>
      </c>
      <c r="F381" s="32">
        <v>10.32</v>
      </c>
      <c r="G381" s="47"/>
      <c r="H381" s="48"/>
      <c r="I381" s="48"/>
      <c r="J381" s="48"/>
      <c r="K381" s="48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</row>
    <row r="382" spans="1:23">
      <c r="A382" s="51"/>
      <c r="B382" s="22"/>
      <c r="C382" s="21"/>
      <c r="D382" s="30" t="s">
        <v>802</v>
      </c>
      <c r="E382" s="31" t="s">
        <v>803</v>
      </c>
      <c r="F382" s="32">
        <v>95.2</v>
      </c>
      <c r="G382" s="47"/>
      <c r="H382" s="48"/>
      <c r="I382" s="48"/>
      <c r="J382" s="48"/>
      <c r="K382" s="48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</row>
    <row r="383" spans="1:23">
      <c r="A383" s="51"/>
      <c r="B383" s="22"/>
      <c r="C383" s="21"/>
      <c r="D383" s="30" t="s">
        <v>804</v>
      </c>
      <c r="E383" s="31" t="s">
        <v>805</v>
      </c>
      <c r="F383" s="32">
        <v>104.72</v>
      </c>
      <c r="G383" s="47"/>
      <c r="H383" s="48"/>
      <c r="I383" s="48"/>
      <c r="J383" s="48"/>
      <c r="K383" s="48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</row>
    <row r="384" spans="1:23">
      <c r="A384" s="51"/>
      <c r="B384" s="22"/>
      <c r="C384" s="21"/>
      <c r="D384" s="30" t="s">
        <v>806</v>
      </c>
      <c r="E384" s="31" t="s">
        <v>807</v>
      </c>
      <c r="F384" s="32">
        <v>71.1</v>
      </c>
      <c r="G384" s="47"/>
      <c r="H384" s="48"/>
      <c r="I384" s="48"/>
      <c r="J384" s="48"/>
      <c r="K384" s="48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</row>
    <row r="385" spans="1:23">
      <c r="A385" s="51"/>
      <c r="B385" s="22"/>
      <c r="C385" s="21"/>
      <c r="D385" s="30" t="s">
        <v>808</v>
      </c>
      <c r="E385" s="31" t="s">
        <v>809</v>
      </c>
      <c r="F385" s="32">
        <v>109.2</v>
      </c>
      <c r="G385" s="47"/>
      <c r="H385" s="48"/>
      <c r="I385" s="48"/>
      <c r="J385" s="48"/>
      <c r="K385" s="48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</row>
    <row r="386" spans="1:23">
      <c r="A386" s="51"/>
      <c r="B386" s="22"/>
      <c r="C386" s="21"/>
      <c r="D386" s="30" t="s">
        <v>810</v>
      </c>
      <c r="E386" s="31" t="s">
        <v>811</v>
      </c>
      <c r="F386" s="32">
        <v>24.6</v>
      </c>
      <c r="G386" s="47"/>
      <c r="H386" s="48"/>
      <c r="I386" s="48"/>
      <c r="J386" s="48"/>
      <c r="K386" s="48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</row>
    <row r="387" spans="1:23">
      <c r="A387" s="51"/>
      <c r="B387" s="22"/>
      <c r="C387" s="21"/>
      <c r="D387" s="30" t="s">
        <v>812</v>
      </c>
      <c r="E387" s="31" t="s">
        <v>813</v>
      </c>
      <c r="F387" s="32">
        <v>161.19</v>
      </c>
      <c r="G387" s="47"/>
      <c r="H387" s="48"/>
      <c r="I387" s="48"/>
      <c r="J387" s="48"/>
      <c r="K387" s="48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</row>
    <row r="388" spans="1:23">
      <c r="A388" s="51"/>
      <c r="B388" s="22"/>
      <c r="C388" s="21"/>
      <c r="D388" s="30" t="s">
        <v>814</v>
      </c>
      <c r="E388" s="31" t="s">
        <v>815</v>
      </c>
      <c r="F388" s="32">
        <v>105.91</v>
      </c>
      <c r="G388" s="47"/>
      <c r="H388" s="48"/>
      <c r="I388" s="48"/>
      <c r="J388" s="48"/>
      <c r="K388" s="48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</row>
    <row r="389" spans="1:23">
      <c r="A389" s="51"/>
      <c r="B389" s="22"/>
      <c r="C389" s="21"/>
      <c r="D389" s="30" t="s">
        <v>816</v>
      </c>
      <c r="E389" s="31" t="s">
        <v>817</v>
      </c>
      <c r="F389" s="32">
        <v>102.34</v>
      </c>
      <c r="G389" s="47"/>
      <c r="H389" s="48"/>
      <c r="I389" s="48"/>
      <c r="J389" s="48"/>
      <c r="K389" s="48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</row>
    <row r="390" spans="1:23">
      <c r="A390" s="51"/>
      <c r="B390" s="22"/>
      <c r="C390" s="21"/>
      <c r="D390" s="30" t="s">
        <v>818</v>
      </c>
      <c r="E390" s="31" t="s">
        <v>819</v>
      </c>
      <c r="F390" s="32">
        <v>98.77</v>
      </c>
      <c r="G390" s="47"/>
      <c r="H390" s="48"/>
      <c r="I390" s="48"/>
      <c r="J390" s="48"/>
      <c r="K390" s="48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</row>
    <row r="391" spans="1:23">
      <c r="A391" s="51"/>
      <c r="B391" s="22"/>
      <c r="C391" s="21"/>
      <c r="D391" s="30" t="s">
        <v>820</v>
      </c>
      <c r="E391" s="31" t="s">
        <v>821</v>
      </c>
      <c r="F391" s="32">
        <v>32.37</v>
      </c>
      <c r="G391" s="47"/>
      <c r="H391" s="48"/>
      <c r="I391" s="48"/>
      <c r="J391" s="48"/>
      <c r="K391" s="48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</row>
    <row r="392" spans="1:23">
      <c r="A392" s="51"/>
      <c r="B392" s="22"/>
      <c r="C392" s="21"/>
      <c r="D392" s="30" t="s">
        <v>822</v>
      </c>
      <c r="E392" s="31" t="s">
        <v>823</v>
      </c>
      <c r="F392" s="32">
        <v>11.62</v>
      </c>
      <c r="G392" s="47"/>
      <c r="H392" s="48"/>
      <c r="I392" s="48"/>
      <c r="J392" s="48"/>
      <c r="K392" s="48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</row>
    <row r="393" spans="1:23">
      <c r="A393" s="51"/>
      <c r="B393" s="22"/>
      <c r="C393" s="21"/>
      <c r="D393" s="30" t="s">
        <v>824</v>
      </c>
      <c r="E393" s="31" t="s">
        <v>825</v>
      </c>
      <c r="F393" s="32">
        <v>98.4</v>
      </c>
      <c r="G393" s="47"/>
      <c r="H393" s="48"/>
      <c r="I393" s="48"/>
      <c r="J393" s="48"/>
      <c r="K393" s="48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</row>
    <row r="394" spans="1:23">
      <c r="A394" s="51"/>
      <c r="B394" s="22"/>
      <c r="C394" s="21"/>
      <c r="D394" s="30" t="s">
        <v>826</v>
      </c>
      <c r="E394" s="31" t="s">
        <v>827</v>
      </c>
      <c r="F394" s="32">
        <v>112.8</v>
      </c>
      <c r="G394" s="47"/>
      <c r="H394" s="48"/>
      <c r="I394" s="48"/>
      <c r="J394" s="48"/>
      <c r="K394" s="48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</row>
    <row r="395" spans="1:23">
      <c r="A395" s="51"/>
      <c r="B395" s="22"/>
      <c r="C395" s="21"/>
      <c r="D395" s="30" t="s">
        <v>828</v>
      </c>
      <c r="E395" s="31" t="s">
        <v>829</v>
      </c>
      <c r="F395" s="32">
        <v>100.8</v>
      </c>
      <c r="G395" s="49"/>
      <c r="H395" s="50"/>
      <c r="I395" s="50"/>
      <c r="J395" s="50"/>
      <c r="K395" s="50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</row>
    <row r="396" spans="1:23">
      <c r="A396" s="51"/>
      <c r="B396" s="22">
        <f>(23/1000)*(80/1000)</f>
        <v>0.00184</v>
      </c>
      <c r="C396" s="19" t="s">
        <v>830</v>
      </c>
      <c r="D396" s="30" t="s">
        <v>831</v>
      </c>
      <c r="E396" s="31" t="s">
        <v>832</v>
      </c>
      <c r="F396" s="32">
        <v>27.3</v>
      </c>
      <c r="G396" s="47"/>
      <c r="H396" s="48"/>
      <c r="I396" s="48"/>
      <c r="J396" s="48"/>
      <c r="K396" s="48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</row>
    <row r="397" spans="1:23">
      <c r="A397" s="51"/>
      <c r="B397" s="22"/>
      <c r="C397" s="21"/>
      <c r="D397" s="30" t="s">
        <v>833</v>
      </c>
      <c r="E397" s="31" t="s">
        <v>834</v>
      </c>
      <c r="F397" s="32">
        <v>41</v>
      </c>
      <c r="G397" s="47"/>
      <c r="H397" s="48"/>
      <c r="I397" s="48"/>
      <c r="J397" s="48"/>
      <c r="K397" s="48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</row>
    <row r="398" spans="1:23">
      <c r="A398" s="51"/>
      <c r="B398" s="22"/>
      <c r="C398" s="21"/>
      <c r="D398" s="30" t="s">
        <v>835</v>
      </c>
      <c r="E398" s="31" t="s">
        <v>836</v>
      </c>
      <c r="F398" s="32">
        <v>23.5</v>
      </c>
      <c r="G398" s="47"/>
      <c r="H398" s="48"/>
      <c r="I398" s="48"/>
      <c r="J398" s="48"/>
      <c r="K398" s="48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</row>
    <row r="399" spans="1:23">
      <c r="A399" s="51"/>
      <c r="B399" s="22">
        <f>(980/1000)*(207/1000)*(80/1000)</f>
        <v>0.0162288</v>
      </c>
      <c r="C399" s="19" t="s">
        <v>837</v>
      </c>
      <c r="D399" s="30" t="s">
        <v>838</v>
      </c>
      <c r="E399" s="31" t="s">
        <v>839</v>
      </c>
      <c r="F399" s="32">
        <v>469.06</v>
      </c>
      <c r="G399" s="47"/>
      <c r="H399" s="48"/>
      <c r="I399" s="48"/>
      <c r="J399" s="48"/>
      <c r="K399" s="48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</row>
    <row r="400" spans="1:23">
      <c r="A400" s="51"/>
      <c r="B400" s="22"/>
      <c r="C400" s="21"/>
      <c r="D400" s="30" t="s">
        <v>840</v>
      </c>
      <c r="E400" s="31" t="s">
        <v>841</v>
      </c>
      <c r="F400" s="32">
        <v>751.06</v>
      </c>
      <c r="G400" s="47"/>
      <c r="H400" s="48"/>
      <c r="I400" s="48"/>
      <c r="J400" s="48"/>
      <c r="K400" s="48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</row>
    <row r="401" spans="1:23">
      <c r="A401" s="51"/>
      <c r="B401" s="22"/>
      <c r="C401" s="21"/>
      <c r="D401" s="30" t="s">
        <v>842</v>
      </c>
      <c r="E401" s="31" t="s">
        <v>843</v>
      </c>
      <c r="F401" s="32">
        <v>1182.09</v>
      </c>
      <c r="G401" s="49"/>
      <c r="H401" s="50"/>
      <c r="I401" s="50"/>
      <c r="J401" s="50"/>
      <c r="K401" s="50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</row>
    <row r="402" spans="1:23">
      <c r="A402" s="51"/>
      <c r="B402" s="22"/>
      <c r="C402" s="21"/>
      <c r="D402" s="30" t="s">
        <v>844</v>
      </c>
      <c r="E402" s="31" t="s">
        <v>845</v>
      </c>
      <c r="F402" s="32">
        <v>343.14</v>
      </c>
      <c r="G402" s="47"/>
      <c r="H402" s="48"/>
      <c r="I402" s="48"/>
      <c r="J402" s="48"/>
      <c r="K402" s="48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</row>
    <row r="403" spans="1:23">
      <c r="A403" s="51"/>
      <c r="B403" s="22"/>
      <c r="C403" s="21"/>
      <c r="D403" s="30" t="s">
        <v>846</v>
      </c>
      <c r="E403" s="31" t="s">
        <v>847</v>
      </c>
      <c r="F403" s="32">
        <v>32.3</v>
      </c>
      <c r="G403" s="47"/>
      <c r="H403" s="48"/>
      <c r="I403" s="48"/>
      <c r="J403" s="48"/>
      <c r="K403" s="48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</row>
    <row r="404" spans="1:23">
      <c r="A404" s="51"/>
      <c r="B404" s="22"/>
      <c r="C404" s="21"/>
      <c r="D404" s="30" t="s">
        <v>848</v>
      </c>
      <c r="E404" s="31" t="s">
        <v>849</v>
      </c>
      <c r="F404" s="32">
        <v>323.19</v>
      </c>
      <c r="G404" s="47"/>
      <c r="H404" s="48"/>
      <c r="I404" s="48"/>
      <c r="J404" s="48"/>
      <c r="K404" s="48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</row>
    <row r="405" spans="1:23">
      <c r="A405" s="51"/>
      <c r="B405" s="22"/>
      <c r="C405" s="21"/>
      <c r="D405" s="30" t="s">
        <v>850</v>
      </c>
      <c r="E405" s="31" t="s">
        <v>851</v>
      </c>
      <c r="F405" s="32">
        <v>124.62</v>
      </c>
      <c r="G405" s="47"/>
      <c r="H405" s="48"/>
      <c r="I405" s="48"/>
      <c r="J405" s="48"/>
      <c r="K405" s="48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</row>
    <row r="406" spans="1:23">
      <c r="A406" s="51"/>
      <c r="B406" s="22"/>
      <c r="C406" s="21"/>
      <c r="D406" s="30" t="s">
        <v>852</v>
      </c>
      <c r="E406" s="31" t="s">
        <v>853</v>
      </c>
      <c r="F406" s="32">
        <v>111.22</v>
      </c>
      <c r="G406" s="47"/>
      <c r="H406" s="48"/>
      <c r="I406" s="48"/>
      <c r="J406" s="48"/>
      <c r="K406" s="48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</row>
    <row r="407" spans="1:23">
      <c r="A407" s="51"/>
      <c r="B407" s="22"/>
      <c r="C407" s="21"/>
      <c r="D407" s="30" t="s">
        <v>854</v>
      </c>
      <c r="E407" s="31" t="s">
        <v>855</v>
      </c>
      <c r="F407" s="32">
        <v>127.2</v>
      </c>
      <c r="G407" s="47"/>
      <c r="H407" s="48"/>
      <c r="I407" s="48"/>
      <c r="J407" s="48"/>
      <c r="K407" s="48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</row>
    <row r="408" spans="1:23">
      <c r="A408" s="51"/>
      <c r="B408" s="22"/>
      <c r="C408" s="21"/>
      <c r="D408" s="30" t="s">
        <v>856</v>
      </c>
      <c r="E408" s="31" t="s">
        <v>857</v>
      </c>
      <c r="F408" s="32">
        <v>113.9</v>
      </c>
      <c r="G408" s="47"/>
      <c r="H408" s="48"/>
      <c r="I408" s="48"/>
      <c r="J408" s="48"/>
      <c r="K408" s="48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</row>
    <row r="409" spans="1:23">
      <c r="A409" s="51"/>
      <c r="B409" s="22"/>
      <c r="C409" s="21"/>
      <c r="D409" s="30" t="s">
        <v>858</v>
      </c>
      <c r="E409" s="31" t="s">
        <v>859</v>
      </c>
      <c r="F409" s="32">
        <v>19.32</v>
      </c>
      <c r="G409" s="47"/>
      <c r="H409" s="48"/>
      <c r="I409" s="48"/>
      <c r="J409" s="48"/>
      <c r="K409" s="48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</row>
    <row r="410" spans="1:23">
      <c r="A410" s="51"/>
      <c r="B410" s="22">
        <f>(20/1000)*(207/1000)*(80/1000)</f>
        <v>0.0003312</v>
      </c>
      <c r="C410" s="19" t="s">
        <v>860</v>
      </c>
      <c r="D410" s="30" t="s">
        <v>861</v>
      </c>
      <c r="E410" s="31" t="s">
        <v>862</v>
      </c>
      <c r="F410" s="32">
        <v>25.8</v>
      </c>
      <c r="G410" s="47"/>
      <c r="H410" s="48"/>
      <c r="I410" s="48"/>
      <c r="J410" s="48"/>
      <c r="K410" s="48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</row>
    <row r="411" spans="1:23">
      <c r="A411" s="51"/>
      <c r="B411" s="22"/>
      <c r="C411" s="21"/>
      <c r="D411" s="30" t="s">
        <v>863</v>
      </c>
      <c r="E411" s="31" t="s">
        <v>864</v>
      </c>
      <c r="F411" s="32">
        <v>25.2</v>
      </c>
      <c r="G411" s="47"/>
      <c r="H411" s="48"/>
      <c r="I411" s="48"/>
      <c r="J411" s="48"/>
      <c r="K411" s="48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</row>
    <row r="412" spans="1:23">
      <c r="A412" s="51"/>
      <c r="B412" s="22"/>
      <c r="C412" s="21"/>
      <c r="D412" s="30" t="s">
        <v>865</v>
      </c>
      <c r="E412" s="31" t="s">
        <v>866</v>
      </c>
      <c r="F412" s="32">
        <v>24.44</v>
      </c>
      <c r="G412" s="47"/>
      <c r="H412" s="48"/>
      <c r="I412" s="48"/>
      <c r="J412" s="48"/>
      <c r="K412" s="48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</row>
    <row r="413" spans="1:23">
      <c r="A413" s="18" t="s">
        <v>867</v>
      </c>
      <c r="B413" s="22">
        <f>(88/1000)*(492/1000)*(205/1000)*(157/1000)</f>
        <v>0.00139348176</v>
      </c>
      <c r="C413" s="19" t="s">
        <v>868</v>
      </c>
      <c r="D413" s="30" t="s">
        <v>869</v>
      </c>
      <c r="E413" s="31" t="s">
        <v>870</v>
      </c>
      <c r="F413" s="32">
        <v>126</v>
      </c>
      <c r="G413" s="47"/>
      <c r="H413" s="48"/>
      <c r="I413" s="48"/>
      <c r="J413" s="48"/>
      <c r="K413" s="48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</row>
    <row r="414" spans="1:23">
      <c r="A414" s="51"/>
      <c r="B414" s="22"/>
      <c r="C414" s="21"/>
      <c r="D414" s="30" t="s">
        <v>871</v>
      </c>
      <c r="E414" s="31" t="s">
        <v>872</v>
      </c>
      <c r="F414" s="32">
        <v>120.9</v>
      </c>
      <c r="G414" s="47"/>
      <c r="H414" s="48"/>
      <c r="I414" s="48"/>
      <c r="J414" s="48"/>
      <c r="K414" s="48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</row>
    <row r="415" spans="1:23">
      <c r="A415" s="51"/>
      <c r="B415" s="22"/>
      <c r="C415" s="21"/>
      <c r="D415" s="30" t="s">
        <v>873</v>
      </c>
      <c r="E415" s="31" t="s">
        <v>874</v>
      </c>
      <c r="F415" s="32">
        <v>120.9</v>
      </c>
      <c r="G415" s="47"/>
      <c r="H415" s="48"/>
      <c r="I415" s="48"/>
      <c r="J415" s="48"/>
      <c r="K415" s="48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</row>
    <row r="416" spans="1:23">
      <c r="A416" s="51"/>
      <c r="B416" s="22"/>
      <c r="C416" s="21"/>
      <c r="D416" s="30" t="s">
        <v>875</v>
      </c>
      <c r="E416" s="31" t="s">
        <v>876</v>
      </c>
      <c r="F416" s="32">
        <v>115.7</v>
      </c>
      <c r="G416" s="47"/>
      <c r="H416" s="48"/>
      <c r="I416" s="48"/>
      <c r="J416" s="48"/>
      <c r="K416" s="48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</row>
    <row r="417" spans="1:23">
      <c r="A417" s="51"/>
      <c r="B417" s="22"/>
      <c r="C417" s="21"/>
      <c r="D417" s="30" t="s">
        <v>877</v>
      </c>
      <c r="E417" s="31" t="s">
        <v>878</v>
      </c>
      <c r="F417" s="32">
        <v>97.9</v>
      </c>
      <c r="G417" s="47"/>
      <c r="H417" s="48"/>
      <c r="I417" s="48"/>
      <c r="J417" s="48"/>
      <c r="K417" s="48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</row>
    <row r="418" spans="1:23">
      <c r="A418" s="51"/>
      <c r="B418" s="22"/>
      <c r="C418" s="21"/>
      <c r="D418" s="30" t="s">
        <v>879</v>
      </c>
      <c r="E418" s="31" t="s">
        <v>880</v>
      </c>
      <c r="F418" s="32">
        <v>8.9</v>
      </c>
      <c r="G418" s="47"/>
      <c r="H418" s="48"/>
      <c r="I418" s="48"/>
      <c r="J418" s="48"/>
      <c r="K418" s="48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</row>
    <row r="419" spans="1:23">
      <c r="A419" s="51"/>
      <c r="B419" s="22"/>
      <c r="C419" s="21"/>
      <c r="D419" s="30" t="s">
        <v>881</v>
      </c>
      <c r="E419" s="31" t="s">
        <v>882</v>
      </c>
      <c r="F419" s="32">
        <v>108</v>
      </c>
      <c r="G419" s="49"/>
      <c r="H419" s="50"/>
      <c r="I419" s="50"/>
      <c r="J419" s="50"/>
      <c r="K419" s="50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</row>
    <row r="420" spans="1:23">
      <c r="A420" s="51"/>
      <c r="B420" s="53">
        <f>(141/1000)*(285/1000)*(205/1000)</f>
        <v>0.008237925</v>
      </c>
      <c r="C420" s="52" t="s">
        <v>883</v>
      </c>
      <c r="D420" s="30" t="s">
        <v>884</v>
      </c>
      <c r="E420" s="31" t="s">
        <v>885</v>
      </c>
      <c r="F420" s="32">
        <v>20.25</v>
      </c>
      <c r="G420" s="47"/>
      <c r="H420" s="48"/>
      <c r="I420" s="48"/>
      <c r="J420" s="48"/>
      <c r="K420" s="48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</row>
    <row r="421" spans="1:23">
      <c r="A421" s="51"/>
      <c r="B421" s="53"/>
      <c r="C421" s="54"/>
      <c r="D421" s="30" t="s">
        <v>886</v>
      </c>
      <c r="E421" s="31" t="s">
        <v>887</v>
      </c>
      <c r="F421" s="32">
        <v>25.5</v>
      </c>
      <c r="G421" s="49"/>
      <c r="H421" s="50"/>
      <c r="I421" s="50"/>
      <c r="J421" s="50"/>
      <c r="K421" s="50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</row>
    <row r="422" spans="1:23">
      <c r="A422" s="51"/>
      <c r="B422" s="22">
        <f>(554/1000)*(285/1000)*(205/1000)</f>
        <v>0.03236745</v>
      </c>
      <c r="C422" s="19" t="s">
        <v>888</v>
      </c>
      <c r="D422" s="30" t="s">
        <v>889</v>
      </c>
      <c r="E422" s="31" t="s">
        <v>890</v>
      </c>
      <c r="F422" s="32">
        <v>150.41</v>
      </c>
      <c r="G422" s="47"/>
      <c r="H422" s="48"/>
      <c r="I422" s="48"/>
      <c r="J422" s="48"/>
      <c r="K422" s="48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</row>
    <row r="423" spans="1:23">
      <c r="A423" s="51"/>
      <c r="B423" s="22"/>
      <c r="C423" s="21"/>
      <c r="D423" s="30" t="s">
        <v>891</v>
      </c>
      <c r="E423" s="31" t="s">
        <v>892</v>
      </c>
      <c r="F423" s="32">
        <v>283.836</v>
      </c>
      <c r="G423" s="47"/>
      <c r="H423" s="48"/>
      <c r="I423" s="48"/>
      <c r="J423" s="48"/>
      <c r="K423" s="48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</row>
    <row r="424" spans="1:23">
      <c r="A424" s="51"/>
      <c r="B424" s="22"/>
      <c r="C424" s="21"/>
      <c r="D424" s="30" t="s">
        <v>893</v>
      </c>
      <c r="E424" s="31" t="s">
        <v>894</v>
      </c>
      <c r="F424" s="32">
        <v>1223.75</v>
      </c>
      <c r="G424" s="47"/>
      <c r="H424" s="48"/>
      <c r="I424" s="48"/>
      <c r="J424" s="48"/>
      <c r="K424" s="48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</row>
    <row r="425" spans="1:23">
      <c r="A425" s="51"/>
      <c r="B425" s="22"/>
      <c r="C425" s="21"/>
      <c r="D425" s="30" t="s">
        <v>895</v>
      </c>
      <c r="E425" s="31"/>
      <c r="F425" s="32">
        <v>0</v>
      </c>
      <c r="G425" s="49"/>
      <c r="H425" s="50"/>
      <c r="I425" s="50"/>
      <c r="J425" s="50"/>
      <c r="K425" s="50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</row>
    <row r="426" spans="1:23">
      <c r="A426" s="51"/>
      <c r="B426" s="22">
        <f>(288/1000)*(285/1000)*(205/1000)</f>
        <v>0.0168264</v>
      </c>
      <c r="C426" s="19" t="s">
        <v>896</v>
      </c>
      <c r="D426" s="30" t="s">
        <v>897</v>
      </c>
      <c r="E426" s="31" t="s">
        <v>898</v>
      </c>
      <c r="F426" s="32">
        <v>827.7</v>
      </c>
      <c r="G426" s="49"/>
      <c r="H426" s="50"/>
      <c r="I426" s="50"/>
      <c r="J426" s="50"/>
      <c r="K426" s="50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</row>
    <row r="427" spans="1:23">
      <c r="A427" s="51"/>
      <c r="B427" s="22"/>
      <c r="C427" s="21"/>
      <c r="D427" s="30" t="s">
        <v>899</v>
      </c>
      <c r="E427" s="31" t="s">
        <v>898</v>
      </c>
      <c r="F427" s="32">
        <v>819</v>
      </c>
      <c r="G427" s="49"/>
      <c r="H427" s="50"/>
      <c r="I427" s="50"/>
      <c r="J427" s="50"/>
      <c r="K427" s="50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</row>
    <row r="428" spans="1:23">
      <c r="A428" s="51"/>
      <c r="B428" s="22"/>
      <c r="C428" s="21"/>
      <c r="D428" s="30" t="s">
        <v>900</v>
      </c>
      <c r="E428" s="31" t="s">
        <v>901</v>
      </c>
      <c r="F428" s="32">
        <v>372</v>
      </c>
      <c r="G428" s="47"/>
      <c r="H428" s="48"/>
      <c r="I428" s="48"/>
      <c r="J428" s="48"/>
      <c r="K428" s="48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</row>
    <row r="429" spans="1:23">
      <c r="A429" s="51"/>
      <c r="B429" s="22">
        <f>(17/1000)*(285/1000)*(205/1000)</f>
        <v>0.000993225</v>
      </c>
      <c r="C429" s="19" t="s">
        <v>902</v>
      </c>
      <c r="D429" s="30" t="s">
        <v>903</v>
      </c>
      <c r="E429" s="31" t="s">
        <v>904</v>
      </c>
      <c r="F429" s="32">
        <v>91</v>
      </c>
      <c r="G429" s="47"/>
      <c r="H429" s="48"/>
      <c r="I429" s="48"/>
      <c r="J429" s="48"/>
      <c r="K429" s="48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</row>
    <row r="430" spans="1:23">
      <c r="A430" s="51"/>
      <c r="B430" s="22"/>
      <c r="C430" s="21"/>
      <c r="D430" s="30" t="s">
        <v>905</v>
      </c>
      <c r="E430" s="31" t="s">
        <v>906</v>
      </c>
      <c r="F430" s="32">
        <v>92</v>
      </c>
      <c r="G430" s="47"/>
      <c r="H430" s="48"/>
      <c r="I430" s="48"/>
      <c r="J430" s="48"/>
      <c r="K430" s="48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</row>
    <row r="431" spans="1:23">
      <c r="A431" s="51"/>
      <c r="B431" s="22"/>
      <c r="C431" s="21"/>
      <c r="D431" s="30" t="s">
        <v>907</v>
      </c>
      <c r="E431" s="31" t="s">
        <v>908</v>
      </c>
      <c r="F431" s="32">
        <v>90</v>
      </c>
      <c r="G431" s="47"/>
      <c r="H431" s="48"/>
      <c r="I431" s="48"/>
      <c r="J431" s="48"/>
      <c r="K431" s="48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</row>
    <row r="432" spans="1:23">
      <c r="A432" s="18" t="s">
        <v>909</v>
      </c>
      <c r="B432" s="22">
        <f>(860/1000)*(143/1000)*(61/1000)</f>
        <v>0.00750178</v>
      </c>
      <c r="C432" s="19" t="s">
        <v>910</v>
      </c>
      <c r="D432" s="30" t="s">
        <v>911</v>
      </c>
      <c r="E432" s="31" t="s">
        <v>912</v>
      </c>
      <c r="F432" s="32">
        <v>2538.95</v>
      </c>
      <c r="G432" s="47"/>
      <c r="H432" s="48"/>
      <c r="I432" s="48"/>
      <c r="J432" s="48"/>
      <c r="K432" s="48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</row>
    <row r="433" spans="1:23">
      <c r="A433" s="51"/>
      <c r="B433" s="22"/>
      <c r="C433" s="21"/>
      <c r="D433" s="30" t="s">
        <v>913</v>
      </c>
      <c r="E433" s="31" t="s">
        <v>914</v>
      </c>
      <c r="F433" s="32">
        <v>2992</v>
      </c>
      <c r="G433" s="47"/>
      <c r="H433" s="48"/>
      <c r="I433" s="48"/>
      <c r="J433" s="48"/>
      <c r="K433" s="48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</row>
    <row r="434" spans="1:23">
      <c r="A434" s="51"/>
      <c r="B434" s="22"/>
      <c r="C434" s="21"/>
      <c r="D434" s="30" t="s">
        <v>915</v>
      </c>
      <c r="E434" s="31" t="s">
        <v>916</v>
      </c>
      <c r="F434" s="32">
        <v>3162</v>
      </c>
      <c r="G434" s="47"/>
      <c r="H434" s="48"/>
      <c r="I434" s="48"/>
      <c r="J434" s="48"/>
      <c r="K434" s="48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</row>
    <row r="435" spans="1:23">
      <c r="A435" s="51"/>
      <c r="B435" s="22"/>
      <c r="C435" s="21"/>
      <c r="D435" s="30" t="s">
        <v>917</v>
      </c>
      <c r="E435" s="31" t="s">
        <v>918</v>
      </c>
      <c r="F435" s="32">
        <v>186.9</v>
      </c>
      <c r="G435" s="49"/>
      <c r="H435" s="50"/>
      <c r="I435" s="50"/>
      <c r="J435" s="50"/>
      <c r="K435" s="50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</row>
    <row r="436" spans="1:23">
      <c r="A436" s="51"/>
      <c r="B436" s="22"/>
      <c r="C436" s="21"/>
      <c r="D436" s="30" t="s">
        <v>919</v>
      </c>
      <c r="E436" s="31" t="s">
        <v>920</v>
      </c>
      <c r="F436" s="32">
        <v>251.1</v>
      </c>
      <c r="G436" s="47"/>
      <c r="H436" s="48"/>
      <c r="I436" s="48"/>
      <c r="J436" s="48"/>
      <c r="K436" s="48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</row>
    <row r="437" spans="1:23">
      <c r="A437" s="51"/>
      <c r="B437" s="22"/>
      <c r="C437" s="21"/>
      <c r="D437" s="30" t="s">
        <v>921</v>
      </c>
      <c r="E437" s="31" t="s">
        <v>922</v>
      </c>
      <c r="F437" s="32">
        <v>49.59</v>
      </c>
      <c r="G437" s="47"/>
      <c r="H437" s="48"/>
      <c r="I437" s="48"/>
      <c r="J437" s="48"/>
      <c r="K437" s="48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</row>
    <row r="438" spans="1:23">
      <c r="A438" s="51"/>
      <c r="B438" s="22"/>
      <c r="C438" s="21"/>
      <c r="D438" s="30" t="s">
        <v>923</v>
      </c>
      <c r="E438" s="31" t="s">
        <v>924</v>
      </c>
      <c r="F438" s="32">
        <v>2022.16</v>
      </c>
      <c r="G438" s="47"/>
      <c r="H438" s="48"/>
      <c r="I438" s="48"/>
      <c r="J438" s="48"/>
      <c r="K438" s="48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</row>
    <row r="439" spans="1:23">
      <c r="A439" s="51"/>
      <c r="B439" s="22"/>
      <c r="C439" s="21"/>
      <c r="D439" s="30" t="s">
        <v>925</v>
      </c>
      <c r="E439" s="31" t="s">
        <v>926</v>
      </c>
      <c r="F439" s="32">
        <v>1468.28</v>
      </c>
      <c r="G439" s="47"/>
      <c r="H439" s="48"/>
      <c r="I439" s="48"/>
      <c r="J439" s="48"/>
      <c r="K439" s="48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</row>
    <row r="440" spans="1:23">
      <c r="A440" s="51"/>
      <c r="B440" s="22"/>
      <c r="C440" s="21"/>
      <c r="D440" s="30" t="s">
        <v>927</v>
      </c>
      <c r="E440" s="31" t="s">
        <v>928</v>
      </c>
      <c r="F440" s="32">
        <v>2005.96</v>
      </c>
      <c r="G440" s="47"/>
      <c r="H440" s="48"/>
      <c r="I440" s="48"/>
      <c r="J440" s="48"/>
      <c r="K440" s="48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</row>
    <row r="441" spans="1:23">
      <c r="A441" s="51"/>
      <c r="B441" s="22"/>
      <c r="C441" s="21"/>
      <c r="D441" s="30" t="s">
        <v>929</v>
      </c>
      <c r="E441" s="31" t="s">
        <v>930</v>
      </c>
      <c r="F441" s="32">
        <v>2007.84</v>
      </c>
      <c r="G441" s="47"/>
      <c r="H441" s="48"/>
      <c r="I441" s="48"/>
      <c r="J441" s="48"/>
      <c r="K441" s="48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</row>
    <row r="442" spans="1:23">
      <c r="A442" s="51"/>
      <c r="B442" s="22"/>
      <c r="C442" s="21"/>
      <c r="D442" s="30" t="s">
        <v>931</v>
      </c>
      <c r="E442" s="31" t="s">
        <v>932</v>
      </c>
      <c r="F442" s="32">
        <v>1076.95</v>
      </c>
      <c r="G442" s="47"/>
      <c r="H442" s="48"/>
      <c r="I442" s="48"/>
      <c r="J442" s="48"/>
      <c r="K442" s="48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</row>
    <row r="443" spans="1:23">
      <c r="A443" s="51"/>
      <c r="B443" s="22"/>
      <c r="C443" s="21"/>
      <c r="D443" s="30" t="s">
        <v>933</v>
      </c>
      <c r="E443" s="31" t="s">
        <v>934</v>
      </c>
      <c r="F443" s="32">
        <v>1310.4</v>
      </c>
      <c r="G443" s="47"/>
      <c r="H443" s="48"/>
      <c r="I443" s="48"/>
      <c r="J443" s="48"/>
      <c r="K443" s="48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</row>
    <row r="444" spans="1:23">
      <c r="A444" s="51"/>
      <c r="B444" s="22"/>
      <c r="C444" s="21"/>
      <c r="D444" s="30" t="s">
        <v>935</v>
      </c>
      <c r="E444" s="31" t="s">
        <v>936</v>
      </c>
      <c r="F444" s="32">
        <v>1071.98</v>
      </c>
      <c r="G444" s="49"/>
      <c r="H444" s="50"/>
      <c r="I444" s="50"/>
      <c r="J444" s="50"/>
      <c r="K444" s="50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</row>
    <row r="445" spans="1:23">
      <c r="A445" s="51"/>
      <c r="B445" s="22"/>
      <c r="C445" s="21"/>
      <c r="D445" s="30" t="s">
        <v>937</v>
      </c>
      <c r="E445" s="31" t="s">
        <v>938</v>
      </c>
      <c r="F445" s="32">
        <v>119.28</v>
      </c>
      <c r="G445" s="47"/>
      <c r="H445" s="48"/>
      <c r="I445" s="48"/>
      <c r="J445" s="48"/>
      <c r="K445" s="48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</row>
    <row r="446" spans="1:23">
      <c r="A446" s="51"/>
      <c r="B446" s="22"/>
      <c r="C446" s="21"/>
      <c r="D446" s="30" t="s">
        <v>939</v>
      </c>
      <c r="E446" s="31" t="s">
        <v>940</v>
      </c>
      <c r="F446" s="32">
        <v>100.92</v>
      </c>
      <c r="G446" s="49"/>
      <c r="H446" s="50"/>
      <c r="I446" s="50"/>
      <c r="J446" s="50"/>
      <c r="K446" s="50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</row>
    <row r="447" spans="1:23">
      <c r="A447" s="51"/>
      <c r="B447" s="22"/>
      <c r="C447" s="21"/>
      <c r="D447" s="30" t="s">
        <v>941</v>
      </c>
      <c r="E447" s="31" t="s">
        <v>942</v>
      </c>
      <c r="F447" s="32">
        <v>97.44</v>
      </c>
      <c r="G447" s="47"/>
      <c r="H447" s="48"/>
      <c r="I447" s="48"/>
      <c r="J447" s="48"/>
      <c r="K447" s="48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</row>
    <row r="448" spans="1:23">
      <c r="A448" s="51"/>
      <c r="B448" s="22"/>
      <c r="C448" s="21"/>
      <c r="D448" s="30" t="s">
        <v>943</v>
      </c>
      <c r="E448" s="31" t="s">
        <v>944</v>
      </c>
      <c r="F448" s="32">
        <v>63.96</v>
      </c>
      <c r="G448" s="47"/>
      <c r="H448" s="48"/>
      <c r="I448" s="48"/>
      <c r="J448" s="48"/>
      <c r="K448" s="48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</row>
    <row r="449" spans="1:23">
      <c r="A449" s="51"/>
      <c r="B449" s="22">
        <f>(140/1000)*(143/1000)*(61/1000)</f>
        <v>0.00122122</v>
      </c>
      <c r="C449" s="19" t="s">
        <v>945</v>
      </c>
      <c r="D449" s="30" t="s">
        <v>946</v>
      </c>
      <c r="E449" s="31" t="s">
        <v>947</v>
      </c>
      <c r="F449" s="32">
        <v>177.12</v>
      </c>
      <c r="G449" s="47"/>
      <c r="H449" s="48"/>
      <c r="I449" s="48"/>
      <c r="J449" s="48"/>
      <c r="K449" s="48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</row>
    <row r="450" spans="1:23">
      <c r="A450" s="51"/>
      <c r="B450" s="22"/>
      <c r="C450" s="21"/>
      <c r="D450" s="30" t="s">
        <v>948</v>
      </c>
      <c r="E450" s="31" t="s">
        <v>949</v>
      </c>
      <c r="F450" s="32">
        <v>31.54</v>
      </c>
      <c r="G450" s="47"/>
      <c r="H450" s="48"/>
      <c r="I450" s="48"/>
      <c r="J450" s="48"/>
      <c r="K450" s="48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</row>
    <row r="451" spans="1:23">
      <c r="A451" s="51"/>
      <c r="B451" s="22"/>
      <c r="C451" s="21"/>
      <c r="D451" s="30" t="s">
        <v>950</v>
      </c>
      <c r="E451" s="31" t="s">
        <v>951</v>
      </c>
      <c r="F451" s="32">
        <v>34.4</v>
      </c>
      <c r="G451" s="47"/>
      <c r="H451" s="48"/>
      <c r="I451" s="48"/>
      <c r="J451" s="48"/>
      <c r="K451" s="48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</row>
    <row r="452" spans="1:23">
      <c r="A452" s="51"/>
      <c r="B452" s="22"/>
      <c r="C452" s="21"/>
      <c r="D452" s="30" t="s">
        <v>952</v>
      </c>
      <c r="E452" s="31" t="s">
        <v>953</v>
      </c>
      <c r="F452" s="32">
        <v>187.92</v>
      </c>
      <c r="G452" s="47"/>
      <c r="H452" s="48"/>
      <c r="I452" s="48"/>
      <c r="J452" s="48"/>
      <c r="K452" s="48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</row>
    <row r="453" spans="1:23">
      <c r="A453" s="51"/>
      <c r="B453" s="22"/>
      <c r="C453" s="21"/>
      <c r="D453" s="30" t="s">
        <v>954</v>
      </c>
      <c r="E453" s="31" t="s">
        <v>955</v>
      </c>
      <c r="F453" s="32">
        <v>33.44</v>
      </c>
      <c r="G453" s="47"/>
      <c r="H453" s="48"/>
      <c r="I453" s="48"/>
      <c r="J453" s="48"/>
      <c r="K453" s="48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</row>
    <row r="454" spans="1:23">
      <c r="A454" s="51"/>
      <c r="B454" s="22">
        <f>(98/1000)*(61/1000)</f>
        <v>0.005978</v>
      </c>
      <c r="C454" s="19" t="s">
        <v>956</v>
      </c>
      <c r="D454" s="30" t="s">
        <v>957</v>
      </c>
      <c r="E454" s="31" t="s">
        <v>958</v>
      </c>
      <c r="F454" s="32">
        <v>204.7</v>
      </c>
      <c r="G454" s="47"/>
      <c r="H454" s="48"/>
      <c r="I454" s="48"/>
      <c r="J454" s="48"/>
      <c r="K454" s="48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</row>
    <row r="455" spans="1:23">
      <c r="A455" s="51"/>
      <c r="B455" s="22"/>
      <c r="C455" s="21"/>
      <c r="D455" s="30" t="s">
        <v>959</v>
      </c>
      <c r="E455" s="31" t="s">
        <v>960</v>
      </c>
      <c r="F455" s="32">
        <v>4.752</v>
      </c>
      <c r="G455" s="47"/>
      <c r="H455" s="48"/>
      <c r="I455" s="48"/>
      <c r="J455" s="48"/>
      <c r="K455" s="48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</row>
    <row r="456" spans="1:23">
      <c r="A456" s="51"/>
      <c r="B456" s="22"/>
      <c r="C456" s="21"/>
      <c r="D456" s="30" t="s">
        <v>961</v>
      </c>
      <c r="E456" s="31" t="s">
        <v>962</v>
      </c>
      <c r="F456" s="32">
        <v>8.613</v>
      </c>
      <c r="G456" s="47"/>
      <c r="H456" s="48"/>
      <c r="I456" s="48"/>
      <c r="J456" s="48"/>
      <c r="K456" s="48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</row>
    <row r="457" spans="1:23">
      <c r="A457" s="51"/>
      <c r="B457" s="22"/>
      <c r="C457" s="21"/>
      <c r="D457" s="30" t="s">
        <v>963</v>
      </c>
      <c r="E457" s="31" t="s">
        <v>964</v>
      </c>
      <c r="F457" s="32">
        <v>29.2485</v>
      </c>
      <c r="G457" s="47"/>
      <c r="H457" s="48"/>
      <c r="I457" s="48"/>
      <c r="J457" s="48"/>
      <c r="K457" s="48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</row>
    <row r="458" spans="1:23">
      <c r="A458" s="51"/>
      <c r="B458" s="22"/>
      <c r="C458" s="21"/>
      <c r="D458" s="30" t="s">
        <v>965</v>
      </c>
      <c r="E458" s="31"/>
      <c r="F458" s="32">
        <v>0</v>
      </c>
      <c r="G458" s="49"/>
      <c r="H458" s="50"/>
      <c r="I458" s="50"/>
      <c r="J458" s="50"/>
      <c r="K458" s="50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</row>
    <row r="459" spans="1:23">
      <c r="A459" s="51"/>
      <c r="B459" s="22"/>
      <c r="C459" s="21"/>
      <c r="D459" s="30" t="s">
        <v>966</v>
      </c>
      <c r="E459" s="31" t="s">
        <v>967</v>
      </c>
      <c r="F459" s="32">
        <v>100.43</v>
      </c>
      <c r="G459" s="47"/>
      <c r="H459" s="48"/>
      <c r="I459" s="48"/>
      <c r="J459" s="48"/>
      <c r="K459" s="48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</row>
    <row r="460" spans="1:23">
      <c r="A460" s="51"/>
      <c r="B460" s="22"/>
      <c r="C460" s="21"/>
      <c r="D460" s="30" t="s">
        <v>968</v>
      </c>
      <c r="E460" s="31" t="s">
        <v>969</v>
      </c>
      <c r="F460" s="32">
        <v>29.75</v>
      </c>
      <c r="G460" s="47"/>
      <c r="H460" s="48"/>
      <c r="I460" s="48"/>
      <c r="J460" s="48"/>
      <c r="K460" s="48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</row>
    <row r="461" spans="1:23">
      <c r="A461" s="51"/>
      <c r="B461" s="22"/>
      <c r="C461" s="21"/>
      <c r="D461" s="30" t="s">
        <v>970</v>
      </c>
      <c r="E461" s="31" t="s">
        <v>971</v>
      </c>
      <c r="F461" s="32">
        <v>73.08</v>
      </c>
      <c r="G461" s="47"/>
      <c r="H461" s="48"/>
      <c r="I461" s="48"/>
      <c r="J461" s="48"/>
      <c r="K461" s="48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</row>
    <row r="462" spans="1:23">
      <c r="A462" s="51"/>
      <c r="B462" s="22"/>
      <c r="C462" s="21"/>
      <c r="D462" s="30" t="s">
        <v>972</v>
      </c>
      <c r="E462" s="31" t="s">
        <v>973</v>
      </c>
      <c r="F462" s="32">
        <v>278.05</v>
      </c>
      <c r="G462" s="47"/>
      <c r="H462" s="48"/>
      <c r="I462" s="48"/>
      <c r="J462" s="48"/>
      <c r="K462" s="48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</row>
    <row r="463" spans="1:23">
      <c r="A463" s="51"/>
      <c r="B463" s="22"/>
      <c r="C463" s="21"/>
      <c r="D463" s="30" t="s">
        <v>974</v>
      </c>
      <c r="E463" s="31" t="s">
        <v>975</v>
      </c>
      <c r="F463" s="32">
        <v>57.62</v>
      </c>
      <c r="G463" s="47"/>
      <c r="H463" s="48"/>
      <c r="I463" s="48"/>
      <c r="J463" s="48"/>
      <c r="K463" s="48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</row>
    <row r="464" spans="1:23">
      <c r="A464" s="51"/>
      <c r="B464" s="22"/>
      <c r="C464" s="21"/>
      <c r="D464" s="30" t="s">
        <v>976</v>
      </c>
      <c r="E464" s="31" t="s">
        <v>977</v>
      </c>
      <c r="F464" s="32">
        <v>17.64</v>
      </c>
      <c r="G464" s="47"/>
      <c r="H464" s="48"/>
      <c r="I464" s="48"/>
      <c r="J464" s="48"/>
      <c r="K464" s="48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</row>
    <row r="465" spans="1:23">
      <c r="A465" s="51"/>
      <c r="B465" s="22"/>
      <c r="C465" s="21"/>
      <c r="D465" s="30" t="s">
        <v>978</v>
      </c>
      <c r="E465" s="31" t="s">
        <v>979</v>
      </c>
      <c r="F465" s="32">
        <v>38.25</v>
      </c>
      <c r="G465" s="47"/>
      <c r="H465" s="48"/>
      <c r="I465" s="48"/>
      <c r="J465" s="48"/>
      <c r="K465" s="48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</row>
    <row r="466" spans="1:23">
      <c r="A466" s="51"/>
      <c r="B466" s="22"/>
      <c r="C466" s="21"/>
      <c r="D466" s="30" t="s">
        <v>980</v>
      </c>
      <c r="E466" s="31" t="s">
        <v>981</v>
      </c>
      <c r="F466" s="32">
        <v>18.4</v>
      </c>
      <c r="G466" s="47"/>
      <c r="H466" s="48"/>
      <c r="I466" s="48"/>
      <c r="J466" s="48"/>
      <c r="K466" s="48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</row>
    <row r="467" spans="1:23">
      <c r="A467" s="51"/>
      <c r="B467" s="22">
        <f>(820/1000)*(270/1000)*(61/1000)</f>
        <v>0.0135054</v>
      </c>
      <c r="C467" s="19" t="s">
        <v>982</v>
      </c>
      <c r="D467" s="30" t="s">
        <v>983</v>
      </c>
      <c r="E467" s="31" t="s">
        <v>984</v>
      </c>
      <c r="F467" s="32">
        <v>1071</v>
      </c>
      <c r="G467" s="47"/>
      <c r="H467" s="48"/>
      <c r="I467" s="48"/>
      <c r="J467" s="48"/>
      <c r="K467" s="48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</row>
    <row r="468" spans="1:23">
      <c r="A468" s="51"/>
      <c r="B468" s="22"/>
      <c r="C468" s="21"/>
      <c r="D468" s="30" t="s">
        <v>985</v>
      </c>
      <c r="E468" s="31" t="s">
        <v>986</v>
      </c>
      <c r="F468" s="32">
        <v>1784.7</v>
      </c>
      <c r="G468" s="47"/>
      <c r="H468" s="48"/>
      <c r="I468" s="48"/>
      <c r="J468" s="48"/>
      <c r="K468" s="48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</row>
    <row r="469" spans="1:23">
      <c r="A469" s="51"/>
      <c r="B469" s="22"/>
      <c r="C469" s="21"/>
      <c r="D469" s="30" t="s">
        <v>987</v>
      </c>
      <c r="E469" s="31" t="s">
        <v>988</v>
      </c>
      <c r="F469" s="32">
        <v>1822.4</v>
      </c>
      <c r="G469" s="47"/>
      <c r="H469" s="48"/>
      <c r="I469" s="48"/>
      <c r="J469" s="48"/>
      <c r="K469" s="48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</row>
    <row r="470" spans="1:23">
      <c r="A470" s="51"/>
      <c r="B470" s="22"/>
      <c r="C470" s="21"/>
      <c r="D470" s="30" t="s">
        <v>989</v>
      </c>
      <c r="E470" s="31" t="s">
        <v>990</v>
      </c>
      <c r="F470" s="32">
        <v>2242.86</v>
      </c>
      <c r="G470" s="47"/>
      <c r="H470" s="48"/>
      <c r="I470" s="48"/>
      <c r="J470" s="48"/>
      <c r="K470" s="48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</row>
    <row r="471" spans="1:23">
      <c r="A471" s="51"/>
      <c r="B471" s="22"/>
      <c r="C471" s="21"/>
      <c r="D471" s="30" t="s">
        <v>991</v>
      </c>
      <c r="E471" s="31" t="s">
        <v>992</v>
      </c>
      <c r="F471" s="32">
        <v>1792.56</v>
      </c>
      <c r="G471" s="49"/>
      <c r="H471" s="50"/>
      <c r="I471" s="50"/>
      <c r="J471" s="50"/>
      <c r="K471" s="50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</row>
    <row r="472" spans="1:23">
      <c r="A472" s="51"/>
      <c r="B472" s="22"/>
      <c r="C472" s="21"/>
      <c r="D472" s="30" t="s">
        <v>993</v>
      </c>
      <c r="E472" s="31" t="s">
        <v>994</v>
      </c>
      <c r="F472" s="32">
        <v>2230.2</v>
      </c>
      <c r="G472" s="47"/>
      <c r="H472" s="48"/>
      <c r="I472" s="48"/>
      <c r="J472" s="48"/>
      <c r="K472" s="48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</row>
    <row r="473" spans="1:23">
      <c r="A473" s="51"/>
      <c r="B473" s="22"/>
      <c r="C473" s="21"/>
      <c r="D473" s="30" t="s">
        <v>995</v>
      </c>
      <c r="E473" s="31" t="s">
        <v>996</v>
      </c>
      <c r="F473" s="32">
        <v>2715.44</v>
      </c>
      <c r="G473" s="47"/>
      <c r="H473" s="48"/>
      <c r="I473" s="48"/>
      <c r="J473" s="48"/>
      <c r="K473" s="48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</row>
    <row r="474" spans="1:23">
      <c r="A474" s="51"/>
      <c r="B474" s="22"/>
      <c r="C474" s="21"/>
      <c r="D474" s="30" t="s">
        <v>997</v>
      </c>
      <c r="E474" s="31" t="s">
        <v>998</v>
      </c>
      <c r="F474" s="32">
        <v>452.91</v>
      </c>
      <c r="G474" s="47"/>
      <c r="H474" s="48"/>
      <c r="I474" s="48"/>
      <c r="J474" s="48"/>
      <c r="K474" s="48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</row>
    <row r="475" spans="1:23">
      <c r="A475" s="51"/>
      <c r="B475" s="22"/>
      <c r="C475" s="21"/>
      <c r="D475" s="30" t="s">
        <v>999</v>
      </c>
      <c r="E475" s="31" t="s">
        <v>1000</v>
      </c>
      <c r="F475" s="32">
        <v>167.2</v>
      </c>
      <c r="G475" s="47"/>
      <c r="H475" s="48"/>
      <c r="I475" s="48"/>
      <c r="J475" s="48"/>
      <c r="K475" s="48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</row>
    <row r="476" spans="1:23">
      <c r="A476" s="51"/>
      <c r="B476" s="22"/>
      <c r="C476" s="21"/>
      <c r="D476" s="30" t="s">
        <v>1001</v>
      </c>
      <c r="E476" s="31" t="s">
        <v>1002</v>
      </c>
      <c r="F476" s="32">
        <v>1935.12</v>
      </c>
      <c r="G476" s="47"/>
      <c r="H476" s="48"/>
      <c r="I476" s="48"/>
      <c r="J476" s="48"/>
      <c r="K476" s="48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</row>
    <row r="477" spans="1:23">
      <c r="A477" s="51"/>
      <c r="B477" s="22"/>
      <c r="C477" s="21"/>
      <c r="D477" s="30" t="s">
        <v>1003</v>
      </c>
      <c r="E477" s="31" t="s">
        <v>1004</v>
      </c>
      <c r="F477" s="32">
        <v>2161.06</v>
      </c>
      <c r="G477" s="49"/>
      <c r="H477" s="50"/>
      <c r="I477" s="50"/>
      <c r="J477" s="50"/>
      <c r="K477" s="50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</row>
    <row r="478" spans="1:23">
      <c r="A478" s="51"/>
      <c r="B478" s="22"/>
      <c r="C478" s="21"/>
      <c r="D478" s="30" t="s">
        <v>1005</v>
      </c>
      <c r="E478" s="31" t="s">
        <v>1006</v>
      </c>
      <c r="F478" s="32">
        <v>1841.4</v>
      </c>
      <c r="G478" s="49"/>
      <c r="H478" s="50"/>
      <c r="I478" s="50"/>
      <c r="J478" s="50"/>
      <c r="K478" s="50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</row>
    <row r="479" spans="1:23">
      <c r="A479" s="51"/>
      <c r="B479" s="22"/>
      <c r="C479" s="21"/>
      <c r="D479" s="30" t="s">
        <v>1007</v>
      </c>
      <c r="E479" s="31" t="s">
        <v>1008</v>
      </c>
      <c r="F479" s="32">
        <v>3091.66</v>
      </c>
      <c r="G479" s="47"/>
      <c r="H479" s="48"/>
      <c r="I479" s="48"/>
      <c r="J479" s="48"/>
      <c r="K479" s="48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</row>
    <row r="480" spans="1:23">
      <c r="A480" s="51"/>
      <c r="B480" s="22"/>
      <c r="C480" s="21"/>
      <c r="D480" s="30" t="s">
        <v>1009</v>
      </c>
      <c r="E480" s="31" t="s">
        <v>1010</v>
      </c>
      <c r="F480" s="32">
        <v>2923.92</v>
      </c>
      <c r="G480" s="49"/>
      <c r="H480" s="50"/>
      <c r="I480" s="50"/>
      <c r="J480" s="50"/>
      <c r="K480" s="50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</row>
    <row r="481" spans="1:23">
      <c r="A481" s="51"/>
      <c r="B481" s="22"/>
      <c r="C481" s="21"/>
      <c r="D481" s="30" t="s">
        <v>1011</v>
      </c>
      <c r="E481" s="31" t="s">
        <v>1012</v>
      </c>
      <c r="F481" s="32">
        <v>2178.55</v>
      </c>
      <c r="G481" s="47"/>
      <c r="H481" s="48"/>
      <c r="I481" s="48"/>
      <c r="J481" s="48"/>
      <c r="K481" s="48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</row>
    <row r="482" spans="1:23">
      <c r="A482" s="51"/>
      <c r="B482" s="22"/>
      <c r="C482" s="21"/>
      <c r="D482" s="30" t="s">
        <v>1013</v>
      </c>
      <c r="E482" s="31" t="s">
        <v>1014</v>
      </c>
      <c r="F482" s="32">
        <v>3239.19</v>
      </c>
      <c r="G482" s="47"/>
      <c r="H482" s="48"/>
      <c r="I482" s="48"/>
      <c r="J482" s="48"/>
      <c r="K482" s="48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</row>
    <row r="483" spans="1:23">
      <c r="A483" s="51"/>
      <c r="B483" s="22"/>
      <c r="C483" s="21"/>
      <c r="D483" s="30" t="s">
        <v>1015</v>
      </c>
      <c r="E483" s="31" t="s">
        <v>1016</v>
      </c>
      <c r="F483" s="32">
        <v>183.12</v>
      </c>
      <c r="G483" s="47"/>
      <c r="H483" s="48"/>
      <c r="I483" s="48"/>
      <c r="J483" s="48"/>
      <c r="K483" s="48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</row>
    <row r="484" spans="1:23">
      <c r="A484" s="51"/>
      <c r="B484" s="22"/>
      <c r="C484" s="21"/>
      <c r="D484" s="30" t="s">
        <v>1017</v>
      </c>
      <c r="E484" s="31" t="s">
        <v>1018</v>
      </c>
      <c r="F484" s="32">
        <v>243.38</v>
      </c>
      <c r="G484" s="47"/>
      <c r="H484" s="48"/>
      <c r="I484" s="48"/>
      <c r="J484" s="48"/>
      <c r="K484" s="48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</row>
    <row r="485" spans="1:23">
      <c r="A485" s="51"/>
      <c r="B485" s="22"/>
      <c r="C485" s="21"/>
      <c r="D485" s="30" t="s">
        <v>1019</v>
      </c>
      <c r="E485" s="31" t="s">
        <v>1020</v>
      </c>
      <c r="F485" s="32">
        <v>471.42</v>
      </c>
      <c r="G485" s="47"/>
      <c r="H485" s="48"/>
      <c r="I485" s="48"/>
      <c r="J485" s="48"/>
      <c r="K485" s="48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</row>
    <row r="486" spans="1:23">
      <c r="A486" s="51"/>
      <c r="B486" s="22">
        <f>(180/1000)*(270/1000)*(61/1000)</f>
        <v>0.0029646</v>
      </c>
      <c r="C486" s="19" t="s">
        <v>1021</v>
      </c>
      <c r="D486" s="30" t="s">
        <v>1022</v>
      </c>
      <c r="E486" s="31" t="s">
        <v>1023</v>
      </c>
      <c r="F486" s="32">
        <v>98.77</v>
      </c>
      <c r="G486" s="47"/>
      <c r="H486" s="48"/>
      <c r="I486" s="48"/>
      <c r="J486" s="48"/>
      <c r="K486" s="48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</row>
    <row r="487" spans="1:23">
      <c r="A487" s="51"/>
      <c r="B487" s="22"/>
      <c r="C487" s="21"/>
      <c r="D487" s="30" t="s">
        <v>1024</v>
      </c>
      <c r="E487" s="31" t="s">
        <v>1025</v>
      </c>
      <c r="F487" s="32">
        <v>112.5</v>
      </c>
      <c r="G487" s="49"/>
      <c r="H487" s="50"/>
      <c r="I487" s="50"/>
      <c r="J487" s="50"/>
      <c r="K487" s="50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</row>
    <row r="488" spans="1:23">
      <c r="A488" s="51"/>
      <c r="B488" s="22"/>
      <c r="C488" s="21"/>
      <c r="D488" s="30" t="s">
        <v>1026</v>
      </c>
      <c r="E488" s="31" t="s">
        <v>1027</v>
      </c>
      <c r="F488" s="32">
        <v>99</v>
      </c>
      <c r="G488" s="49"/>
      <c r="H488" s="50"/>
      <c r="I488" s="50"/>
      <c r="J488" s="50"/>
      <c r="K488" s="50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</row>
    <row r="489" spans="1:23">
      <c r="A489" s="51"/>
      <c r="B489" s="22"/>
      <c r="C489" s="21"/>
      <c r="D489" s="30" t="s">
        <v>1028</v>
      </c>
      <c r="E489" s="31" t="s">
        <v>1029</v>
      </c>
      <c r="F489" s="32">
        <v>173.13</v>
      </c>
      <c r="G489" s="47"/>
      <c r="H489" s="48"/>
      <c r="I489" s="48"/>
      <c r="J489" s="48"/>
      <c r="K489" s="48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</row>
    <row r="490" spans="1:23">
      <c r="A490" s="51"/>
      <c r="B490" s="22"/>
      <c r="C490" s="21"/>
      <c r="D490" s="30" t="s">
        <v>1030</v>
      </c>
      <c r="E490" s="31" t="s">
        <v>1031</v>
      </c>
      <c r="F490" s="32">
        <v>351.12</v>
      </c>
      <c r="G490" s="47"/>
      <c r="H490" s="48"/>
      <c r="I490" s="48"/>
      <c r="J490" s="48"/>
      <c r="K490" s="48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</row>
    <row r="491" spans="1:23">
      <c r="A491" s="51"/>
      <c r="B491" s="22"/>
      <c r="C491" s="21"/>
      <c r="D491" s="30" t="s">
        <v>1032</v>
      </c>
      <c r="E491" s="31" t="s">
        <v>1033</v>
      </c>
      <c r="F491" s="32">
        <v>233.52</v>
      </c>
      <c r="G491" s="49"/>
      <c r="H491" s="50"/>
      <c r="I491" s="50"/>
      <c r="J491" s="50"/>
      <c r="K491" s="50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</row>
    <row r="492" spans="1:23">
      <c r="A492" s="51"/>
      <c r="B492" s="22"/>
      <c r="C492" s="21"/>
      <c r="D492" s="30" t="s">
        <v>1034</v>
      </c>
      <c r="E492" s="31" t="s">
        <v>1035</v>
      </c>
      <c r="F492" s="32">
        <v>114.39</v>
      </c>
      <c r="G492" s="47"/>
      <c r="H492" s="48"/>
      <c r="I492" s="48"/>
      <c r="J492" s="48"/>
      <c r="K492" s="48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</row>
    <row r="493" spans="1:23">
      <c r="A493" s="51"/>
      <c r="B493" s="22"/>
      <c r="C493" s="21"/>
      <c r="D493" s="30" t="s">
        <v>1036</v>
      </c>
      <c r="E493" s="31" t="s">
        <v>1037</v>
      </c>
      <c r="F493" s="32">
        <v>74.8</v>
      </c>
      <c r="G493" s="49"/>
      <c r="H493" s="50"/>
      <c r="I493" s="50"/>
      <c r="J493" s="50"/>
      <c r="K493" s="50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</row>
    <row r="494" spans="1:23">
      <c r="A494" s="51"/>
      <c r="B494" s="22"/>
      <c r="C494" s="21"/>
      <c r="D494" s="30" t="s">
        <v>1038</v>
      </c>
      <c r="E494" s="31" t="s">
        <v>1039</v>
      </c>
      <c r="F494" s="32">
        <v>222.72</v>
      </c>
      <c r="G494" s="47"/>
      <c r="H494" s="48"/>
      <c r="I494" s="48"/>
      <c r="J494" s="48"/>
      <c r="K494" s="48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</row>
    <row r="495" spans="1:23">
      <c r="A495" s="51"/>
      <c r="B495" s="22"/>
      <c r="C495" s="21"/>
      <c r="D495" s="30" t="s">
        <v>1040</v>
      </c>
      <c r="E495" s="31" t="s">
        <v>1041</v>
      </c>
      <c r="F495" s="32">
        <v>105.27</v>
      </c>
      <c r="G495" s="47"/>
      <c r="H495" s="48"/>
      <c r="I495" s="48"/>
      <c r="J495" s="48"/>
      <c r="K495" s="48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</row>
    <row r="496" spans="1:23">
      <c r="A496" s="51"/>
      <c r="B496" s="22"/>
      <c r="C496" s="21"/>
      <c r="D496" s="30" t="s">
        <v>1042</v>
      </c>
      <c r="E496" s="31" t="s">
        <v>1043</v>
      </c>
      <c r="F496" s="32">
        <v>100.1</v>
      </c>
      <c r="G496" s="49"/>
      <c r="H496" s="50"/>
      <c r="I496" s="50"/>
      <c r="J496" s="50"/>
      <c r="K496" s="50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</row>
    <row r="497" spans="1:23">
      <c r="A497" s="51"/>
      <c r="B497" s="22"/>
      <c r="C497" s="21"/>
      <c r="D497" s="30" t="s">
        <v>1044</v>
      </c>
      <c r="E497" s="31" t="s">
        <v>1045</v>
      </c>
      <c r="F497" s="32">
        <v>194.22</v>
      </c>
      <c r="G497" s="47"/>
      <c r="H497" s="48"/>
      <c r="I497" s="48"/>
      <c r="J497" s="48"/>
      <c r="K497" s="48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</row>
    <row r="498" spans="1:23">
      <c r="A498" s="51"/>
      <c r="B498" s="22"/>
      <c r="C498" s="21"/>
      <c r="D498" s="30" t="s">
        <v>1046</v>
      </c>
      <c r="E498" s="31" t="s">
        <v>1047</v>
      </c>
      <c r="F498" s="32">
        <v>189.54</v>
      </c>
      <c r="G498" s="49"/>
      <c r="H498" s="50"/>
      <c r="I498" s="50"/>
      <c r="J498" s="50"/>
      <c r="K498" s="50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</row>
    <row r="499" spans="1:23">
      <c r="A499" s="51"/>
      <c r="B499" s="22"/>
      <c r="C499" s="21"/>
      <c r="D499" s="30" t="s">
        <v>1048</v>
      </c>
      <c r="E499" s="31" t="s">
        <v>1049</v>
      </c>
      <c r="F499" s="32">
        <v>209.25</v>
      </c>
      <c r="G499" s="49"/>
      <c r="H499" s="50"/>
      <c r="I499" s="50"/>
      <c r="J499" s="50"/>
      <c r="K499" s="50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</row>
    <row r="500" spans="1:23">
      <c r="A500" s="51"/>
      <c r="B500" s="22"/>
      <c r="C500" s="21"/>
      <c r="D500" s="30" t="s">
        <v>1050</v>
      </c>
      <c r="E500" s="31" t="s">
        <v>1051</v>
      </c>
      <c r="F500" s="32">
        <v>162.36</v>
      </c>
      <c r="G500" s="47"/>
      <c r="H500" s="48"/>
      <c r="I500" s="48"/>
      <c r="J500" s="48"/>
      <c r="K500" s="48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</row>
    <row r="501" spans="1:23">
      <c r="A501" s="51"/>
      <c r="B501" s="22"/>
      <c r="C501" s="21"/>
      <c r="D501" s="30" t="s">
        <v>1052</v>
      </c>
      <c r="E501" s="31" t="s">
        <v>1053</v>
      </c>
      <c r="F501" s="32">
        <v>190.53</v>
      </c>
      <c r="G501" s="49"/>
      <c r="H501" s="50"/>
      <c r="I501" s="50"/>
      <c r="J501" s="50"/>
      <c r="K501" s="50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</row>
    <row r="502" spans="1:23">
      <c r="A502" s="51"/>
      <c r="B502" s="22"/>
      <c r="C502" s="21"/>
      <c r="D502" s="30" t="s">
        <v>1054</v>
      </c>
      <c r="E502" s="31" t="s">
        <v>1055</v>
      </c>
      <c r="F502" s="32">
        <v>106.25</v>
      </c>
      <c r="G502" s="49"/>
      <c r="H502" s="50"/>
      <c r="I502" s="50"/>
      <c r="J502" s="50"/>
      <c r="K502" s="50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</row>
    <row r="503" spans="1:23">
      <c r="A503" s="51"/>
      <c r="B503" s="22"/>
      <c r="C503" s="21"/>
      <c r="D503" s="30" t="s">
        <v>1056</v>
      </c>
      <c r="E503" s="31" t="s">
        <v>1057</v>
      </c>
      <c r="F503" s="32">
        <v>184.14</v>
      </c>
      <c r="G503" s="47"/>
      <c r="H503" s="48"/>
      <c r="I503" s="48"/>
      <c r="J503" s="48"/>
      <c r="K503" s="48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</row>
    <row r="504" spans="1:23">
      <c r="A504" s="51"/>
      <c r="B504" s="22"/>
      <c r="C504" s="21"/>
      <c r="D504" s="30" t="s">
        <v>1058</v>
      </c>
      <c r="E504" s="31" t="s">
        <v>1059</v>
      </c>
      <c r="F504" s="32">
        <v>192.72</v>
      </c>
      <c r="G504" s="49"/>
      <c r="H504" s="50"/>
      <c r="I504" s="50"/>
      <c r="J504" s="50"/>
      <c r="K504" s="50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</row>
    <row r="505" spans="1:23">
      <c r="A505" s="51"/>
      <c r="B505" s="22"/>
      <c r="C505" s="21"/>
      <c r="D505" s="30" t="s">
        <v>1060</v>
      </c>
      <c r="E505" s="31" t="s">
        <v>1061</v>
      </c>
      <c r="F505" s="32">
        <v>156.64</v>
      </c>
      <c r="G505" s="49"/>
      <c r="H505" s="50"/>
      <c r="I505" s="50"/>
      <c r="J505" s="50"/>
      <c r="K505" s="50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</row>
    <row r="506" spans="1:23">
      <c r="A506" s="51"/>
      <c r="B506" s="22"/>
      <c r="C506" s="21"/>
      <c r="D506" s="30" t="s">
        <v>1062</v>
      </c>
      <c r="E506" s="31" t="s">
        <v>1063</v>
      </c>
      <c r="F506" s="32">
        <v>163.18</v>
      </c>
      <c r="G506" s="47"/>
      <c r="H506" s="48"/>
      <c r="I506" s="48"/>
      <c r="J506" s="48"/>
      <c r="K506" s="48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</row>
    <row r="507" spans="1:23">
      <c r="A507" s="51"/>
      <c r="B507" s="22"/>
      <c r="C507" s="21"/>
      <c r="D507" s="30" t="s">
        <v>1064</v>
      </c>
      <c r="E507" s="31" t="s">
        <v>1065</v>
      </c>
      <c r="F507" s="32">
        <v>83.16</v>
      </c>
      <c r="G507" s="49"/>
      <c r="H507" s="50"/>
      <c r="I507" s="50"/>
      <c r="J507" s="50"/>
      <c r="K507" s="50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</row>
    <row r="508" spans="1:23">
      <c r="A508" s="51"/>
      <c r="B508" s="22"/>
      <c r="C508" s="21"/>
      <c r="D508" s="30" t="s">
        <v>1066</v>
      </c>
      <c r="E508" s="31" t="s">
        <v>1067</v>
      </c>
      <c r="F508" s="32">
        <v>358.2</v>
      </c>
      <c r="G508" s="47"/>
      <c r="H508" s="48"/>
      <c r="I508" s="48"/>
      <c r="J508" s="48"/>
      <c r="K508" s="48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</row>
    <row r="509" spans="1:23">
      <c r="A509" s="51"/>
      <c r="B509" s="22"/>
      <c r="C509" s="21"/>
      <c r="D509" s="30" t="s">
        <v>1068</v>
      </c>
      <c r="E509" s="31" t="s">
        <v>1069</v>
      </c>
      <c r="F509" s="32">
        <v>268.32</v>
      </c>
      <c r="G509" s="47"/>
      <c r="H509" s="48"/>
      <c r="I509" s="48"/>
      <c r="J509" s="48"/>
      <c r="K509" s="48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</row>
    <row r="510" spans="1:23">
      <c r="A510" s="51"/>
      <c r="B510" s="22">
        <f>(135/1000)*(248/1000)*(61/1000)</f>
        <v>0.00204228</v>
      </c>
      <c r="C510" s="19" t="s">
        <v>1070</v>
      </c>
      <c r="D510" s="30" t="s">
        <v>1071</v>
      </c>
      <c r="E510" s="31" t="s">
        <v>1072</v>
      </c>
      <c r="F510" s="32">
        <v>16.72</v>
      </c>
      <c r="G510" s="47"/>
      <c r="H510" s="48"/>
      <c r="I510" s="48"/>
      <c r="J510" s="48"/>
      <c r="K510" s="48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</row>
    <row r="511" spans="1:23">
      <c r="A511" s="51"/>
      <c r="B511" s="22"/>
      <c r="C511" s="21"/>
      <c r="D511" s="30" t="s">
        <v>1073</v>
      </c>
      <c r="E511" s="31" t="s">
        <v>1074</v>
      </c>
      <c r="F511" s="32">
        <v>8.8</v>
      </c>
      <c r="G511" s="47"/>
      <c r="H511" s="48"/>
      <c r="I511" s="48"/>
      <c r="J511" s="48"/>
      <c r="K511" s="48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</row>
    <row r="512" spans="1:23">
      <c r="A512" s="51"/>
      <c r="B512" s="22"/>
      <c r="C512" s="21"/>
      <c r="D512" s="30" t="s">
        <v>1075</v>
      </c>
      <c r="E512" s="31" t="s">
        <v>1076</v>
      </c>
      <c r="F512" s="32">
        <v>8.55</v>
      </c>
      <c r="G512" s="47"/>
      <c r="H512" s="48"/>
      <c r="I512" s="48"/>
      <c r="J512" s="48"/>
      <c r="K512" s="48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</row>
    <row r="513" spans="1:23">
      <c r="A513" s="51"/>
      <c r="B513" s="22"/>
      <c r="C513" s="21"/>
      <c r="D513" s="30" t="s">
        <v>1077</v>
      </c>
      <c r="E513" s="31" t="s">
        <v>1078</v>
      </c>
      <c r="F513" s="32">
        <v>9.9</v>
      </c>
      <c r="G513" s="47"/>
      <c r="H513" s="48"/>
      <c r="I513" s="48"/>
      <c r="J513" s="48"/>
      <c r="K513" s="48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</row>
    <row r="514" spans="1:23">
      <c r="A514" s="51"/>
      <c r="B514" s="22"/>
      <c r="C514" s="21"/>
      <c r="D514" s="30" t="s">
        <v>1079</v>
      </c>
      <c r="E514" s="31" t="s">
        <v>1080</v>
      </c>
      <c r="F514" s="32">
        <v>7.332</v>
      </c>
      <c r="G514" s="47"/>
      <c r="H514" s="48"/>
      <c r="I514" s="48"/>
      <c r="J514" s="48"/>
      <c r="K514" s="48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</row>
    <row r="515" spans="1:23">
      <c r="A515" s="51"/>
      <c r="B515" s="22"/>
      <c r="C515" s="21"/>
      <c r="D515" s="30" t="s">
        <v>1081</v>
      </c>
      <c r="E515" s="31" t="s">
        <v>1082</v>
      </c>
      <c r="F515" s="32">
        <v>25.714</v>
      </c>
      <c r="G515" s="47"/>
      <c r="H515" s="48"/>
      <c r="I515" s="48"/>
      <c r="J515" s="48"/>
      <c r="K515" s="48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</row>
    <row r="516" spans="1:23">
      <c r="A516" s="51"/>
      <c r="B516" s="22"/>
      <c r="C516" s="21"/>
      <c r="D516" s="30" t="s">
        <v>1083</v>
      </c>
      <c r="E516" s="31" t="s">
        <v>1084</v>
      </c>
      <c r="F516" s="32">
        <v>16.716</v>
      </c>
      <c r="G516" s="47"/>
      <c r="H516" s="48"/>
      <c r="I516" s="48"/>
      <c r="J516" s="48"/>
      <c r="K516" s="48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</row>
    <row r="517" spans="1:23">
      <c r="A517" s="51"/>
      <c r="B517" s="22"/>
      <c r="C517" s="21"/>
      <c r="D517" s="30" t="s">
        <v>1085</v>
      </c>
      <c r="E517" s="31" t="s">
        <v>1086</v>
      </c>
      <c r="F517" s="32">
        <v>29.548</v>
      </c>
      <c r="G517" s="47"/>
      <c r="H517" s="48"/>
      <c r="I517" s="48"/>
      <c r="J517" s="48"/>
      <c r="K517" s="48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</row>
    <row r="518" spans="1:23">
      <c r="A518" s="51"/>
      <c r="B518" s="22"/>
      <c r="C518" s="21"/>
      <c r="D518" s="30" t="s">
        <v>1087</v>
      </c>
      <c r="E518" s="31" t="s">
        <v>1088</v>
      </c>
      <c r="F518" s="32">
        <v>27.54</v>
      </c>
      <c r="G518" s="47"/>
      <c r="H518" s="48"/>
      <c r="I518" s="48"/>
      <c r="J518" s="48"/>
      <c r="K518" s="48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</row>
    <row r="519" spans="1:23">
      <c r="A519" s="51"/>
      <c r="B519" s="22"/>
      <c r="C519" s="21"/>
      <c r="D519" s="30" t="s">
        <v>1089</v>
      </c>
      <c r="E519" s="31" t="s">
        <v>1090</v>
      </c>
      <c r="F519" s="32">
        <v>112.2</v>
      </c>
      <c r="G519" s="47"/>
      <c r="H519" s="48"/>
      <c r="I519" s="48"/>
      <c r="J519" s="48"/>
      <c r="K519" s="48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</row>
    <row r="520" spans="1:23">
      <c r="A520" s="51"/>
      <c r="B520" s="22"/>
      <c r="C520" s="21"/>
      <c r="D520" s="30" t="s">
        <v>1091</v>
      </c>
      <c r="E520" s="31" t="s">
        <v>1092</v>
      </c>
      <c r="F520" s="32">
        <v>106.95</v>
      </c>
      <c r="G520" s="47"/>
      <c r="H520" s="48"/>
      <c r="I520" s="48"/>
      <c r="J520" s="48"/>
      <c r="K520" s="48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</row>
    <row r="521" spans="1:23">
      <c r="A521" s="51"/>
      <c r="B521" s="22"/>
      <c r="C521" s="21"/>
      <c r="D521" s="30" t="s">
        <v>1093</v>
      </c>
      <c r="E521" s="31" t="s">
        <v>1094</v>
      </c>
      <c r="F521" s="32">
        <v>107.07</v>
      </c>
      <c r="G521" s="47"/>
      <c r="H521" s="48"/>
      <c r="I521" s="48"/>
      <c r="J521" s="48"/>
      <c r="K521" s="48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</row>
    <row r="522" spans="1:23">
      <c r="A522" s="51"/>
      <c r="B522" s="22"/>
      <c r="C522" s="21"/>
      <c r="D522" s="30" t="s">
        <v>1095</v>
      </c>
      <c r="E522" s="31" t="s">
        <v>1096</v>
      </c>
      <c r="F522" s="32">
        <v>101.15</v>
      </c>
      <c r="G522" s="47"/>
      <c r="H522" s="48"/>
      <c r="I522" s="48"/>
      <c r="J522" s="48"/>
      <c r="K522" s="48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</row>
    <row r="523" spans="1:23">
      <c r="A523" s="51"/>
      <c r="B523" s="22"/>
      <c r="C523" s="21"/>
      <c r="D523" s="30" t="s">
        <v>1097</v>
      </c>
      <c r="E523" s="31" t="s">
        <v>1098</v>
      </c>
      <c r="F523" s="32">
        <v>58.65</v>
      </c>
      <c r="G523" s="47"/>
      <c r="H523" s="48"/>
      <c r="I523" s="48"/>
      <c r="J523" s="48"/>
      <c r="K523" s="48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</row>
    <row r="524" spans="1:23">
      <c r="A524" s="51"/>
      <c r="B524" s="22"/>
      <c r="C524" s="21"/>
      <c r="D524" s="30" t="s">
        <v>1099</v>
      </c>
      <c r="E524" s="31" t="s">
        <v>1100</v>
      </c>
      <c r="F524" s="32">
        <v>106.68</v>
      </c>
      <c r="G524" s="47"/>
      <c r="H524" s="48"/>
      <c r="I524" s="48"/>
      <c r="J524" s="48"/>
      <c r="K524" s="48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</row>
    <row r="525" spans="1:23">
      <c r="A525" s="51"/>
      <c r="B525" s="22"/>
      <c r="C525" s="21"/>
      <c r="D525" s="30" t="s">
        <v>1101</v>
      </c>
      <c r="E525" s="31" t="s">
        <v>1102</v>
      </c>
      <c r="F525" s="32">
        <v>12.6</v>
      </c>
      <c r="G525" s="47"/>
      <c r="H525" s="48"/>
      <c r="I525" s="48"/>
      <c r="J525" s="48"/>
      <c r="K525" s="48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</row>
    <row r="526" spans="1:23">
      <c r="A526" s="51"/>
      <c r="B526" s="22"/>
      <c r="C526" s="21"/>
      <c r="D526" s="30" t="s">
        <v>1103</v>
      </c>
      <c r="E526" s="31" t="s">
        <v>1104</v>
      </c>
      <c r="F526" s="32">
        <v>15.84</v>
      </c>
      <c r="G526" s="49"/>
      <c r="H526" s="50"/>
      <c r="I526" s="50"/>
      <c r="J526" s="50"/>
      <c r="K526" s="50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</row>
    <row r="527" spans="1:23">
      <c r="A527" s="51"/>
      <c r="B527" s="22">
        <f>(10/1000)*(248/1000)*(61/1000)</f>
        <v>0.00015128</v>
      </c>
      <c r="C527" s="19" t="s">
        <v>1105</v>
      </c>
      <c r="D527" s="30" t="s">
        <v>1106</v>
      </c>
      <c r="E527" s="31" t="s">
        <v>1107</v>
      </c>
      <c r="F527" s="32">
        <v>37.72</v>
      </c>
      <c r="G527" s="47"/>
      <c r="H527" s="48"/>
      <c r="I527" s="48"/>
      <c r="J527" s="48"/>
      <c r="K527" s="48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</row>
    <row r="528" spans="1:23">
      <c r="A528" s="51"/>
      <c r="B528" s="22"/>
      <c r="C528" s="21"/>
      <c r="D528" s="30" t="s">
        <v>1108</v>
      </c>
      <c r="E528" s="31" t="s">
        <v>1109</v>
      </c>
      <c r="F528" s="32">
        <v>29.75</v>
      </c>
      <c r="G528" s="47"/>
      <c r="H528" s="48"/>
      <c r="I528" s="48"/>
      <c r="J528" s="48"/>
      <c r="K528" s="48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</row>
    <row r="529" spans="1:23">
      <c r="A529" s="51"/>
      <c r="B529" s="22">
        <f>(328/1000)*(313/1000)*(61/1000)*(248/1000)</f>
        <v>0.001553100992</v>
      </c>
      <c r="C529" s="19" t="s">
        <v>1110</v>
      </c>
      <c r="D529" s="30" t="s">
        <v>1111</v>
      </c>
      <c r="E529" s="31" t="s">
        <v>1112</v>
      </c>
      <c r="F529" s="32">
        <v>4.45</v>
      </c>
      <c r="G529" s="47"/>
      <c r="H529" s="48"/>
      <c r="I529" s="48"/>
      <c r="J529" s="48"/>
      <c r="K529" s="48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</row>
    <row r="530" spans="1:23">
      <c r="A530" s="51"/>
      <c r="B530" s="22"/>
      <c r="C530" s="21"/>
      <c r="D530" s="30" t="s">
        <v>1113</v>
      </c>
      <c r="E530" s="31" t="s">
        <v>1114</v>
      </c>
      <c r="F530" s="32">
        <v>7.392</v>
      </c>
      <c r="G530" s="47"/>
      <c r="H530" s="48"/>
      <c r="I530" s="48"/>
      <c r="J530" s="48"/>
      <c r="K530" s="48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</row>
    <row r="531" spans="1:23">
      <c r="A531" s="51"/>
      <c r="B531" s="22"/>
      <c r="C531" s="21"/>
      <c r="D531" s="30" t="s">
        <v>1115</v>
      </c>
      <c r="E531" s="31" t="s">
        <v>1116</v>
      </c>
      <c r="F531" s="32">
        <v>18.507</v>
      </c>
      <c r="G531" s="47"/>
      <c r="H531" s="48"/>
      <c r="I531" s="48"/>
      <c r="J531" s="48"/>
      <c r="K531" s="48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</row>
    <row r="532" spans="1:23">
      <c r="A532" s="51"/>
      <c r="B532" s="22"/>
      <c r="C532" s="21"/>
      <c r="D532" s="30" t="s">
        <v>1117</v>
      </c>
      <c r="E532" s="31" t="s">
        <v>1118</v>
      </c>
      <c r="F532" s="32">
        <v>18.706</v>
      </c>
      <c r="G532" s="47"/>
      <c r="H532" s="48"/>
      <c r="I532" s="48"/>
      <c r="J532" s="48"/>
      <c r="K532" s="48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</row>
    <row r="533" spans="1:23">
      <c r="A533" s="51"/>
      <c r="B533" s="22"/>
      <c r="C533" s="21"/>
      <c r="D533" s="30" t="s">
        <v>1119</v>
      </c>
      <c r="E533" s="31" t="s">
        <v>1120</v>
      </c>
      <c r="F533" s="32">
        <v>16.826</v>
      </c>
      <c r="G533" s="47"/>
      <c r="H533" s="48"/>
      <c r="I533" s="48"/>
      <c r="J533" s="48"/>
      <c r="K533" s="48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</row>
    <row r="534" spans="1:23">
      <c r="A534" s="51"/>
      <c r="B534" s="22"/>
      <c r="C534" s="21"/>
      <c r="D534" s="30" t="s">
        <v>1121</v>
      </c>
      <c r="E534" s="31" t="s">
        <v>1122</v>
      </c>
      <c r="F534" s="32">
        <v>18.396</v>
      </c>
      <c r="G534" s="47"/>
      <c r="H534" s="48"/>
      <c r="I534" s="48"/>
      <c r="J534" s="48"/>
      <c r="K534" s="48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</row>
    <row r="535" spans="1:23">
      <c r="A535" s="51"/>
      <c r="B535" s="22"/>
      <c r="C535" s="21"/>
      <c r="D535" s="30" t="s">
        <v>1123</v>
      </c>
      <c r="E535" s="31" t="s">
        <v>1124</v>
      </c>
      <c r="F535" s="32">
        <v>15.4</v>
      </c>
      <c r="G535" s="47"/>
      <c r="H535" s="48"/>
      <c r="I535" s="48"/>
      <c r="J535" s="48"/>
      <c r="K535" s="48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</row>
    <row r="536" spans="1:23">
      <c r="A536" s="51"/>
      <c r="B536" s="22"/>
      <c r="C536" s="21"/>
      <c r="D536" s="30" t="s">
        <v>1125</v>
      </c>
      <c r="E536" s="31" t="s">
        <v>1126</v>
      </c>
      <c r="F536" s="32">
        <v>8.099</v>
      </c>
      <c r="G536" s="47"/>
      <c r="H536" s="48"/>
      <c r="I536" s="48"/>
      <c r="J536" s="48"/>
      <c r="K536" s="48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</row>
    <row r="537" spans="1:23">
      <c r="A537" s="51"/>
      <c r="B537" s="22"/>
      <c r="C537" s="21"/>
      <c r="D537" s="30" t="s">
        <v>1127</v>
      </c>
      <c r="E537" s="31" t="s">
        <v>1128</v>
      </c>
      <c r="F537" s="32">
        <v>9.009</v>
      </c>
      <c r="G537" s="47"/>
      <c r="H537" s="48"/>
      <c r="I537" s="48"/>
      <c r="J537" s="48"/>
      <c r="K537" s="48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</row>
    <row r="538" spans="1:23">
      <c r="A538" s="51"/>
      <c r="B538" s="22"/>
      <c r="C538" s="21"/>
      <c r="D538" s="30" t="s">
        <v>1129</v>
      </c>
      <c r="E538" s="31" t="s">
        <v>1130</v>
      </c>
      <c r="F538" s="32">
        <v>2.835</v>
      </c>
      <c r="G538" s="47"/>
      <c r="H538" s="48"/>
      <c r="I538" s="48"/>
      <c r="J538" s="48"/>
      <c r="K538" s="48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</row>
    <row r="539" spans="1:23">
      <c r="A539" s="51"/>
      <c r="B539" s="22"/>
      <c r="C539" s="21"/>
      <c r="D539" s="30" t="s">
        <v>1131</v>
      </c>
      <c r="E539" s="31" t="s">
        <v>1132</v>
      </c>
      <c r="F539" s="32">
        <v>93.5</v>
      </c>
      <c r="G539" s="47"/>
      <c r="H539" s="48"/>
      <c r="I539" s="48"/>
      <c r="J539" s="48"/>
      <c r="K539" s="48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</row>
    <row r="540" spans="1:23">
      <c r="A540" s="51"/>
      <c r="B540" s="22">
        <f>(387/1000)*(248/1000)*(61/1000)*(313/1000)</f>
        <v>0.001832469768</v>
      </c>
      <c r="C540" s="19" t="s">
        <v>1133</v>
      </c>
      <c r="D540" s="30" t="s">
        <v>1134</v>
      </c>
      <c r="E540" s="31" t="s">
        <v>1135</v>
      </c>
      <c r="F540" s="32">
        <v>3.735</v>
      </c>
      <c r="G540" s="47"/>
      <c r="H540" s="48"/>
      <c r="I540" s="48"/>
      <c r="J540" s="48"/>
      <c r="K540" s="48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</row>
    <row r="541" spans="1:23">
      <c r="A541" s="51"/>
      <c r="B541" s="22"/>
      <c r="C541" s="21"/>
      <c r="D541" s="30" t="s">
        <v>1136</v>
      </c>
      <c r="E541" s="31" t="s">
        <v>1137</v>
      </c>
      <c r="F541" s="32">
        <v>9.207</v>
      </c>
      <c r="G541" s="47"/>
      <c r="H541" s="48"/>
      <c r="I541" s="48"/>
      <c r="J541" s="48"/>
      <c r="K541" s="48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</row>
    <row r="542" spans="1:23">
      <c r="A542" s="51"/>
      <c r="B542" s="22"/>
      <c r="C542" s="21"/>
      <c r="D542" s="30" t="s">
        <v>1138</v>
      </c>
      <c r="E542" s="31" t="s">
        <v>1139</v>
      </c>
      <c r="F542" s="32">
        <v>3.29</v>
      </c>
      <c r="G542" s="49"/>
      <c r="H542" s="50"/>
      <c r="I542" s="50"/>
      <c r="J542" s="50"/>
      <c r="K542" s="50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</row>
    <row r="543" spans="1:23">
      <c r="A543" s="51"/>
      <c r="B543" s="22"/>
      <c r="C543" s="21"/>
      <c r="D543" s="30" t="s">
        <v>1140</v>
      </c>
      <c r="E543" s="31" t="s">
        <v>1141</v>
      </c>
      <c r="F543" s="32">
        <v>9.009</v>
      </c>
      <c r="G543" s="47"/>
      <c r="H543" s="48"/>
      <c r="I543" s="48"/>
      <c r="J543" s="48"/>
      <c r="K543" s="48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</row>
    <row r="544" spans="1:23">
      <c r="A544" s="51"/>
      <c r="B544" s="22"/>
      <c r="C544" s="21"/>
      <c r="D544" s="30" t="s">
        <v>1142</v>
      </c>
      <c r="E544" s="31" t="s">
        <v>1143</v>
      </c>
      <c r="F544" s="32">
        <v>12.636</v>
      </c>
      <c r="G544" s="47"/>
      <c r="H544" s="48"/>
      <c r="I544" s="48"/>
      <c r="J544" s="48"/>
      <c r="K544" s="48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</row>
    <row r="545" spans="1:23">
      <c r="A545" s="51"/>
      <c r="B545" s="22"/>
      <c r="C545" s="21"/>
      <c r="D545" s="30" t="s">
        <v>1144</v>
      </c>
      <c r="E545" s="31" t="s">
        <v>1145</v>
      </c>
      <c r="F545" s="32">
        <v>1.78</v>
      </c>
      <c r="G545" s="47"/>
      <c r="H545" s="48"/>
      <c r="I545" s="48"/>
      <c r="J545" s="48"/>
      <c r="K545" s="48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</row>
    <row r="546" spans="1:23">
      <c r="A546" s="51"/>
      <c r="B546" s="22"/>
      <c r="C546" s="21"/>
      <c r="D546" s="30" t="s">
        <v>1146</v>
      </c>
      <c r="E546" s="31" t="s">
        <v>1147</v>
      </c>
      <c r="F546" s="32">
        <v>0.82</v>
      </c>
      <c r="G546" s="47"/>
      <c r="H546" s="48"/>
      <c r="I546" s="48"/>
      <c r="J546" s="48"/>
      <c r="K546" s="48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</row>
    <row r="547" spans="1:23">
      <c r="A547" s="51"/>
      <c r="B547" s="22"/>
      <c r="C547" s="21"/>
      <c r="D547" s="30" t="s">
        <v>1148</v>
      </c>
      <c r="E547" s="31" t="s">
        <v>1149</v>
      </c>
      <c r="F547" s="32">
        <v>17.85</v>
      </c>
      <c r="G547" s="47"/>
      <c r="H547" s="48"/>
      <c r="I547" s="48"/>
      <c r="J547" s="48"/>
      <c r="K547" s="48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</row>
    <row r="548" spans="1:23">
      <c r="A548" s="51"/>
      <c r="B548" s="22"/>
      <c r="C548" s="21"/>
      <c r="D548" s="30" t="s">
        <v>1150</v>
      </c>
      <c r="E548" s="31" t="s">
        <v>1151</v>
      </c>
      <c r="F548" s="32">
        <v>9.72</v>
      </c>
      <c r="G548" s="47"/>
      <c r="H548" s="48"/>
      <c r="I548" s="48"/>
      <c r="J548" s="48"/>
      <c r="K548" s="48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</row>
    <row r="549" spans="1:23">
      <c r="A549" s="51"/>
      <c r="B549" s="22"/>
      <c r="C549" s="21"/>
      <c r="D549" s="30" t="s">
        <v>1152</v>
      </c>
      <c r="E549" s="31" t="s">
        <v>1153</v>
      </c>
      <c r="F549" s="32">
        <v>4.785</v>
      </c>
      <c r="G549" s="47"/>
      <c r="H549" s="48"/>
      <c r="I549" s="48"/>
      <c r="J549" s="48"/>
      <c r="K549" s="48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</row>
    <row r="550" spans="1:23">
      <c r="A550" s="51"/>
      <c r="B550" s="22"/>
      <c r="C550" s="21"/>
      <c r="D550" s="30" t="s">
        <v>1154</v>
      </c>
      <c r="E550" s="31" t="s">
        <v>1155</v>
      </c>
      <c r="F550" s="32">
        <v>4.14</v>
      </c>
      <c r="G550" s="47"/>
      <c r="H550" s="48"/>
      <c r="I550" s="48"/>
      <c r="J550" s="48"/>
      <c r="K550" s="48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</row>
    <row r="551" spans="1:23">
      <c r="A551" s="51"/>
      <c r="B551" s="22"/>
      <c r="C551" s="21"/>
      <c r="D551" s="30" t="s">
        <v>1156</v>
      </c>
      <c r="E551" s="31" t="s">
        <v>1157</v>
      </c>
      <c r="F551" s="32">
        <v>1.62</v>
      </c>
      <c r="G551" s="47"/>
      <c r="H551" s="48"/>
      <c r="I551" s="48"/>
      <c r="J551" s="48"/>
      <c r="K551" s="48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</row>
    <row r="552" spans="1:23">
      <c r="A552" s="51"/>
      <c r="B552" s="22"/>
      <c r="C552" s="21"/>
      <c r="D552" s="30" t="s">
        <v>1158</v>
      </c>
      <c r="E552" s="31" t="s">
        <v>1159</v>
      </c>
      <c r="F552" s="32">
        <v>0.45</v>
      </c>
      <c r="G552" s="47"/>
      <c r="H552" s="48"/>
      <c r="I552" s="48"/>
      <c r="J552" s="48"/>
      <c r="K552" s="48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</row>
    <row r="553" spans="1:23">
      <c r="A553" s="51"/>
      <c r="B553" s="22"/>
      <c r="C553" s="21"/>
      <c r="D553" s="30" t="s">
        <v>1160</v>
      </c>
      <c r="E553" s="31" t="s">
        <v>1161</v>
      </c>
      <c r="F553" s="32">
        <v>0.82</v>
      </c>
      <c r="G553" s="49"/>
      <c r="H553" s="50"/>
      <c r="I553" s="50"/>
      <c r="J553" s="50"/>
      <c r="K553" s="50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</row>
    <row r="554" spans="1:23">
      <c r="A554" s="51"/>
      <c r="B554" s="22">
        <f>(75/1000)*(61/1000)</f>
        <v>0.004575</v>
      </c>
      <c r="C554" s="19" t="s">
        <v>1162</v>
      </c>
      <c r="D554" s="30" t="s">
        <v>1163</v>
      </c>
      <c r="E554" s="31" t="s">
        <v>1164</v>
      </c>
      <c r="F554" s="32">
        <v>81.18</v>
      </c>
      <c r="G554" s="47"/>
      <c r="H554" s="48"/>
      <c r="I554" s="48"/>
      <c r="J554" s="48"/>
      <c r="K554" s="48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</row>
    <row r="555" spans="1:23">
      <c r="A555" s="51"/>
      <c r="B555" s="22"/>
      <c r="C555" s="21"/>
      <c r="D555" s="30" t="s">
        <v>1165</v>
      </c>
      <c r="E555" s="31" t="s">
        <v>1166</v>
      </c>
      <c r="F555" s="32">
        <v>97.2</v>
      </c>
      <c r="G555" s="47"/>
      <c r="H555" s="48"/>
      <c r="I555" s="48"/>
      <c r="J555" s="48"/>
      <c r="K555" s="48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</row>
    <row r="556" spans="1:23">
      <c r="A556" s="51"/>
      <c r="B556" s="22"/>
      <c r="C556" s="21"/>
      <c r="D556" s="30" t="s">
        <v>1167</v>
      </c>
      <c r="E556" s="31" t="s">
        <v>1168</v>
      </c>
      <c r="F556" s="32">
        <v>9.3</v>
      </c>
      <c r="G556" s="47"/>
      <c r="H556" s="48"/>
      <c r="I556" s="48"/>
      <c r="J556" s="48"/>
      <c r="K556" s="48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</row>
    <row r="557" spans="1:23">
      <c r="A557" s="51"/>
      <c r="B557" s="22"/>
      <c r="C557" s="21"/>
      <c r="D557" s="30" t="s">
        <v>1169</v>
      </c>
      <c r="E557" s="31" t="s">
        <v>1170</v>
      </c>
      <c r="F557" s="32">
        <v>8.2</v>
      </c>
      <c r="G557" s="47"/>
      <c r="H557" s="48"/>
      <c r="I557" s="48"/>
      <c r="J557" s="48"/>
      <c r="K557" s="48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</row>
    <row r="558" spans="1:23">
      <c r="A558" s="18" t="s">
        <v>1171</v>
      </c>
      <c r="B558" s="22">
        <f>(874/1000)*(385/1000)*(75/1000)</f>
        <v>0.02523675</v>
      </c>
      <c r="C558" s="19" t="s">
        <v>1172</v>
      </c>
      <c r="D558" s="30" t="s">
        <v>1173</v>
      </c>
      <c r="E558" s="31" t="s">
        <v>1174</v>
      </c>
      <c r="F558" s="32">
        <v>39.2</v>
      </c>
      <c r="G558" s="47"/>
      <c r="H558" s="48"/>
      <c r="I558" s="48"/>
      <c r="J558" s="48"/>
      <c r="K558" s="48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</row>
    <row r="559" spans="1:23">
      <c r="A559" s="51"/>
      <c r="B559" s="22"/>
      <c r="C559" s="21"/>
      <c r="D559" s="30" t="s">
        <v>1175</v>
      </c>
      <c r="E559" s="31" t="s">
        <v>1176</v>
      </c>
      <c r="F559" s="32">
        <v>47.79</v>
      </c>
      <c r="G559" s="47"/>
      <c r="H559" s="48"/>
      <c r="I559" s="48"/>
      <c r="J559" s="48"/>
      <c r="K559" s="48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</row>
    <row r="560" spans="1:23">
      <c r="A560" s="51"/>
      <c r="B560" s="22"/>
      <c r="C560" s="21"/>
      <c r="D560" s="30" t="s">
        <v>1177</v>
      </c>
      <c r="E560" s="31" t="s">
        <v>1178</v>
      </c>
      <c r="F560" s="32">
        <v>40.05</v>
      </c>
      <c r="G560" s="49"/>
      <c r="H560" s="50"/>
      <c r="I560" s="50"/>
      <c r="J560" s="50"/>
      <c r="K560" s="50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</row>
    <row r="561" spans="1:23">
      <c r="A561" s="51"/>
      <c r="B561" s="22"/>
      <c r="C561" s="21"/>
      <c r="D561" s="30" t="s">
        <v>1179</v>
      </c>
      <c r="E561" s="31" t="s">
        <v>1180</v>
      </c>
      <c r="F561" s="32">
        <v>170.88</v>
      </c>
      <c r="G561" s="49"/>
      <c r="H561" s="50"/>
      <c r="I561" s="50"/>
      <c r="J561" s="50"/>
      <c r="K561" s="50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</row>
    <row r="562" spans="1:23">
      <c r="A562" s="51"/>
      <c r="B562" s="22"/>
      <c r="C562" s="21"/>
      <c r="D562" s="30" t="s">
        <v>1181</v>
      </c>
      <c r="E562" s="31" t="s">
        <v>1182</v>
      </c>
      <c r="F562" s="32">
        <v>13.65</v>
      </c>
      <c r="G562" s="49"/>
      <c r="H562" s="50"/>
      <c r="I562" s="50"/>
      <c r="J562" s="50"/>
      <c r="K562" s="50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</row>
    <row r="563" spans="1:23">
      <c r="A563" s="51"/>
      <c r="B563" s="22"/>
      <c r="C563" s="21"/>
      <c r="D563" s="30" t="s">
        <v>1183</v>
      </c>
      <c r="E563" s="31" t="s">
        <v>1184</v>
      </c>
      <c r="F563" s="32">
        <v>11.28</v>
      </c>
      <c r="G563" s="49"/>
      <c r="H563" s="50"/>
      <c r="I563" s="50"/>
      <c r="J563" s="50"/>
      <c r="K563" s="50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</row>
    <row r="564" spans="1:23">
      <c r="A564" s="51"/>
      <c r="B564" s="22"/>
      <c r="C564" s="21"/>
      <c r="D564" s="30" t="s">
        <v>1185</v>
      </c>
      <c r="E564" s="31" t="s">
        <v>1186</v>
      </c>
      <c r="F564" s="32">
        <v>13.63</v>
      </c>
      <c r="G564" s="49"/>
      <c r="H564" s="50"/>
      <c r="I564" s="50"/>
      <c r="J564" s="50"/>
      <c r="K564" s="50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</row>
    <row r="565" spans="1:23">
      <c r="A565" s="51"/>
      <c r="B565" s="22"/>
      <c r="C565" s="21"/>
      <c r="D565" s="30" t="s">
        <v>1187</v>
      </c>
      <c r="E565" s="31" t="s">
        <v>1188</v>
      </c>
      <c r="F565" s="32">
        <v>13.195</v>
      </c>
      <c r="G565" s="49"/>
      <c r="H565" s="50"/>
      <c r="I565" s="50"/>
      <c r="J565" s="50"/>
      <c r="K565" s="50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</row>
    <row r="566" spans="1:23">
      <c r="A566" s="51"/>
      <c r="B566" s="22"/>
      <c r="C566" s="21"/>
      <c r="D566" s="30" t="s">
        <v>1189</v>
      </c>
      <c r="E566" s="31" t="s">
        <v>1190</v>
      </c>
      <c r="F566" s="32">
        <v>19.44</v>
      </c>
      <c r="G566" s="47"/>
      <c r="H566" s="48"/>
      <c r="I566" s="48"/>
      <c r="J566" s="48"/>
      <c r="K566" s="48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</row>
    <row r="567" spans="1:23">
      <c r="A567" s="51"/>
      <c r="B567" s="22"/>
      <c r="C567" s="21"/>
      <c r="D567" s="30" t="s">
        <v>1191</v>
      </c>
      <c r="E567" s="31" t="s">
        <v>1192</v>
      </c>
      <c r="F567" s="32">
        <v>22.68</v>
      </c>
      <c r="G567" s="47"/>
      <c r="H567" s="48"/>
      <c r="I567" s="48"/>
      <c r="J567" s="48"/>
      <c r="K567" s="48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</row>
    <row r="568" spans="1:23">
      <c r="A568" s="51"/>
      <c r="B568" s="22"/>
      <c r="C568" s="21"/>
      <c r="D568" s="30" t="s">
        <v>1193</v>
      </c>
      <c r="E568" s="31" t="s">
        <v>1194</v>
      </c>
      <c r="F568" s="32">
        <v>7.426</v>
      </c>
      <c r="G568" s="47"/>
      <c r="H568" s="48"/>
      <c r="I568" s="48"/>
      <c r="J568" s="48"/>
      <c r="K568" s="48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</row>
    <row r="569" spans="1:23">
      <c r="A569" s="51"/>
      <c r="B569" s="22"/>
      <c r="C569" s="21"/>
      <c r="D569" s="30" t="s">
        <v>1195</v>
      </c>
      <c r="E569" s="31" t="s">
        <v>1196</v>
      </c>
      <c r="F569" s="32">
        <v>10.368</v>
      </c>
      <c r="G569" s="47"/>
      <c r="H569" s="48"/>
      <c r="I569" s="48"/>
      <c r="J569" s="48"/>
      <c r="K569" s="48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</row>
    <row r="570" spans="1:23">
      <c r="A570" s="51"/>
      <c r="B570" s="22"/>
      <c r="C570" s="21"/>
      <c r="D570" s="30" t="s">
        <v>1197</v>
      </c>
      <c r="E570" s="31" t="s">
        <v>1198</v>
      </c>
      <c r="F570" s="32">
        <v>4.2</v>
      </c>
      <c r="G570" s="47"/>
      <c r="H570" s="48"/>
      <c r="I570" s="48"/>
      <c r="J570" s="48"/>
      <c r="K570" s="48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</row>
    <row r="571" spans="1:23">
      <c r="A571" s="51"/>
      <c r="B571" s="22"/>
      <c r="C571" s="21"/>
      <c r="D571" s="30" t="s">
        <v>1199</v>
      </c>
      <c r="E571" s="31" t="s">
        <v>1200</v>
      </c>
      <c r="F571" s="32">
        <v>7.36</v>
      </c>
      <c r="G571" s="47"/>
      <c r="H571" s="48"/>
      <c r="I571" s="48"/>
      <c r="J571" s="48"/>
      <c r="K571" s="48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</row>
    <row r="572" spans="1:23">
      <c r="A572" s="51"/>
      <c r="B572" s="22"/>
      <c r="C572" s="21"/>
      <c r="D572" s="30" t="s">
        <v>1201</v>
      </c>
      <c r="E572" s="31" t="s">
        <v>1202</v>
      </c>
      <c r="F572" s="32">
        <v>42.12</v>
      </c>
      <c r="G572" s="49"/>
      <c r="H572" s="50"/>
      <c r="I572" s="50"/>
      <c r="J572" s="50"/>
      <c r="K572" s="50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</row>
    <row r="573" spans="1:23">
      <c r="A573" s="51"/>
      <c r="B573" s="22"/>
      <c r="C573" s="21"/>
      <c r="D573" s="30" t="s">
        <v>1203</v>
      </c>
      <c r="E573" s="31" t="s">
        <v>1204</v>
      </c>
      <c r="F573" s="32">
        <v>43.2</v>
      </c>
      <c r="G573" s="49"/>
      <c r="H573" s="50"/>
      <c r="I573" s="50"/>
      <c r="J573" s="50"/>
      <c r="K573" s="50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</row>
    <row r="574" spans="1:23">
      <c r="A574" s="51"/>
      <c r="B574" s="22"/>
      <c r="C574" s="21"/>
      <c r="D574" s="30" t="s">
        <v>1205</v>
      </c>
      <c r="E574" s="31" t="s">
        <v>1206</v>
      </c>
      <c r="F574" s="32">
        <v>48.88</v>
      </c>
      <c r="G574" s="49"/>
      <c r="H574" s="50"/>
      <c r="I574" s="50"/>
      <c r="J574" s="50"/>
      <c r="K574" s="50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</row>
    <row r="575" spans="1:23">
      <c r="A575" s="51"/>
      <c r="B575" s="22"/>
      <c r="C575" s="21"/>
      <c r="D575" s="30" t="s">
        <v>1207</v>
      </c>
      <c r="E575" s="31" t="s">
        <v>1208</v>
      </c>
      <c r="F575" s="32">
        <v>43.2</v>
      </c>
      <c r="G575" s="49"/>
      <c r="H575" s="50"/>
      <c r="I575" s="50"/>
      <c r="J575" s="50"/>
      <c r="K575" s="50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</row>
    <row r="576" spans="1:23">
      <c r="A576" s="51"/>
      <c r="B576" s="22"/>
      <c r="C576" s="21"/>
      <c r="D576" s="30" t="s">
        <v>1209</v>
      </c>
      <c r="E576" s="31" t="s">
        <v>1210</v>
      </c>
      <c r="F576" s="32">
        <v>25.48</v>
      </c>
      <c r="G576" s="49"/>
      <c r="H576" s="50"/>
      <c r="I576" s="50"/>
      <c r="J576" s="50"/>
      <c r="K576" s="50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</row>
    <row r="577" spans="1:23">
      <c r="A577" s="51"/>
      <c r="B577" s="22"/>
      <c r="C577" s="21"/>
      <c r="D577" s="30" t="s">
        <v>1211</v>
      </c>
      <c r="E577" s="31" t="s">
        <v>1212</v>
      </c>
      <c r="F577" s="32">
        <v>24.36</v>
      </c>
      <c r="G577" s="47"/>
      <c r="H577" s="48"/>
      <c r="I577" s="48"/>
      <c r="J577" s="48"/>
      <c r="K577" s="48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</row>
    <row r="578" spans="1:23">
      <c r="A578" s="51"/>
      <c r="B578" s="22"/>
      <c r="C578" s="21"/>
      <c r="D578" s="30" t="s">
        <v>1213</v>
      </c>
      <c r="E578" s="31" t="s">
        <v>1214</v>
      </c>
      <c r="F578" s="32">
        <v>70.4</v>
      </c>
      <c r="G578" s="47"/>
      <c r="H578" s="48"/>
      <c r="I578" s="48"/>
      <c r="J578" s="48"/>
      <c r="K578" s="48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</row>
    <row r="579" spans="1:23">
      <c r="A579" s="51"/>
      <c r="B579" s="22"/>
      <c r="C579" s="21"/>
      <c r="D579" s="30" t="s">
        <v>1215</v>
      </c>
      <c r="E579" s="31" t="s">
        <v>1216</v>
      </c>
      <c r="F579" s="32">
        <v>74.7</v>
      </c>
      <c r="G579" s="47"/>
      <c r="H579" s="48"/>
      <c r="I579" s="48"/>
      <c r="J579" s="48"/>
      <c r="K579" s="48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</row>
    <row r="580" spans="1:23">
      <c r="A580" s="51"/>
      <c r="B580" s="22"/>
      <c r="C580" s="21"/>
      <c r="D580" s="30" t="s">
        <v>1217</v>
      </c>
      <c r="E580" s="31" t="s">
        <v>1218</v>
      </c>
      <c r="F580" s="32">
        <v>13.5</v>
      </c>
      <c r="G580" s="49"/>
      <c r="H580" s="50"/>
      <c r="I580" s="50"/>
      <c r="J580" s="50"/>
      <c r="K580" s="50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</row>
    <row r="581" spans="1:23">
      <c r="A581" s="51"/>
      <c r="B581" s="22"/>
      <c r="C581" s="21"/>
      <c r="D581" s="30" t="s">
        <v>1219</v>
      </c>
      <c r="E581" s="31" t="s">
        <v>1220</v>
      </c>
      <c r="F581" s="32">
        <v>16.2</v>
      </c>
      <c r="G581" s="47"/>
      <c r="H581" s="48"/>
      <c r="I581" s="48"/>
      <c r="J581" s="48"/>
      <c r="K581" s="48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</row>
    <row r="582" spans="1:23">
      <c r="A582" s="51"/>
      <c r="B582" s="22"/>
      <c r="C582" s="21"/>
      <c r="D582" s="30" t="s">
        <v>1221</v>
      </c>
      <c r="E582" s="31" t="s">
        <v>1222</v>
      </c>
      <c r="F582" s="32">
        <v>20.02</v>
      </c>
      <c r="G582" s="49"/>
      <c r="H582" s="50"/>
      <c r="I582" s="50"/>
      <c r="J582" s="50"/>
      <c r="K582" s="50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</row>
    <row r="583" spans="1:23">
      <c r="A583" s="51"/>
      <c r="B583" s="22"/>
      <c r="C583" s="21"/>
      <c r="D583" s="30" t="s">
        <v>1223</v>
      </c>
      <c r="E583" s="31" t="s">
        <v>1224</v>
      </c>
      <c r="F583" s="32">
        <v>42.5</v>
      </c>
      <c r="G583" s="49"/>
      <c r="H583" s="50"/>
      <c r="I583" s="50"/>
      <c r="J583" s="50"/>
      <c r="K583" s="50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</row>
    <row r="584" spans="1:23">
      <c r="A584" s="51"/>
      <c r="B584" s="22"/>
      <c r="C584" s="21"/>
      <c r="D584" s="30" t="s">
        <v>1225</v>
      </c>
      <c r="E584" s="31" t="s">
        <v>1226</v>
      </c>
      <c r="F584" s="32">
        <v>15.39</v>
      </c>
      <c r="G584" s="47"/>
      <c r="H584" s="48"/>
      <c r="I584" s="48"/>
      <c r="J584" s="48"/>
      <c r="K584" s="48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</row>
    <row r="585" spans="1:23">
      <c r="A585" s="51"/>
      <c r="B585" s="22"/>
      <c r="C585" s="21"/>
      <c r="D585" s="30" t="s">
        <v>1227</v>
      </c>
      <c r="E585" s="31" t="s">
        <v>1228</v>
      </c>
      <c r="F585" s="32">
        <v>31.45</v>
      </c>
      <c r="G585" s="47"/>
      <c r="H585" s="48"/>
      <c r="I585" s="48"/>
      <c r="J585" s="48"/>
      <c r="K585" s="48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</row>
    <row r="586" spans="1:23">
      <c r="A586" s="51"/>
      <c r="B586" s="22"/>
      <c r="C586" s="21"/>
      <c r="D586" s="30" t="s">
        <v>1229</v>
      </c>
      <c r="E586" s="31" t="s">
        <v>1230</v>
      </c>
      <c r="F586" s="32">
        <v>7.28</v>
      </c>
      <c r="G586" s="47"/>
      <c r="H586" s="48"/>
      <c r="I586" s="48"/>
      <c r="J586" s="48"/>
      <c r="K586" s="48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</row>
    <row r="587" spans="1:23">
      <c r="A587" s="51"/>
      <c r="B587" s="22"/>
      <c r="C587" s="21"/>
      <c r="D587" s="30" t="s">
        <v>1231</v>
      </c>
      <c r="E587" s="31" t="s">
        <v>1232</v>
      </c>
      <c r="F587" s="32">
        <v>10.92</v>
      </c>
      <c r="G587" s="49"/>
      <c r="H587" s="50"/>
      <c r="I587" s="50"/>
      <c r="J587" s="50"/>
      <c r="K587" s="50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</row>
    <row r="588" spans="1:23">
      <c r="A588" s="51"/>
      <c r="B588" s="22"/>
      <c r="C588" s="21"/>
      <c r="D588" s="30" t="s">
        <v>1233</v>
      </c>
      <c r="E588" s="31" t="s">
        <v>1234</v>
      </c>
      <c r="F588" s="32">
        <v>19.09</v>
      </c>
      <c r="G588" s="49"/>
      <c r="H588" s="50"/>
      <c r="I588" s="50"/>
      <c r="J588" s="50"/>
      <c r="K588" s="50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</row>
    <row r="589" spans="1:23">
      <c r="A589" s="51"/>
      <c r="B589" s="22"/>
      <c r="C589" s="21"/>
      <c r="D589" s="30" t="s">
        <v>1235</v>
      </c>
      <c r="E589" s="31" t="s">
        <v>1236</v>
      </c>
      <c r="F589" s="32">
        <v>27.28</v>
      </c>
      <c r="G589" s="49"/>
      <c r="H589" s="50"/>
      <c r="I589" s="50"/>
      <c r="J589" s="50"/>
      <c r="K589" s="50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</row>
    <row r="590" spans="1:23">
      <c r="A590" s="51"/>
      <c r="B590" s="22"/>
      <c r="C590" s="21"/>
      <c r="D590" s="30" t="s">
        <v>1237</v>
      </c>
      <c r="E590" s="31" t="s">
        <v>1238</v>
      </c>
      <c r="F590" s="32">
        <v>35.26</v>
      </c>
      <c r="G590" s="47"/>
      <c r="H590" s="48"/>
      <c r="I590" s="48"/>
      <c r="J590" s="48"/>
      <c r="K590" s="48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</row>
    <row r="591" spans="1:23">
      <c r="A591" s="51"/>
      <c r="B591" s="22"/>
      <c r="C591" s="21"/>
      <c r="D591" s="30" t="s">
        <v>1239</v>
      </c>
      <c r="E591" s="31" t="s">
        <v>1240</v>
      </c>
      <c r="F591" s="32">
        <v>40.05</v>
      </c>
      <c r="G591" s="49"/>
      <c r="H591" s="50"/>
      <c r="I591" s="50"/>
      <c r="J591" s="50"/>
      <c r="K591" s="50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</row>
    <row r="592" spans="1:23">
      <c r="A592" s="51"/>
      <c r="B592" s="22"/>
      <c r="C592" s="21"/>
      <c r="D592" s="30" t="s">
        <v>1241</v>
      </c>
      <c r="E592" s="31" t="s">
        <v>1242</v>
      </c>
      <c r="F592" s="32">
        <v>38.7</v>
      </c>
      <c r="G592" s="49"/>
      <c r="H592" s="50"/>
      <c r="I592" s="50"/>
      <c r="J592" s="50"/>
      <c r="K592" s="50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</row>
    <row r="593" spans="1:23">
      <c r="A593" s="51"/>
      <c r="B593" s="22"/>
      <c r="C593" s="21"/>
      <c r="D593" s="30" t="s">
        <v>1243</v>
      </c>
      <c r="E593" s="31" t="s">
        <v>1244</v>
      </c>
      <c r="F593" s="32">
        <v>39.6</v>
      </c>
      <c r="G593" s="49"/>
      <c r="H593" s="50"/>
      <c r="I593" s="50"/>
      <c r="J593" s="50"/>
      <c r="K593" s="50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</row>
    <row r="594" spans="1:23">
      <c r="A594" s="51"/>
      <c r="B594" s="22"/>
      <c r="C594" s="21"/>
      <c r="D594" s="30" t="s">
        <v>1245</v>
      </c>
      <c r="E594" s="31" t="s">
        <v>1246</v>
      </c>
      <c r="F594" s="32">
        <v>27.73</v>
      </c>
      <c r="G594" s="47"/>
      <c r="H594" s="48"/>
      <c r="I594" s="48"/>
      <c r="J594" s="48"/>
      <c r="K594" s="48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</row>
    <row r="595" spans="1:23">
      <c r="A595" s="51"/>
      <c r="B595" s="22"/>
      <c r="C595" s="21"/>
      <c r="D595" s="30" t="s">
        <v>1247</v>
      </c>
      <c r="E595" s="31" t="s">
        <v>1248</v>
      </c>
      <c r="F595" s="32">
        <v>25.96</v>
      </c>
      <c r="G595" s="49"/>
      <c r="H595" s="50"/>
      <c r="I595" s="50"/>
      <c r="J595" s="50"/>
      <c r="K595" s="50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</row>
    <row r="596" spans="1:23">
      <c r="A596" s="51"/>
      <c r="B596" s="22"/>
      <c r="C596" s="21"/>
      <c r="D596" s="30" t="s">
        <v>1249</v>
      </c>
      <c r="E596" s="31" t="s">
        <v>1250</v>
      </c>
      <c r="F596" s="32">
        <v>55.44</v>
      </c>
      <c r="G596" s="47"/>
      <c r="H596" s="48"/>
      <c r="I596" s="48"/>
      <c r="J596" s="48"/>
      <c r="K596" s="48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</row>
    <row r="597" spans="1:23">
      <c r="A597" s="51"/>
      <c r="B597" s="22"/>
      <c r="C597" s="21"/>
      <c r="D597" s="30" t="s">
        <v>1251</v>
      </c>
      <c r="E597" s="31" t="s">
        <v>1252</v>
      </c>
      <c r="F597" s="32">
        <v>60.06</v>
      </c>
      <c r="G597" s="49"/>
      <c r="H597" s="50"/>
      <c r="I597" s="50"/>
      <c r="J597" s="50"/>
      <c r="K597" s="50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</row>
    <row r="598" spans="1:23">
      <c r="A598" s="51"/>
      <c r="B598" s="22"/>
      <c r="C598" s="21"/>
      <c r="D598" s="30" t="s">
        <v>1253</v>
      </c>
      <c r="E598" s="31" t="s">
        <v>1254</v>
      </c>
      <c r="F598" s="32">
        <v>33.84</v>
      </c>
      <c r="G598" s="49"/>
      <c r="H598" s="50"/>
      <c r="I598" s="50"/>
      <c r="J598" s="50"/>
      <c r="K598" s="50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</row>
    <row r="599" spans="1:23">
      <c r="A599" s="51"/>
      <c r="B599" s="22"/>
      <c r="C599" s="21"/>
      <c r="D599" s="30" t="s">
        <v>1255</v>
      </c>
      <c r="E599" s="31" t="s">
        <v>1256</v>
      </c>
      <c r="F599" s="32">
        <v>30.6</v>
      </c>
      <c r="G599" s="49"/>
      <c r="H599" s="50"/>
      <c r="I599" s="50"/>
      <c r="J599" s="50"/>
      <c r="K599" s="50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</row>
    <row r="600" spans="1:23">
      <c r="A600" s="51"/>
      <c r="B600" s="22"/>
      <c r="C600" s="21"/>
      <c r="D600" s="30" t="s">
        <v>1257</v>
      </c>
      <c r="E600" s="31" t="s">
        <v>1258</v>
      </c>
      <c r="F600" s="32">
        <v>26.56</v>
      </c>
      <c r="G600" s="47"/>
      <c r="H600" s="48"/>
      <c r="I600" s="48"/>
      <c r="J600" s="48"/>
      <c r="K600" s="48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</row>
    <row r="601" spans="1:23">
      <c r="A601" s="51"/>
      <c r="B601" s="22"/>
      <c r="C601" s="21"/>
      <c r="D601" s="30" t="s">
        <v>1259</v>
      </c>
      <c r="E601" s="31" t="s">
        <v>1260</v>
      </c>
      <c r="F601" s="32">
        <v>27.2</v>
      </c>
      <c r="G601" s="47"/>
      <c r="H601" s="48"/>
      <c r="I601" s="48"/>
      <c r="J601" s="48"/>
      <c r="K601" s="48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</row>
    <row r="602" spans="1:23">
      <c r="A602" s="51"/>
      <c r="B602" s="22"/>
      <c r="C602" s="21"/>
      <c r="D602" s="30" t="s">
        <v>1261</v>
      </c>
      <c r="E602" s="31" t="s">
        <v>1262</v>
      </c>
      <c r="F602" s="32">
        <v>21.5</v>
      </c>
      <c r="G602" s="47"/>
      <c r="H602" s="48"/>
      <c r="I602" s="48"/>
      <c r="J602" s="48"/>
      <c r="K602" s="48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</row>
    <row r="603" spans="1:23">
      <c r="A603" s="51"/>
      <c r="B603" s="22"/>
      <c r="C603" s="21"/>
      <c r="D603" s="30" t="s">
        <v>1263</v>
      </c>
      <c r="E603" s="31" t="s">
        <v>1264</v>
      </c>
      <c r="F603" s="32">
        <v>20.75</v>
      </c>
      <c r="G603" s="49"/>
      <c r="H603" s="50"/>
      <c r="I603" s="50"/>
      <c r="J603" s="50"/>
      <c r="K603" s="50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</row>
    <row r="604" spans="1:23">
      <c r="A604" s="51"/>
      <c r="B604" s="22"/>
      <c r="C604" s="21"/>
      <c r="D604" s="30" t="s">
        <v>1265</v>
      </c>
      <c r="E604" s="31" t="s">
        <v>1266</v>
      </c>
      <c r="F604" s="32">
        <v>37.4</v>
      </c>
      <c r="G604" s="49"/>
      <c r="H604" s="50"/>
      <c r="I604" s="50"/>
      <c r="J604" s="50"/>
      <c r="K604" s="50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</row>
    <row r="605" spans="1:23">
      <c r="A605" s="51"/>
      <c r="B605" s="22"/>
      <c r="C605" s="21"/>
      <c r="D605" s="30" t="s">
        <v>1267</v>
      </c>
      <c r="E605" s="31" t="s">
        <v>1268</v>
      </c>
      <c r="F605" s="32">
        <v>37.84</v>
      </c>
      <c r="G605" s="49"/>
      <c r="H605" s="50"/>
      <c r="I605" s="50"/>
      <c r="J605" s="50"/>
      <c r="K605" s="50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</row>
    <row r="606" spans="1:23">
      <c r="A606" s="51"/>
      <c r="B606" s="22"/>
      <c r="C606" s="21"/>
      <c r="D606" s="30" t="s">
        <v>1269</v>
      </c>
      <c r="E606" s="31" t="s">
        <v>1270</v>
      </c>
      <c r="F606" s="32">
        <v>24.07</v>
      </c>
      <c r="G606" s="49"/>
      <c r="H606" s="50"/>
      <c r="I606" s="50"/>
      <c r="J606" s="50"/>
      <c r="K606" s="50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</row>
    <row r="607" spans="1:23">
      <c r="A607" s="51"/>
      <c r="B607" s="22"/>
      <c r="C607" s="21"/>
      <c r="D607" s="30" t="s">
        <v>1271</v>
      </c>
      <c r="E607" s="31" t="s">
        <v>1272</v>
      </c>
      <c r="F607" s="32">
        <v>25.81</v>
      </c>
      <c r="G607" s="47"/>
      <c r="H607" s="48"/>
      <c r="I607" s="48"/>
      <c r="J607" s="48"/>
      <c r="K607" s="48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</row>
    <row r="608" spans="1:23">
      <c r="A608" s="51"/>
      <c r="B608" s="22"/>
      <c r="C608" s="21"/>
      <c r="D608" s="30" t="s">
        <v>1273</v>
      </c>
      <c r="E608" s="31" t="s">
        <v>1274</v>
      </c>
      <c r="F608" s="32">
        <v>47.3</v>
      </c>
      <c r="G608" s="47"/>
      <c r="H608" s="48"/>
      <c r="I608" s="48"/>
      <c r="J608" s="48"/>
      <c r="K608" s="48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</row>
    <row r="609" spans="1:23">
      <c r="A609" s="51"/>
      <c r="B609" s="22"/>
      <c r="C609" s="21"/>
      <c r="D609" s="30" t="s">
        <v>1275</v>
      </c>
      <c r="E609" s="31" t="s">
        <v>1276</v>
      </c>
      <c r="F609" s="32">
        <v>49.5</v>
      </c>
      <c r="G609" s="49"/>
      <c r="H609" s="50"/>
      <c r="I609" s="50"/>
      <c r="J609" s="50"/>
      <c r="K609" s="50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</row>
    <row r="610" spans="1:23">
      <c r="A610" s="51"/>
      <c r="B610" s="22"/>
      <c r="C610" s="21"/>
      <c r="D610" s="30" t="s">
        <v>1277</v>
      </c>
      <c r="E610" s="31" t="s">
        <v>1278</v>
      </c>
      <c r="F610" s="32">
        <v>8.748</v>
      </c>
      <c r="G610" s="47"/>
      <c r="H610" s="48"/>
      <c r="I610" s="48"/>
      <c r="J610" s="48"/>
      <c r="K610" s="48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</row>
    <row r="611" spans="1:23">
      <c r="A611" s="51"/>
      <c r="B611" s="22"/>
      <c r="C611" s="21"/>
      <c r="D611" s="30" t="s">
        <v>1279</v>
      </c>
      <c r="E611" s="31" t="s">
        <v>1280</v>
      </c>
      <c r="F611" s="32">
        <v>7.743</v>
      </c>
      <c r="G611" s="47"/>
      <c r="H611" s="48"/>
      <c r="I611" s="48"/>
      <c r="J611" s="48"/>
      <c r="K611" s="48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</row>
    <row r="612" spans="1:23">
      <c r="A612" s="51"/>
      <c r="B612" s="22"/>
      <c r="C612" s="21"/>
      <c r="D612" s="30" t="s">
        <v>1281</v>
      </c>
      <c r="E612" s="31" t="s">
        <v>1282</v>
      </c>
      <c r="F612" s="32">
        <v>7.921</v>
      </c>
      <c r="G612" s="47"/>
      <c r="H612" s="48"/>
      <c r="I612" s="48"/>
      <c r="J612" s="48"/>
      <c r="K612" s="48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</row>
    <row r="613" spans="1:23">
      <c r="A613" s="51"/>
      <c r="B613" s="22"/>
      <c r="C613" s="21"/>
      <c r="D613" s="30" t="s">
        <v>1283</v>
      </c>
      <c r="E613" s="31" t="s">
        <v>1284</v>
      </c>
      <c r="F613" s="32">
        <v>17.6</v>
      </c>
      <c r="G613" s="47"/>
      <c r="H613" s="48"/>
      <c r="I613" s="48"/>
      <c r="J613" s="48"/>
      <c r="K613" s="48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</row>
    <row r="614" spans="1:23">
      <c r="A614" s="51"/>
      <c r="B614" s="22"/>
      <c r="C614" s="21"/>
      <c r="D614" s="30" t="s">
        <v>1285</v>
      </c>
      <c r="E614" s="31" t="s">
        <v>1286</v>
      </c>
      <c r="F614" s="32">
        <v>17.6</v>
      </c>
      <c r="G614" s="49"/>
      <c r="H614" s="50"/>
      <c r="I614" s="50"/>
      <c r="J614" s="50"/>
      <c r="K614" s="50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</row>
    <row r="615" spans="1:23">
      <c r="A615" s="51"/>
      <c r="B615" s="22">
        <f>(36/1000)*(385/1000)*(75/1000)</f>
        <v>0.0010395</v>
      </c>
      <c r="C615" s="19" t="s">
        <v>1287</v>
      </c>
      <c r="D615" s="30" t="s">
        <v>1288</v>
      </c>
      <c r="E615" s="31" t="s">
        <v>1289</v>
      </c>
      <c r="F615" s="32">
        <v>4.25</v>
      </c>
      <c r="G615" s="49"/>
      <c r="H615" s="50"/>
      <c r="I615" s="50"/>
      <c r="J615" s="50"/>
      <c r="K615" s="50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</row>
    <row r="616" spans="1:23">
      <c r="A616" s="51"/>
      <c r="B616" s="22"/>
      <c r="C616" s="21"/>
      <c r="D616" s="30" t="s">
        <v>1290</v>
      </c>
      <c r="E616" s="31" t="s">
        <v>1291</v>
      </c>
      <c r="F616" s="32">
        <v>8.7</v>
      </c>
      <c r="G616" s="47"/>
      <c r="H616" s="48"/>
      <c r="I616" s="48"/>
      <c r="J616" s="48"/>
      <c r="K616" s="48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</row>
    <row r="617" spans="1:23">
      <c r="A617" s="51"/>
      <c r="B617" s="22"/>
      <c r="C617" s="21"/>
      <c r="D617" s="30" t="s">
        <v>1292</v>
      </c>
      <c r="E617" s="31" t="s">
        <v>1293</v>
      </c>
      <c r="F617" s="32">
        <v>10.56</v>
      </c>
      <c r="G617" s="49"/>
      <c r="H617" s="50"/>
      <c r="I617" s="50"/>
      <c r="J617" s="50"/>
      <c r="K617" s="50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</row>
    <row r="618" spans="1:23">
      <c r="A618" s="51"/>
      <c r="B618" s="22"/>
      <c r="C618" s="21"/>
      <c r="D618" s="30" t="s">
        <v>1294</v>
      </c>
      <c r="E618" s="31" t="s">
        <v>1295</v>
      </c>
      <c r="F618" s="32">
        <v>8.1</v>
      </c>
      <c r="G618" s="47"/>
      <c r="H618" s="48"/>
      <c r="I618" s="48"/>
      <c r="J618" s="48"/>
      <c r="K618" s="48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</row>
    <row r="619" spans="1:23">
      <c r="A619" s="51"/>
      <c r="B619" s="22"/>
      <c r="C619" s="21"/>
      <c r="D619" s="30" t="s">
        <v>1296</v>
      </c>
      <c r="E619" s="31" t="s">
        <v>1297</v>
      </c>
      <c r="F619" s="32">
        <v>11.04</v>
      </c>
      <c r="G619" s="47"/>
      <c r="H619" s="48"/>
      <c r="I619" s="48"/>
      <c r="J619" s="48"/>
      <c r="K619" s="48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</row>
    <row r="620" spans="1:23">
      <c r="A620" s="51"/>
      <c r="B620" s="22"/>
      <c r="C620" s="21"/>
      <c r="D620" s="30" t="s">
        <v>1298</v>
      </c>
      <c r="E620" s="31" t="s">
        <v>1299</v>
      </c>
      <c r="F620" s="32">
        <v>26.643</v>
      </c>
      <c r="G620" s="47"/>
      <c r="H620" s="48"/>
      <c r="I620" s="48"/>
      <c r="J620" s="48"/>
      <c r="K620" s="48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</row>
    <row r="621" spans="1:23">
      <c r="A621" s="51"/>
      <c r="B621" s="22"/>
      <c r="C621" s="21"/>
      <c r="D621" s="30" t="s">
        <v>1300</v>
      </c>
      <c r="E621" s="31" t="s">
        <v>1301</v>
      </c>
      <c r="F621" s="32">
        <v>6.96</v>
      </c>
      <c r="G621" s="47"/>
      <c r="H621" s="48"/>
      <c r="I621" s="48"/>
      <c r="J621" s="48"/>
      <c r="K621" s="48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</row>
    <row r="622" spans="1:23">
      <c r="A622" s="51"/>
      <c r="B622" s="22"/>
      <c r="C622" s="21"/>
      <c r="D622" s="30" t="s">
        <v>1302</v>
      </c>
      <c r="E622" s="31" t="s">
        <v>1303</v>
      </c>
      <c r="F622" s="32">
        <v>21.5</v>
      </c>
      <c r="G622" s="49"/>
      <c r="H622" s="50"/>
      <c r="I622" s="50"/>
      <c r="J622" s="50"/>
      <c r="K622" s="50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</row>
    <row r="623" spans="1:23">
      <c r="A623" s="51"/>
      <c r="B623" s="22"/>
      <c r="C623" s="21"/>
      <c r="D623" s="30" t="s">
        <v>1304</v>
      </c>
      <c r="E623" s="31" t="s">
        <v>1305</v>
      </c>
      <c r="F623" s="32">
        <v>6.96</v>
      </c>
      <c r="G623" s="47"/>
      <c r="H623" s="48"/>
      <c r="I623" s="48"/>
      <c r="J623" s="48"/>
      <c r="K623" s="48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</row>
    <row r="624" spans="1:23">
      <c r="A624" s="51"/>
      <c r="B624" s="22"/>
      <c r="C624" s="21"/>
      <c r="D624" s="30" t="s">
        <v>1306</v>
      </c>
      <c r="E624" s="31" t="s">
        <v>1307</v>
      </c>
      <c r="F624" s="32">
        <v>16.83</v>
      </c>
      <c r="G624" s="47"/>
      <c r="H624" s="48"/>
      <c r="I624" s="48"/>
      <c r="J624" s="48"/>
      <c r="K624" s="48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</row>
    <row r="625" spans="1:23">
      <c r="A625" s="51"/>
      <c r="B625" s="22"/>
      <c r="C625" s="21"/>
      <c r="D625" s="30" t="s">
        <v>1308</v>
      </c>
      <c r="E625" s="31" t="s">
        <v>1309</v>
      </c>
      <c r="F625" s="32">
        <v>26.55</v>
      </c>
      <c r="G625" s="49"/>
      <c r="H625" s="50"/>
      <c r="I625" s="50"/>
      <c r="J625" s="50"/>
      <c r="K625" s="50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</row>
    <row r="626" spans="1:23">
      <c r="A626" s="51"/>
      <c r="B626" s="22"/>
      <c r="C626" s="21"/>
      <c r="D626" s="30" t="s">
        <v>1310</v>
      </c>
      <c r="E626" s="31" t="s">
        <v>1311</v>
      </c>
      <c r="F626" s="32">
        <v>18.49</v>
      </c>
      <c r="G626" s="49"/>
      <c r="H626" s="50"/>
      <c r="I626" s="50"/>
      <c r="J626" s="50"/>
      <c r="K626" s="50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</row>
    <row r="627" spans="1:23">
      <c r="A627" s="51"/>
      <c r="B627" s="22">
        <f>(90/1000)*(385/1000)*(75/1000)</f>
        <v>0.00259875</v>
      </c>
      <c r="C627" s="19" t="s">
        <v>1312</v>
      </c>
      <c r="D627" s="30" t="s">
        <v>1313</v>
      </c>
      <c r="E627" s="31" t="s">
        <v>1314</v>
      </c>
      <c r="F627" s="32">
        <v>83</v>
      </c>
      <c r="G627" s="49"/>
      <c r="H627" s="50"/>
      <c r="I627" s="50"/>
      <c r="J627" s="50"/>
      <c r="K627" s="50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</row>
    <row r="628" spans="1:23">
      <c r="A628" s="51"/>
      <c r="B628" s="22"/>
      <c r="C628" s="21"/>
      <c r="D628" s="30" t="s">
        <v>1315</v>
      </c>
      <c r="E628" s="31" t="s">
        <v>1316</v>
      </c>
      <c r="F628" s="32">
        <v>373.5</v>
      </c>
      <c r="G628" s="49"/>
      <c r="H628" s="50"/>
      <c r="I628" s="50"/>
      <c r="J628" s="50"/>
      <c r="K628" s="50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</row>
    <row r="629" spans="1:23">
      <c r="A629" s="51"/>
      <c r="B629" s="22"/>
      <c r="C629" s="21"/>
      <c r="D629" s="30" t="s">
        <v>1317</v>
      </c>
      <c r="E629" s="31" t="s">
        <v>1318</v>
      </c>
      <c r="F629" s="32">
        <v>153</v>
      </c>
      <c r="G629" s="47"/>
      <c r="H629" s="48"/>
      <c r="I629" s="48"/>
      <c r="J629" s="48"/>
      <c r="K629" s="48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</row>
    <row r="630" spans="1:23">
      <c r="A630" s="51"/>
      <c r="B630" s="22"/>
      <c r="C630" s="21"/>
      <c r="D630" s="30" t="s">
        <v>1319</v>
      </c>
      <c r="E630" s="31" t="s">
        <v>1320</v>
      </c>
      <c r="F630" s="32">
        <v>111.86</v>
      </c>
      <c r="G630" s="47"/>
      <c r="H630" s="48"/>
      <c r="I630" s="48"/>
      <c r="J630" s="48"/>
      <c r="K630" s="48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</row>
    <row r="631" spans="1:23">
      <c r="A631" s="51"/>
      <c r="B631" s="22"/>
      <c r="C631" s="21"/>
      <c r="D631" s="30" t="s">
        <v>1321</v>
      </c>
      <c r="E631" s="31" t="s">
        <v>1322</v>
      </c>
      <c r="F631" s="32">
        <v>168.21</v>
      </c>
      <c r="G631" s="47"/>
      <c r="H631" s="48"/>
      <c r="I631" s="48"/>
      <c r="J631" s="48"/>
      <c r="K631" s="48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</row>
    <row r="632" spans="1:23">
      <c r="A632" s="51"/>
      <c r="B632" s="22"/>
      <c r="C632" s="21"/>
      <c r="D632" s="30" t="s">
        <v>1323</v>
      </c>
      <c r="E632" s="31" t="s">
        <v>1324</v>
      </c>
      <c r="F632" s="32">
        <v>73.5723</v>
      </c>
      <c r="G632" s="47"/>
      <c r="H632" s="48"/>
      <c r="I632" s="48"/>
      <c r="J632" s="48"/>
      <c r="K632" s="48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</row>
    <row r="633" spans="1:23">
      <c r="A633" s="51"/>
      <c r="B633" s="22"/>
      <c r="C633" s="21"/>
      <c r="D633" s="30" t="s">
        <v>1325</v>
      </c>
      <c r="E633" s="31" t="s">
        <v>1326</v>
      </c>
      <c r="F633" s="32">
        <v>40.803</v>
      </c>
      <c r="G633" s="47"/>
      <c r="H633" s="48"/>
      <c r="I633" s="48"/>
      <c r="J633" s="48"/>
      <c r="K633" s="48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</row>
    <row r="634" spans="1:23">
      <c r="A634" s="51"/>
      <c r="B634" s="22"/>
      <c r="C634" s="21"/>
      <c r="D634" s="30" t="s">
        <v>1327</v>
      </c>
      <c r="E634" s="31" t="s">
        <v>1328</v>
      </c>
      <c r="F634" s="32">
        <v>124.2</v>
      </c>
      <c r="G634" s="47"/>
      <c r="H634" s="48"/>
      <c r="I634" s="48"/>
      <c r="J634" s="48"/>
      <c r="K634" s="48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</row>
    <row r="635" spans="1:23">
      <c r="A635" s="51"/>
      <c r="B635" s="22"/>
      <c r="C635" s="21"/>
      <c r="D635" s="30" t="s">
        <v>1329</v>
      </c>
      <c r="E635" s="31" t="s">
        <v>1330</v>
      </c>
      <c r="F635" s="32">
        <v>45.52</v>
      </c>
      <c r="G635" s="47"/>
      <c r="H635" s="48"/>
      <c r="I635" s="48"/>
      <c r="J635" s="48"/>
      <c r="K635" s="48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</row>
    <row r="636" spans="1:23">
      <c r="A636" s="51"/>
      <c r="B636" s="22"/>
      <c r="C636" s="21"/>
      <c r="D636" s="30" t="s">
        <v>1331</v>
      </c>
      <c r="E636" s="31" t="s">
        <v>1332</v>
      </c>
      <c r="F636" s="32">
        <v>458.16</v>
      </c>
      <c r="G636" s="47"/>
      <c r="H636" s="48"/>
      <c r="I636" s="48"/>
      <c r="J636" s="48"/>
      <c r="K636" s="48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</row>
    <row r="637" spans="1:23">
      <c r="A637" s="51"/>
      <c r="B637" s="22"/>
      <c r="C637" s="21"/>
      <c r="D637" s="30" t="s">
        <v>1333</v>
      </c>
      <c r="E637" s="31" t="s">
        <v>1334</v>
      </c>
      <c r="F637" s="32">
        <v>206.4</v>
      </c>
      <c r="G637" s="47"/>
      <c r="H637" s="48"/>
      <c r="I637" s="48"/>
      <c r="J637" s="48"/>
      <c r="K637" s="48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</row>
    <row r="638" spans="1:23">
      <c r="A638" s="51"/>
      <c r="B638" s="22">
        <f>(211/1000)*(342/1000)*(615/1000)*(75/1000)</f>
        <v>0.00332847225</v>
      </c>
      <c r="C638" s="19" t="s">
        <v>1335</v>
      </c>
      <c r="D638" s="30" t="s">
        <v>1336</v>
      </c>
      <c r="E638" s="31" t="s">
        <v>1337</v>
      </c>
      <c r="F638" s="32">
        <v>16.6</v>
      </c>
      <c r="G638" s="47"/>
      <c r="H638" s="48"/>
      <c r="I638" s="48"/>
      <c r="J638" s="48"/>
      <c r="K638" s="48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</row>
    <row r="639" spans="1:23">
      <c r="A639" s="51"/>
      <c r="B639" s="22"/>
      <c r="C639" s="21"/>
      <c r="D639" s="30" t="s">
        <v>1338</v>
      </c>
      <c r="E639" s="31" t="s">
        <v>1339</v>
      </c>
      <c r="F639" s="32">
        <v>18.4</v>
      </c>
      <c r="G639" s="47"/>
      <c r="H639" s="48"/>
      <c r="I639" s="48"/>
      <c r="J639" s="48"/>
      <c r="K639" s="48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</row>
    <row r="640" spans="1:23">
      <c r="A640" s="51"/>
      <c r="B640" s="22"/>
      <c r="C640" s="21"/>
      <c r="D640" s="30" t="s">
        <v>1340</v>
      </c>
      <c r="E640" s="31" t="s">
        <v>1341</v>
      </c>
      <c r="F640" s="32">
        <v>16</v>
      </c>
      <c r="G640" s="47"/>
      <c r="H640" s="48"/>
      <c r="I640" s="48"/>
      <c r="J640" s="48"/>
      <c r="K640" s="48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</row>
    <row r="641" spans="1:23">
      <c r="A641" s="51"/>
      <c r="B641" s="22"/>
      <c r="C641" s="21"/>
      <c r="D641" s="30" t="s">
        <v>1342</v>
      </c>
      <c r="E641" s="31" t="s">
        <v>1343</v>
      </c>
      <c r="F641" s="32">
        <v>18.2</v>
      </c>
      <c r="G641" s="47"/>
      <c r="H641" s="48"/>
      <c r="I641" s="48"/>
      <c r="J641" s="48"/>
      <c r="K641" s="48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</row>
    <row r="642" spans="1:23">
      <c r="A642" s="51"/>
      <c r="B642" s="22"/>
      <c r="C642" s="21"/>
      <c r="D642" s="30" t="s">
        <v>1344</v>
      </c>
      <c r="E642" s="31" t="s">
        <v>1345</v>
      </c>
      <c r="F642" s="32">
        <v>17.4</v>
      </c>
      <c r="G642" s="47"/>
      <c r="H642" s="48"/>
      <c r="I642" s="48"/>
      <c r="J642" s="48"/>
      <c r="K642" s="48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</row>
    <row r="643" spans="1:23">
      <c r="A643" s="51"/>
      <c r="B643" s="22"/>
      <c r="C643" s="21"/>
      <c r="D643" s="30" t="s">
        <v>1346</v>
      </c>
      <c r="E643" s="31" t="s">
        <v>1347</v>
      </c>
      <c r="F643" s="32">
        <v>17.4</v>
      </c>
      <c r="G643" s="49"/>
      <c r="H643" s="50"/>
      <c r="I643" s="50"/>
      <c r="J643" s="50"/>
      <c r="K643" s="50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</row>
    <row r="644" spans="1:23">
      <c r="A644" s="51"/>
      <c r="B644" s="22"/>
      <c r="C644" s="21"/>
      <c r="D644" s="30" t="s">
        <v>1348</v>
      </c>
      <c r="E644" s="31" t="s">
        <v>1349</v>
      </c>
      <c r="F644" s="32">
        <v>18.4</v>
      </c>
      <c r="G644" s="47"/>
      <c r="H644" s="48"/>
      <c r="I644" s="48"/>
      <c r="J644" s="48"/>
      <c r="K644" s="48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</row>
    <row r="645" spans="1:23">
      <c r="A645" s="51"/>
      <c r="B645" s="22">
        <f>(382/1000)*(615/1000)*(75/1000)</f>
        <v>0.01761975</v>
      </c>
      <c r="C645" s="19" t="s">
        <v>1350</v>
      </c>
      <c r="D645" s="30" t="s">
        <v>1351</v>
      </c>
      <c r="E645" s="31" t="s">
        <v>1352</v>
      </c>
      <c r="F645" s="32">
        <v>136.5</v>
      </c>
      <c r="G645" s="47"/>
      <c r="H645" s="48"/>
      <c r="I645" s="48"/>
      <c r="J645" s="48"/>
      <c r="K645" s="48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</row>
    <row r="646" spans="1:23">
      <c r="A646" s="51"/>
      <c r="B646" s="22"/>
      <c r="C646" s="21"/>
      <c r="D646" s="30" t="s">
        <v>1353</v>
      </c>
      <c r="E646" s="31" t="s">
        <v>1354</v>
      </c>
      <c r="F646" s="32">
        <v>168</v>
      </c>
      <c r="G646" s="47"/>
      <c r="H646" s="48"/>
      <c r="I646" s="48"/>
      <c r="J646" s="48"/>
      <c r="K646" s="48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</row>
    <row r="647" spans="1:23">
      <c r="A647" s="51"/>
      <c r="B647" s="22"/>
      <c r="C647" s="21"/>
      <c r="D647" s="30" t="s">
        <v>1355</v>
      </c>
      <c r="E647" s="31" t="s">
        <v>1356</v>
      </c>
      <c r="F647" s="32">
        <v>172.2</v>
      </c>
      <c r="G647" s="47"/>
      <c r="H647" s="48"/>
      <c r="I647" s="48"/>
      <c r="J647" s="48"/>
      <c r="K647" s="48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</row>
    <row r="648" spans="1:23">
      <c r="A648" s="51"/>
      <c r="B648" s="22"/>
      <c r="C648" s="21"/>
      <c r="D648" s="30" t="s">
        <v>1357</v>
      </c>
      <c r="E648" s="31" t="s">
        <v>1358</v>
      </c>
      <c r="F648" s="32">
        <v>153</v>
      </c>
      <c r="G648" s="47"/>
      <c r="H648" s="48"/>
      <c r="I648" s="48"/>
      <c r="J648" s="48"/>
      <c r="K648" s="48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</row>
    <row r="649" spans="1:23">
      <c r="A649" s="51"/>
      <c r="B649" s="22">
        <f>(789/1000)*(342/1000)*(615/1000)*(75/1000)</f>
        <v>0.01244627775</v>
      </c>
      <c r="C649" s="19" t="s">
        <v>1359</v>
      </c>
      <c r="D649" s="30" t="s">
        <v>1360</v>
      </c>
      <c r="E649" s="31" t="s">
        <v>1361</v>
      </c>
      <c r="F649" s="32">
        <v>189</v>
      </c>
      <c r="G649" s="47"/>
      <c r="H649" s="48"/>
      <c r="I649" s="48"/>
      <c r="J649" s="48"/>
      <c r="K649" s="48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</row>
    <row r="650" spans="1:23">
      <c r="A650" s="51"/>
      <c r="B650" s="22"/>
      <c r="C650" s="21"/>
      <c r="D650" s="30" t="s">
        <v>1362</v>
      </c>
      <c r="E650" s="31" t="s">
        <v>1363</v>
      </c>
      <c r="F650" s="32">
        <v>176.4</v>
      </c>
      <c r="G650" s="47"/>
      <c r="H650" s="48"/>
      <c r="I650" s="48"/>
      <c r="J650" s="48"/>
      <c r="K650" s="48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</row>
    <row r="651" spans="1:23">
      <c r="A651" s="51"/>
      <c r="B651" s="22"/>
      <c r="C651" s="21"/>
      <c r="D651" s="30" t="s">
        <v>1364</v>
      </c>
      <c r="E651" s="31" t="s">
        <v>1365</v>
      </c>
      <c r="F651" s="32">
        <v>193.2</v>
      </c>
      <c r="G651" s="47"/>
      <c r="H651" s="48"/>
      <c r="I651" s="48"/>
      <c r="J651" s="48"/>
      <c r="K651" s="48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</row>
    <row r="652" spans="1:23">
      <c r="A652" s="51"/>
      <c r="B652" s="22"/>
      <c r="C652" s="21"/>
      <c r="D652" s="30" t="s">
        <v>1366</v>
      </c>
      <c r="E652" s="31" t="s">
        <v>1367</v>
      </c>
      <c r="F652" s="32">
        <v>182.7</v>
      </c>
      <c r="G652" s="47"/>
      <c r="H652" s="48"/>
      <c r="I652" s="48"/>
      <c r="J652" s="48"/>
      <c r="K652" s="48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</row>
    <row r="653" spans="1:23">
      <c r="A653" s="51"/>
      <c r="B653" s="22"/>
      <c r="C653" s="21"/>
      <c r="D653" s="30" t="s">
        <v>1368</v>
      </c>
      <c r="E653" s="31" t="s">
        <v>1369</v>
      </c>
      <c r="F653" s="32">
        <v>288.3</v>
      </c>
      <c r="G653" s="47"/>
      <c r="H653" s="48"/>
      <c r="I653" s="48"/>
      <c r="J653" s="48"/>
      <c r="K653" s="48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</row>
    <row r="654" spans="1:23">
      <c r="A654" s="51"/>
      <c r="B654" s="22"/>
      <c r="C654" s="21"/>
      <c r="D654" s="30" t="s">
        <v>1370</v>
      </c>
      <c r="E654" s="31" t="s">
        <v>1371</v>
      </c>
      <c r="F654" s="32">
        <v>266.6</v>
      </c>
      <c r="G654" s="47"/>
      <c r="H654" s="48"/>
      <c r="I654" s="48"/>
      <c r="J654" s="48"/>
      <c r="K654" s="48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</row>
    <row r="655" spans="1:23">
      <c r="A655" s="51"/>
      <c r="B655" s="22"/>
      <c r="C655" s="21"/>
      <c r="D655" s="30" t="s">
        <v>1372</v>
      </c>
      <c r="E655" s="31" t="s">
        <v>1373</v>
      </c>
      <c r="F655" s="32">
        <v>180.6</v>
      </c>
      <c r="G655" s="47"/>
      <c r="H655" s="48"/>
      <c r="I655" s="48"/>
      <c r="J655" s="48"/>
      <c r="K655" s="48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</row>
    <row r="656" spans="1:23">
      <c r="A656" s="51"/>
      <c r="B656" s="22"/>
      <c r="C656" s="21"/>
      <c r="D656" s="30" t="s">
        <v>1374</v>
      </c>
      <c r="E656" s="31" t="s">
        <v>1375</v>
      </c>
      <c r="F656" s="32">
        <v>170</v>
      </c>
      <c r="G656" s="47"/>
      <c r="H656" s="48"/>
      <c r="I656" s="48"/>
      <c r="J656" s="48"/>
      <c r="K656" s="48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</row>
    <row r="657" spans="1:23">
      <c r="A657" s="18" t="s">
        <v>1376</v>
      </c>
      <c r="B657" s="22">
        <f>(754/1000)*(472/1000)*(630/1000)*(124/1000)</f>
        <v>0.02780197056</v>
      </c>
      <c r="C657" s="19" t="s">
        <v>1377</v>
      </c>
      <c r="D657" s="30" t="s">
        <v>1378</v>
      </c>
      <c r="E657" s="31" t="s">
        <v>1379</v>
      </c>
      <c r="F657" s="32">
        <v>88136</v>
      </c>
      <c r="G657" s="47"/>
      <c r="H657" s="48"/>
      <c r="I657" s="48"/>
      <c r="J657" s="48"/>
      <c r="K657" s="48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</row>
    <row r="658" spans="1:23">
      <c r="A658" s="18"/>
      <c r="B658" s="22"/>
      <c r="C658" s="21"/>
      <c r="D658" s="30" t="s">
        <v>1380</v>
      </c>
      <c r="E658" s="31" t="s">
        <v>1381</v>
      </c>
      <c r="F658" s="32">
        <v>89640</v>
      </c>
      <c r="G658" s="47"/>
      <c r="H658" s="48"/>
      <c r="I658" s="48"/>
      <c r="J658" s="48"/>
      <c r="K658" s="48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</row>
    <row r="659" spans="1:23">
      <c r="A659" s="18"/>
      <c r="B659" s="22"/>
      <c r="C659" s="21"/>
      <c r="D659" s="30" t="s">
        <v>1382</v>
      </c>
      <c r="E659" s="31" t="s">
        <v>1383</v>
      </c>
      <c r="F659" s="32">
        <v>108376</v>
      </c>
      <c r="G659" s="47"/>
      <c r="H659" s="48"/>
      <c r="I659" s="48"/>
      <c r="J659" s="48"/>
      <c r="K659" s="48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</row>
    <row r="660" spans="1:23">
      <c r="A660" s="18"/>
      <c r="B660" s="22"/>
      <c r="C660" s="21"/>
      <c r="D660" s="30" t="s">
        <v>1384</v>
      </c>
      <c r="E660" s="31" t="s">
        <v>1385</v>
      </c>
      <c r="F660" s="32">
        <v>76096</v>
      </c>
      <c r="G660" s="47"/>
      <c r="H660" s="48"/>
      <c r="I660" s="48"/>
      <c r="J660" s="48"/>
      <c r="K660" s="48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</row>
    <row r="661" spans="1:23">
      <c r="A661" s="18"/>
      <c r="B661" s="22"/>
      <c r="C661" s="21"/>
      <c r="D661" s="30" t="s">
        <v>1386</v>
      </c>
      <c r="E661" s="31" t="s">
        <v>1387</v>
      </c>
      <c r="F661" s="32">
        <v>123532</v>
      </c>
      <c r="G661" s="47"/>
      <c r="H661" s="48"/>
      <c r="I661" s="48"/>
      <c r="J661" s="48"/>
      <c r="K661" s="48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</row>
    <row r="662" spans="1:23">
      <c r="A662" s="18"/>
      <c r="B662" s="22"/>
      <c r="C662" s="21"/>
      <c r="D662" s="30" t="s">
        <v>1388</v>
      </c>
      <c r="E662" s="31" t="s">
        <v>1389</v>
      </c>
      <c r="F662" s="32">
        <v>156426</v>
      </c>
      <c r="G662" s="47"/>
      <c r="H662" s="48"/>
      <c r="I662" s="48"/>
      <c r="J662" s="48"/>
      <c r="K662" s="48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</row>
    <row r="663" spans="1:23">
      <c r="A663" s="18"/>
      <c r="B663" s="22"/>
      <c r="C663" s="21"/>
      <c r="D663" s="30" t="s">
        <v>1390</v>
      </c>
      <c r="E663" s="31" t="s">
        <v>1391</v>
      </c>
      <c r="F663" s="32">
        <v>436800</v>
      </c>
      <c r="G663" s="47"/>
      <c r="H663" s="48"/>
      <c r="I663" s="48"/>
      <c r="J663" s="48"/>
      <c r="K663" s="48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</row>
    <row r="664" spans="1:23">
      <c r="A664" s="18"/>
      <c r="B664" s="22"/>
      <c r="C664" s="21"/>
      <c r="D664" s="30" t="s">
        <v>1392</v>
      </c>
      <c r="E664" s="31" t="s">
        <v>1393</v>
      </c>
      <c r="F664" s="32">
        <v>308610</v>
      </c>
      <c r="G664" s="49"/>
      <c r="H664" s="50"/>
      <c r="I664" s="50"/>
      <c r="J664" s="50"/>
      <c r="K664" s="50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</row>
    <row r="665" spans="1:23">
      <c r="A665" s="18"/>
      <c r="B665" s="22"/>
      <c r="C665" s="21"/>
      <c r="D665" s="30" t="s">
        <v>1394</v>
      </c>
      <c r="E665" s="31" t="s">
        <v>1395</v>
      </c>
      <c r="F665" s="32">
        <v>149466</v>
      </c>
      <c r="G665" s="49"/>
      <c r="H665" s="50"/>
      <c r="I665" s="50"/>
      <c r="J665" s="50"/>
      <c r="K665" s="50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</row>
    <row r="666" spans="1:23">
      <c r="A666" s="18"/>
      <c r="B666" s="22"/>
      <c r="C666" s="21"/>
      <c r="D666" s="30" t="s">
        <v>1396</v>
      </c>
      <c r="E666" s="31" t="s">
        <v>1397</v>
      </c>
      <c r="F666" s="32">
        <v>171900</v>
      </c>
      <c r="G666" s="47"/>
      <c r="H666" s="48"/>
      <c r="I666" s="48"/>
      <c r="J666" s="48"/>
      <c r="K666" s="48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</row>
    <row r="667" spans="1:23">
      <c r="A667" s="18"/>
      <c r="B667" s="22"/>
      <c r="C667" s="21"/>
      <c r="D667" s="30" t="s">
        <v>1398</v>
      </c>
      <c r="E667" s="31" t="s">
        <v>1399</v>
      </c>
      <c r="F667" s="32">
        <v>173758</v>
      </c>
      <c r="G667" s="49"/>
      <c r="H667" s="50"/>
      <c r="I667" s="50"/>
      <c r="J667" s="50"/>
      <c r="K667" s="50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</row>
    <row r="668" spans="1:23">
      <c r="A668" s="18"/>
      <c r="B668" s="22"/>
      <c r="C668" s="21"/>
      <c r="D668" s="30" t="s">
        <v>1400</v>
      </c>
      <c r="E668" s="31" t="s">
        <v>1401</v>
      </c>
      <c r="F668" s="32">
        <v>155296</v>
      </c>
      <c r="G668" s="47"/>
      <c r="H668" s="48"/>
      <c r="I668" s="48"/>
      <c r="J668" s="48"/>
      <c r="K668" s="48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</row>
    <row r="669" spans="1:23">
      <c r="A669" s="18"/>
      <c r="B669" s="22"/>
      <c r="C669" s="21"/>
      <c r="D669" s="30" t="s">
        <v>1402</v>
      </c>
      <c r="E669" s="31" t="s">
        <v>1403</v>
      </c>
      <c r="F669" s="32">
        <v>167736</v>
      </c>
      <c r="G669" s="47"/>
      <c r="H669" s="48"/>
      <c r="I669" s="48"/>
      <c r="J669" s="48"/>
      <c r="K669" s="48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</row>
    <row r="670" spans="1:23">
      <c r="A670" s="18"/>
      <c r="B670" s="22"/>
      <c r="C670" s="21"/>
      <c r="D670" s="30" t="s">
        <v>1404</v>
      </c>
      <c r="E670" s="31" t="s">
        <v>1405</v>
      </c>
      <c r="F670" s="32">
        <v>143534</v>
      </c>
      <c r="G670" s="47"/>
      <c r="H670" s="48"/>
      <c r="I670" s="48"/>
      <c r="J670" s="48"/>
      <c r="K670" s="48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</row>
    <row r="671" spans="1:23">
      <c r="A671" s="18"/>
      <c r="B671" s="22"/>
      <c r="C671" s="21"/>
      <c r="D671" s="30" t="s">
        <v>1406</v>
      </c>
      <c r="E671" s="31" t="s">
        <v>1407</v>
      </c>
      <c r="F671" s="32">
        <v>636228</v>
      </c>
      <c r="G671" s="47"/>
      <c r="H671" s="48"/>
      <c r="I671" s="48"/>
      <c r="J671" s="48"/>
      <c r="K671" s="48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</row>
    <row r="672" spans="1:23">
      <c r="A672" s="18"/>
      <c r="B672" s="22"/>
      <c r="C672" s="21"/>
      <c r="D672" s="30" t="s">
        <v>1408</v>
      </c>
      <c r="E672" s="31" t="s">
        <v>1409</v>
      </c>
      <c r="F672" s="32">
        <v>708216</v>
      </c>
      <c r="G672" s="49"/>
      <c r="H672" s="50"/>
      <c r="I672" s="50"/>
      <c r="J672" s="50"/>
      <c r="K672" s="50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</row>
    <row r="673" spans="1:23">
      <c r="A673" s="18"/>
      <c r="B673" s="22"/>
      <c r="C673" s="21"/>
      <c r="D673" s="30" t="s">
        <v>1410</v>
      </c>
      <c r="E673" s="31" t="s">
        <v>1405</v>
      </c>
      <c r="F673" s="32">
        <v>174069</v>
      </c>
      <c r="G673" s="47"/>
      <c r="H673" s="48"/>
      <c r="I673" s="48"/>
      <c r="J673" s="48"/>
      <c r="K673" s="48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</row>
    <row r="674" spans="1:23">
      <c r="A674" s="18"/>
      <c r="B674" s="22"/>
      <c r="C674" s="21"/>
      <c r="D674" s="30" t="s">
        <v>1411</v>
      </c>
      <c r="E674" s="31" t="s">
        <v>1412</v>
      </c>
      <c r="F674" s="32">
        <v>101440</v>
      </c>
      <c r="G674" s="47"/>
      <c r="H674" s="48"/>
      <c r="I674" s="48"/>
      <c r="J674" s="48"/>
      <c r="K674" s="48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</row>
    <row r="675" spans="1:23">
      <c r="A675" s="18"/>
      <c r="B675" s="22"/>
      <c r="C675" s="21"/>
      <c r="D675" s="30" t="s">
        <v>1413</v>
      </c>
      <c r="E675" s="31" t="s">
        <v>1414</v>
      </c>
      <c r="F675" s="32">
        <v>59160</v>
      </c>
      <c r="G675" s="47"/>
      <c r="H675" s="48"/>
      <c r="I675" s="48"/>
      <c r="J675" s="48"/>
      <c r="K675" s="48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</row>
    <row r="676" spans="1:23">
      <c r="A676" s="18"/>
      <c r="B676" s="22">
        <f>(158/1000)*(472/1000)*(630/1000)*(124/1000)</f>
        <v>0.00582587712</v>
      </c>
      <c r="C676" s="19" t="s">
        <v>1415</v>
      </c>
      <c r="D676" s="30" t="s">
        <v>1416</v>
      </c>
      <c r="E676" s="31" t="s">
        <v>1417</v>
      </c>
      <c r="F676" s="32">
        <v>11941.6</v>
      </c>
      <c r="G676" s="47"/>
      <c r="H676" s="48"/>
      <c r="I676" s="48"/>
      <c r="J676" s="48"/>
      <c r="K676" s="48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</row>
    <row r="677" spans="1:23">
      <c r="A677" s="18"/>
      <c r="B677" s="22"/>
      <c r="C677" s="21"/>
      <c r="D677" s="30" t="s">
        <v>1418</v>
      </c>
      <c r="E677" s="31" t="s">
        <v>1419</v>
      </c>
      <c r="F677" s="32">
        <v>9003.6</v>
      </c>
      <c r="G677" s="49"/>
      <c r="H677" s="50"/>
      <c r="I677" s="50"/>
      <c r="J677" s="50"/>
      <c r="K677" s="50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</row>
    <row r="678" spans="1:23">
      <c r="A678" s="18"/>
      <c r="B678" s="22"/>
      <c r="C678" s="21"/>
      <c r="D678" s="30" t="s">
        <v>1420</v>
      </c>
      <c r="E678" s="31" t="s">
        <v>1421</v>
      </c>
      <c r="F678" s="32">
        <v>11205</v>
      </c>
      <c r="G678" s="49"/>
      <c r="H678" s="50"/>
      <c r="I678" s="50"/>
      <c r="J678" s="50"/>
      <c r="K678" s="50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</row>
    <row r="679" spans="1:23">
      <c r="A679" s="18"/>
      <c r="B679" s="22"/>
      <c r="C679" s="21"/>
      <c r="D679" s="30" t="s">
        <v>1422</v>
      </c>
      <c r="E679" s="31" t="s">
        <v>1423</v>
      </c>
      <c r="F679" s="32">
        <v>4776.3</v>
      </c>
      <c r="G679" s="47"/>
      <c r="H679" s="48"/>
      <c r="I679" s="48"/>
      <c r="J679" s="48"/>
      <c r="K679" s="48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</row>
    <row r="680" spans="1:23">
      <c r="A680" s="18"/>
      <c r="B680" s="22"/>
      <c r="C680" s="21"/>
      <c r="D680" s="30" t="s">
        <v>1424</v>
      </c>
      <c r="E680" s="31" t="s">
        <v>1425</v>
      </c>
      <c r="F680" s="32">
        <v>4758.3</v>
      </c>
      <c r="G680" s="49"/>
      <c r="H680" s="50"/>
      <c r="I680" s="50"/>
      <c r="J680" s="50"/>
      <c r="K680" s="50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</row>
    <row r="681" spans="1:23">
      <c r="A681" s="18"/>
      <c r="B681" s="22"/>
      <c r="C681" s="21"/>
      <c r="D681" s="30" t="s">
        <v>1426</v>
      </c>
      <c r="E681" s="31" t="s">
        <v>1427</v>
      </c>
      <c r="F681" s="32">
        <v>5031.21</v>
      </c>
      <c r="G681" s="49"/>
      <c r="H681" s="50"/>
      <c r="I681" s="50"/>
      <c r="J681" s="50"/>
      <c r="K681" s="50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</row>
    <row r="682" spans="1:23">
      <c r="A682" s="18"/>
      <c r="B682" s="22"/>
      <c r="C682" s="21"/>
      <c r="D682" s="30" t="s">
        <v>1428</v>
      </c>
      <c r="E682" s="31" t="s">
        <v>1429</v>
      </c>
      <c r="F682" s="32">
        <v>2992.99</v>
      </c>
      <c r="G682" s="47"/>
      <c r="H682" s="48"/>
      <c r="I682" s="48"/>
      <c r="J682" s="48"/>
      <c r="K682" s="48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</row>
    <row r="683" spans="1:23">
      <c r="A683" s="18"/>
      <c r="B683" s="22">
        <f>(43/1000)*(472/1000)*(630/1000)*(124/1000)</f>
        <v>0.00158552352</v>
      </c>
      <c r="C683" s="19" t="s">
        <v>1430</v>
      </c>
      <c r="D683" s="30" t="s">
        <v>1431</v>
      </c>
      <c r="E683" s="31" t="s">
        <v>1430</v>
      </c>
      <c r="F683" s="32">
        <v>315</v>
      </c>
      <c r="G683" s="47"/>
      <c r="H683" s="48"/>
      <c r="I683" s="48"/>
      <c r="J683" s="48"/>
      <c r="K683" s="48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</row>
    <row r="684" spans="1:23">
      <c r="A684" s="18"/>
      <c r="B684" s="22"/>
      <c r="C684" s="21"/>
      <c r="D684" s="30" t="s">
        <v>1432</v>
      </c>
      <c r="E684" s="31" t="s">
        <v>1433</v>
      </c>
      <c r="F684" s="32">
        <v>1911</v>
      </c>
      <c r="G684" s="47"/>
      <c r="H684" s="48"/>
      <c r="I684" s="48"/>
      <c r="J684" s="48"/>
      <c r="K684" s="48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</row>
    <row r="685" spans="1:23">
      <c r="A685" s="18"/>
      <c r="B685" s="22"/>
      <c r="C685" s="21"/>
      <c r="D685" s="30" t="s">
        <v>1434</v>
      </c>
      <c r="E685" s="31" t="s">
        <v>1435</v>
      </c>
      <c r="F685" s="32">
        <v>1743</v>
      </c>
      <c r="G685" s="49"/>
      <c r="H685" s="50"/>
      <c r="I685" s="50"/>
      <c r="J685" s="50"/>
      <c r="K685" s="50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</row>
    <row r="686" spans="1:23">
      <c r="A686" s="18"/>
      <c r="B686" s="22"/>
      <c r="C686" s="21"/>
      <c r="D686" s="30" t="s">
        <v>1436</v>
      </c>
      <c r="E686" s="31" t="s">
        <v>1437</v>
      </c>
      <c r="F686" s="32">
        <v>308</v>
      </c>
      <c r="G686" s="49"/>
      <c r="H686" s="50"/>
      <c r="I686" s="50"/>
      <c r="J686" s="50"/>
      <c r="K686" s="50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</row>
    <row r="687" spans="1:23">
      <c r="A687" s="18"/>
      <c r="B687" s="22"/>
      <c r="C687" s="21"/>
      <c r="D687" s="30" t="s">
        <v>1438</v>
      </c>
      <c r="E687" s="31" t="s">
        <v>1439</v>
      </c>
      <c r="F687" s="32">
        <v>178.5</v>
      </c>
      <c r="G687" s="47"/>
      <c r="H687" s="48"/>
      <c r="I687" s="48"/>
      <c r="J687" s="48"/>
      <c r="K687" s="48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</row>
    <row r="688" spans="1:23">
      <c r="A688" s="18"/>
      <c r="B688" s="22"/>
      <c r="C688" s="21"/>
      <c r="D688" s="30" t="s">
        <v>1440</v>
      </c>
      <c r="E688" s="31" t="s">
        <v>1441</v>
      </c>
      <c r="F688" s="32">
        <v>166.32</v>
      </c>
      <c r="G688" s="49"/>
      <c r="H688" s="50"/>
      <c r="I688" s="50"/>
      <c r="J688" s="50"/>
      <c r="K688" s="50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</row>
    <row r="689" spans="1:23">
      <c r="A689" s="18"/>
      <c r="B689" s="22">
        <f>(261/1000)*(630/1000)*(124/1000)</f>
        <v>0.02038932</v>
      </c>
      <c r="C689" s="19" t="s">
        <v>1442</v>
      </c>
      <c r="D689" s="30" t="s">
        <v>1443</v>
      </c>
      <c r="E689" s="31" t="s">
        <v>1444</v>
      </c>
      <c r="F689" s="32">
        <v>5.874</v>
      </c>
      <c r="G689" s="47"/>
      <c r="H689" s="48"/>
      <c r="I689" s="48"/>
      <c r="J689" s="48"/>
      <c r="K689" s="48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</row>
    <row r="690" spans="1:23">
      <c r="A690" s="18"/>
      <c r="B690" s="22"/>
      <c r="C690" s="21"/>
      <c r="D690" s="30" t="s">
        <v>1445</v>
      </c>
      <c r="E690" s="31" t="s">
        <v>1446</v>
      </c>
      <c r="F690" s="32">
        <v>6.072</v>
      </c>
      <c r="G690" s="47"/>
      <c r="H690" s="48"/>
      <c r="I690" s="48"/>
      <c r="J690" s="48"/>
      <c r="K690" s="48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</row>
    <row r="691" spans="1:23">
      <c r="A691" s="18"/>
      <c r="B691" s="22"/>
      <c r="C691" s="21"/>
      <c r="D691" s="30" t="s">
        <v>1447</v>
      </c>
      <c r="E691" s="31" t="s">
        <v>1448</v>
      </c>
      <c r="F691" s="32">
        <v>5.7429</v>
      </c>
      <c r="G691" s="49"/>
      <c r="H691" s="50"/>
      <c r="I691" s="50"/>
      <c r="J691" s="50"/>
      <c r="K691" s="50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</row>
    <row r="692" spans="1:23">
      <c r="A692" s="18"/>
      <c r="B692" s="22"/>
      <c r="C692" s="21"/>
      <c r="D692" s="30" t="s">
        <v>1449</v>
      </c>
      <c r="E692" s="31" t="s">
        <v>1450</v>
      </c>
      <c r="F692" s="32">
        <v>6.392</v>
      </c>
      <c r="G692" s="47"/>
      <c r="H692" s="48"/>
      <c r="I692" s="48"/>
      <c r="J692" s="48"/>
      <c r="K692" s="48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</row>
    <row r="693" spans="1:23">
      <c r="A693" s="18"/>
      <c r="B693" s="22"/>
      <c r="C693" s="21"/>
      <c r="D693" s="30" t="s">
        <v>1451</v>
      </c>
      <c r="E693" s="31" t="s">
        <v>1452</v>
      </c>
      <c r="F693" s="32">
        <v>76.736</v>
      </c>
      <c r="G693" s="47"/>
      <c r="H693" s="48"/>
      <c r="I693" s="48"/>
      <c r="J693" s="48"/>
      <c r="K693" s="48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</row>
    <row r="694" spans="1:23">
      <c r="A694" s="18"/>
      <c r="B694" s="22"/>
      <c r="C694" s="21"/>
      <c r="D694" s="30" t="s">
        <v>1453</v>
      </c>
      <c r="E694" s="31" t="s">
        <v>1454</v>
      </c>
      <c r="F694" s="32">
        <v>91.9956</v>
      </c>
      <c r="G694" s="49"/>
      <c r="H694" s="50"/>
      <c r="I694" s="50"/>
      <c r="J694" s="50"/>
      <c r="K694" s="50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</row>
    <row r="695" spans="1:23">
      <c r="A695" s="18"/>
      <c r="B695" s="22"/>
      <c r="C695" s="21"/>
      <c r="D695" s="30" t="s">
        <v>1455</v>
      </c>
      <c r="E695" s="31" t="s">
        <v>1456</v>
      </c>
      <c r="F695" s="32">
        <v>171.08</v>
      </c>
      <c r="G695" s="47"/>
      <c r="H695" s="48"/>
      <c r="I695" s="48"/>
      <c r="J695" s="48"/>
      <c r="K695" s="48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</row>
    <row r="696" spans="1:23">
      <c r="A696" s="18"/>
      <c r="B696" s="22"/>
      <c r="C696" s="21"/>
      <c r="D696" s="30" t="s">
        <v>1457</v>
      </c>
      <c r="E696" s="31" t="s">
        <v>1458</v>
      </c>
      <c r="F696" s="32">
        <v>177.65</v>
      </c>
      <c r="G696" s="47"/>
      <c r="H696" s="48"/>
      <c r="I696" s="48"/>
      <c r="J696" s="48"/>
      <c r="K696" s="48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</row>
    <row r="697" spans="1:23">
      <c r="A697" s="18"/>
      <c r="B697" s="22"/>
      <c r="C697" s="21"/>
      <c r="D697" s="30" t="s">
        <v>1459</v>
      </c>
      <c r="E697" s="31"/>
      <c r="F697" s="32">
        <v>0</v>
      </c>
      <c r="G697" s="49"/>
      <c r="H697" s="50"/>
      <c r="I697" s="50"/>
      <c r="J697" s="50"/>
      <c r="K697" s="50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</row>
    <row r="698" spans="1:23">
      <c r="A698" s="18"/>
      <c r="B698" s="22">
        <f>(281/1000)*(111/1000)*(630/1000)*(124/1000)</f>
        <v>0.00243664092</v>
      </c>
      <c r="C698" s="19" t="s">
        <v>1460</v>
      </c>
      <c r="D698" s="30" t="s">
        <v>1461</v>
      </c>
      <c r="E698" s="31" t="s">
        <v>1462</v>
      </c>
      <c r="F698" s="32">
        <v>373.8</v>
      </c>
      <c r="G698" s="47"/>
      <c r="H698" s="48"/>
      <c r="I698" s="48"/>
      <c r="J698" s="48"/>
      <c r="K698" s="48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</row>
    <row r="699" spans="1:23">
      <c r="A699" s="18"/>
      <c r="B699" s="22"/>
      <c r="C699" s="21"/>
      <c r="D699" s="30" t="s">
        <v>1463</v>
      </c>
      <c r="E699" s="31" t="s">
        <v>1464</v>
      </c>
      <c r="F699" s="32">
        <v>237.6</v>
      </c>
      <c r="G699" s="47"/>
      <c r="H699" s="48"/>
      <c r="I699" s="48"/>
      <c r="J699" s="48"/>
      <c r="K699" s="48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</row>
    <row r="700" spans="1:23">
      <c r="A700" s="18"/>
      <c r="B700" s="22"/>
      <c r="C700" s="21"/>
      <c r="D700" s="30" t="s">
        <v>1465</v>
      </c>
      <c r="E700" s="31" t="s">
        <v>1466</v>
      </c>
      <c r="F700" s="32">
        <v>344.43</v>
      </c>
      <c r="G700" s="47"/>
      <c r="H700" s="48"/>
      <c r="I700" s="48"/>
      <c r="J700" s="48"/>
      <c r="K700" s="48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</row>
    <row r="701" spans="1:23">
      <c r="A701" s="18"/>
      <c r="B701" s="22"/>
      <c r="C701" s="21"/>
      <c r="D701" s="30" t="s">
        <v>1467</v>
      </c>
      <c r="E701" s="31" t="s">
        <v>1468</v>
      </c>
      <c r="F701" s="32">
        <v>293.6</v>
      </c>
      <c r="G701" s="47"/>
      <c r="H701" s="48"/>
      <c r="I701" s="48"/>
      <c r="J701" s="48"/>
      <c r="K701" s="48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</row>
    <row r="702" spans="1:23">
      <c r="A702" s="18"/>
      <c r="B702" s="22"/>
      <c r="C702" s="21"/>
      <c r="D702" s="30" t="s">
        <v>1469</v>
      </c>
      <c r="E702" s="31" t="s">
        <v>1470</v>
      </c>
      <c r="F702" s="32">
        <v>287.97</v>
      </c>
      <c r="G702" s="47"/>
      <c r="H702" s="48"/>
      <c r="I702" s="48"/>
      <c r="J702" s="48"/>
      <c r="K702" s="48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</row>
    <row r="703" spans="1:23">
      <c r="A703" s="18"/>
      <c r="B703" s="22"/>
      <c r="C703" s="21"/>
      <c r="D703" s="30" t="s">
        <v>1471</v>
      </c>
      <c r="E703" s="31" t="s">
        <v>1472</v>
      </c>
      <c r="F703" s="32">
        <v>40.8</v>
      </c>
      <c r="G703" s="47"/>
      <c r="H703" s="48"/>
      <c r="I703" s="48"/>
      <c r="J703" s="48"/>
      <c r="K703" s="48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</row>
    <row r="704" spans="1:23">
      <c r="A704" s="18"/>
      <c r="B704" s="22"/>
      <c r="C704" s="21"/>
      <c r="D704" s="30" t="s">
        <v>1473</v>
      </c>
      <c r="E704" s="31" t="s">
        <v>1474</v>
      </c>
      <c r="F704" s="32">
        <v>95.12</v>
      </c>
      <c r="G704" s="47"/>
      <c r="H704" s="48"/>
      <c r="I704" s="48"/>
      <c r="J704" s="48"/>
      <c r="K704" s="48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</row>
    <row r="705" spans="1:23">
      <c r="A705" s="18"/>
      <c r="B705" s="22"/>
      <c r="C705" s="21"/>
      <c r="D705" s="30" t="s">
        <v>1475</v>
      </c>
      <c r="E705" s="31" t="s">
        <v>1476</v>
      </c>
      <c r="F705" s="32">
        <v>26.7</v>
      </c>
      <c r="G705" s="47"/>
      <c r="H705" s="48"/>
      <c r="I705" s="48"/>
      <c r="J705" s="48"/>
      <c r="K705" s="48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</row>
    <row r="706" spans="1:23">
      <c r="A706" s="18"/>
      <c r="B706" s="22"/>
      <c r="C706" s="21"/>
      <c r="D706" s="30" t="s">
        <v>1477</v>
      </c>
      <c r="E706" s="31" t="s">
        <v>1478</v>
      </c>
      <c r="F706" s="32">
        <v>40.5</v>
      </c>
      <c r="G706" s="47"/>
      <c r="H706" s="48"/>
      <c r="I706" s="48"/>
      <c r="J706" s="48"/>
      <c r="K706" s="48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</row>
    <row r="707" spans="1:23">
      <c r="A707" s="18"/>
      <c r="B707" s="22"/>
      <c r="C707" s="21"/>
      <c r="D707" s="30" t="s">
        <v>1479</v>
      </c>
      <c r="E707" s="31" t="s">
        <v>1480</v>
      </c>
      <c r="F707" s="32">
        <v>75.6</v>
      </c>
      <c r="G707" s="47"/>
      <c r="H707" s="48"/>
      <c r="I707" s="48"/>
      <c r="J707" s="48"/>
      <c r="K707" s="48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</row>
    <row r="708" spans="1:23">
      <c r="A708" s="18"/>
      <c r="B708" s="22"/>
      <c r="C708" s="21"/>
      <c r="D708" s="30" t="s">
        <v>1481</v>
      </c>
      <c r="E708" s="31" t="s">
        <v>1482</v>
      </c>
      <c r="F708" s="32">
        <v>182</v>
      </c>
      <c r="G708" s="47"/>
      <c r="H708" s="48"/>
      <c r="I708" s="48"/>
      <c r="J708" s="48"/>
      <c r="K708" s="48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</row>
    <row r="709" spans="1:23">
      <c r="A709" s="18"/>
      <c r="B709" s="22">
        <f>(719/1000)*(111/1000)*(630/1000)*(124/1000)</f>
        <v>0.00623467908</v>
      </c>
      <c r="C709" s="19" t="s">
        <v>1483</v>
      </c>
      <c r="D709" s="30" t="s">
        <v>1484</v>
      </c>
      <c r="E709" s="31" t="s">
        <v>1485</v>
      </c>
      <c r="F709" s="32">
        <v>1785.06</v>
      </c>
      <c r="G709" s="49"/>
      <c r="H709" s="50"/>
      <c r="I709" s="50"/>
      <c r="J709" s="50"/>
      <c r="K709" s="50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</row>
    <row r="710" spans="1:23">
      <c r="A710" s="18"/>
      <c r="B710" s="22"/>
      <c r="C710" s="21"/>
      <c r="D710" s="30" t="s">
        <v>1486</v>
      </c>
      <c r="E710" s="31" t="s">
        <v>1487</v>
      </c>
      <c r="F710" s="32">
        <v>257.14</v>
      </c>
      <c r="G710" s="47"/>
      <c r="H710" s="48"/>
      <c r="I710" s="48"/>
      <c r="J710" s="48"/>
      <c r="K710" s="48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</row>
    <row r="711" spans="1:23">
      <c r="A711" s="18"/>
      <c r="B711" s="22"/>
      <c r="C711" s="21"/>
      <c r="D711" s="30" t="s">
        <v>1488</v>
      </c>
      <c r="E711" s="31" t="s">
        <v>1489</v>
      </c>
      <c r="F711" s="32">
        <v>2975</v>
      </c>
      <c r="G711" s="47"/>
      <c r="H711" s="48"/>
      <c r="I711" s="48"/>
      <c r="J711" s="48"/>
      <c r="K711" s="48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</row>
    <row r="712" spans="1:23">
      <c r="A712" s="18"/>
      <c r="B712" s="22"/>
      <c r="C712" s="21"/>
      <c r="D712" s="30" t="s">
        <v>1490</v>
      </c>
      <c r="E712" s="31" t="s">
        <v>1491</v>
      </c>
      <c r="F712" s="32">
        <v>18.8</v>
      </c>
      <c r="G712" s="47"/>
      <c r="H712" s="48"/>
      <c r="I712" s="48"/>
      <c r="J712" s="48"/>
      <c r="K712" s="48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</row>
    <row r="713" spans="1:23">
      <c r="A713" s="18"/>
      <c r="B713" s="22"/>
      <c r="C713" s="21"/>
      <c r="D713" s="30" t="s">
        <v>1492</v>
      </c>
      <c r="E713" s="31" t="s">
        <v>1493</v>
      </c>
      <c r="F713" s="32">
        <v>27</v>
      </c>
      <c r="G713" s="47"/>
      <c r="H713" s="48"/>
      <c r="I713" s="48"/>
      <c r="J713" s="48"/>
      <c r="K713" s="48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</row>
    <row r="714" spans="1:23">
      <c r="A714" s="18"/>
      <c r="B714" s="22">
        <f>(367/1000)*(156/1000)*(630/1000)*(124/1000)</f>
        <v>0.00447252624</v>
      </c>
      <c r="C714" s="19" t="s">
        <v>1494</v>
      </c>
      <c r="D714" s="30" t="s">
        <v>1495</v>
      </c>
      <c r="E714" s="31" t="s">
        <v>1496</v>
      </c>
      <c r="F714" s="32">
        <v>41.4</v>
      </c>
      <c r="G714" s="47"/>
      <c r="H714" s="48"/>
      <c r="I714" s="48"/>
      <c r="J714" s="48"/>
      <c r="K714" s="48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</row>
    <row r="715" spans="1:23">
      <c r="A715" s="18"/>
      <c r="B715" s="22"/>
      <c r="C715" s="21"/>
      <c r="D715" s="30" t="s">
        <v>1497</v>
      </c>
      <c r="E715" s="31" t="s">
        <v>1498</v>
      </c>
      <c r="F715" s="32">
        <v>9.2</v>
      </c>
      <c r="G715" s="47"/>
      <c r="H715" s="48"/>
      <c r="I715" s="48"/>
      <c r="J715" s="48"/>
      <c r="K715" s="48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</row>
    <row r="716" spans="1:23">
      <c r="A716" s="18"/>
      <c r="B716" s="22"/>
      <c r="C716" s="21"/>
      <c r="D716" s="30" t="s">
        <v>1499</v>
      </c>
      <c r="E716" s="31" t="s">
        <v>1500</v>
      </c>
      <c r="F716" s="32">
        <v>40.05</v>
      </c>
      <c r="G716" s="47"/>
      <c r="H716" s="48"/>
      <c r="I716" s="48"/>
      <c r="J716" s="48"/>
      <c r="K716" s="48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</row>
    <row r="717" spans="1:23">
      <c r="A717" s="18"/>
      <c r="B717" s="22"/>
      <c r="C717" s="21"/>
      <c r="D717" s="30" t="s">
        <v>1501</v>
      </c>
      <c r="E717" s="31" t="s">
        <v>1502</v>
      </c>
      <c r="F717" s="32">
        <v>26.1</v>
      </c>
      <c r="G717" s="49"/>
      <c r="H717" s="50"/>
      <c r="I717" s="50"/>
      <c r="J717" s="50"/>
      <c r="K717" s="50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</row>
    <row r="718" spans="1:23">
      <c r="A718" s="18"/>
      <c r="B718" s="22"/>
      <c r="C718" s="21"/>
      <c r="D718" s="30" t="s">
        <v>1503</v>
      </c>
      <c r="E718" s="31" t="s">
        <v>1504</v>
      </c>
      <c r="F718" s="32">
        <v>49.8</v>
      </c>
      <c r="G718" s="47"/>
      <c r="H718" s="48"/>
      <c r="I718" s="48"/>
      <c r="J718" s="48"/>
      <c r="K718" s="48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</row>
    <row r="719" spans="1:23">
      <c r="A719" s="18"/>
      <c r="B719" s="22"/>
      <c r="C719" s="21"/>
      <c r="D719" s="30" t="s">
        <v>1505</v>
      </c>
      <c r="E719" s="31" t="s">
        <v>1506</v>
      </c>
      <c r="F719" s="32">
        <v>2.7</v>
      </c>
      <c r="G719" s="49"/>
      <c r="H719" s="50"/>
      <c r="I719" s="50"/>
      <c r="J719" s="50"/>
      <c r="K719" s="50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</row>
    <row r="720" spans="1:23">
      <c r="A720" s="18"/>
      <c r="B720" s="22">
        <f>(290/1000)*(156/1000)*(630/1000)*(124/1000)</f>
        <v>0.0035341488</v>
      </c>
      <c r="C720" s="19" t="s">
        <v>1507</v>
      </c>
      <c r="D720" s="30" t="s">
        <v>1508</v>
      </c>
      <c r="E720" s="31" t="s">
        <v>1509</v>
      </c>
      <c r="F720" s="32">
        <v>40.95</v>
      </c>
      <c r="G720" s="47"/>
      <c r="H720" s="48"/>
      <c r="I720" s="48"/>
      <c r="J720" s="48"/>
      <c r="K720" s="48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</row>
    <row r="721" spans="1:23">
      <c r="A721" s="18"/>
      <c r="B721" s="22"/>
      <c r="C721" s="21"/>
      <c r="D721" s="30" t="s">
        <v>1510</v>
      </c>
      <c r="E721" s="31" t="s">
        <v>1511</v>
      </c>
      <c r="F721" s="32">
        <v>56.28</v>
      </c>
      <c r="G721" s="47"/>
      <c r="H721" s="48"/>
      <c r="I721" s="48"/>
      <c r="J721" s="48"/>
      <c r="K721" s="48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</row>
    <row r="722" spans="1:23">
      <c r="A722" s="18"/>
      <c r="B722" s="22"/>
      <c r="C722" s="21"/>
      <c r="D722" s="30" t="s">
        <v>1512</v>
      </c>
      <c r="E722" s="31" t="s">
        <v>1513</v>
      </c>
      <c r="F722" s="32">
        <v>13.8</v>
      </c>
      <c r="G722" s="47"/>
      <c r="H722" s="48"/>
      <c r="I722" s="48"/>
      <c r="J722" s="48"/>
      <c r="K722" s="48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</row>
    <row r="723" spans="1:23">
      <c r="A723" s="18"/>
      <c r="B723" s="22"/>
      <c r="C723" s="21"/>
      <c r="D723" s="30" t="s">
        <v>1514</v>
      </c>
      <c r="E723" s="31" t="s">
        <v>1515</v>
      </c>
      <c r="F723" s="32">
        <v>1.74</v>
      </c>
      <c r="G723" s="47"/>
      <c r="H723" s="48"/>
      <c r="I723" s="48"/>
      <c r="J723" s="48"/>
      <c r="K723" s="48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</row>
    <row r="724" spans="1:23">
      <c r="A724" s="18"/>
      <c r="B724" s="22"/>
      <c r="C724" s="21"/>
      <c r="D724" s="30" t="s">
        <v>1516</v>
      </c>
      <c r="E724" s="31" t="s">
        <v>1517</v>
      </c>
      <c r="F724" s="32">
        <v>0.89</v>
      </c>
      <c r="G724" s="49"/>
      <c r="H724" s="50"/>
      <c r="I724" s="50"/>
      <c r="J724" s="50"/>
      <c r="K724" s="50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</row>
    <row r="725" spans="1:23">
      <c r="A725" s="18"/>
      <c r="B725" s="22"/>
      <c r="C725" s="21"/>
      <c r="D725" s="30" t="s">
        <v>1518</v>
      </c>
      <c r="E725" s="31" t="s">
        <v>1519</v>
      </c>
      <c r="F725" s="32">
        <v>1.84</v>
      </c>
      <c r="G725" s="49"/>
      <c r="H725" s="50"/>
      <c r="I725" s="50"/>
      <c r="J725" s="50"/>
      <c r="K725" s="50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</row>
    <row r="726" spans="1:23">
      <c r="A726" s="18"/>
      <c r="B726" s="22"/>
      <c r="C726" s="21"/>
      <c r="D726" s="30" t="s">
        <v>1520</v>
      </c>
      <c r="E726" s="31" t="s">
        <v>1521</v>
      </c>
      <c r="F726" s="32">
        <v>6.8</v>
      </c>
      <c r="G726" s="47"/>
      <c r="H726" s="48"/>
      <c r="I726" s="48"/>
      <c r="J726" s="48"/>
      <c r="K726" s="48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</row>
    <row r="727" spans="1:23">
      <c r="A727" s="18"/>
      <c r="B727" s="22"/>
      <c r="C727" s="21"/>
      <c r="D727" s="30" t="s">
        <v>1522</v>
      </c>
      <c r="E727" s="31" t="s">
        <v>1523</v>
      </c>
      <c r="F727" s="32">
        <v>4</v>
      </c>
      <c r="G727" s="49"/>
      <c r="H727" s="50"/>
      <c r="I727" s="50"/>
      <c r="J727" s="50"/>
      <c r="K727" s="50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</row>
    <row r="728" spans="1:23">
      <c r="A728" s="18"/>
      <c r="B728" s="22">
        <f>(94/1000)*(156/1000)*(630/1000)*(124/1000)</f>
        <v>0.00114555168</v>
      </c>
      <c r="C728" s="19" t="s">
        <v>1524</v>
      </c>
      <c r="D728" s="30" t="s">
        <v>1525</v>
      </c>
      <c r="E728" s="31" t="s">
        <v>1526</v>
      </c>
      <c r="F728" s="32">
        <v>9960</v>
      </c>
      <c r="G728" s="47"/>
      <c r="H728" s="48"/>
      <c r="I728" s="48"/>
      <c r="J728" s="48"/>
      <c r="K728" s="48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</row>
    <row r="729" spans="1:23">
      <c r="A729" s="18"/>
      <c r="B729" s="22"/>
      <c r="C729" s="21"/>
      <c r="D729" s="30" t="s">
        <v>1527</v>
      </c>
      <c r="E729" s="31" t="s">
        <v>1528</v>
      </c>
      <c r="F729" s="32">
        <v>2093</v>
      </c>
      <c r="G729" s="47"/>
      <c r="H729" s="48"/>
      <c r="I729" s="48"/>
      <c r="J729" s="48"/>
      <c r="K729" s="48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</row>
    <row r="730" spans="1:23">
      <c r="A730" s="18"/>
      <c r="B730" s="22"/>
      <c r="C730" s="21"/>
      <c r="D730" s="30" t="s">
        <v>1529</v>
      </c>
      <c r="E730" s="31" t="s">
        <v>1530</v>
      </c>
      <c r="F730" s="32">
        <v>298.2</v>
      </c>
      <c r="G730" s="47"/>
      <c r="H730" s="48"/>
      <c r="I730" s="48"/>
      <c r="J730" s="48"/>
      <c r="K730" s="48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</row>
    <row r="731" spans="1:23">
      <c r="A731" s="18"/>
      <c r="B731" s="22"/>
      <c r="C731" s="21"/>
      <c r="D731" s="30" t="s">
        <v>1531</v>
      </c>
      <c r="E731" s="31" t="s">
        <v>1532</v>
      </c>
      <c r="F731" s="32">
        <v>97.2</v>
      </c>
      <c r="G731" s="47"/>
      <c r="H731" s="48"/>
      <c r="I731" s="48"/>
      <c r="J731" s="48"/>
      <c r="K731" s="48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</row>
    <row r="732" spans="1:23">
      <c r="A732" s="18"/>
      <c r="B732" s="22"/>
      <c r="C732" s="21"/>
      <c r="D732" s="30" t="s">
        <v>1533</v>
      </c>
      <c r="E732" s="31" t="s">
        <v>1534</v>
      </c>
      <c r="F732" s="32">
        <v>7298</v>
      </c>
      <c r="G732" s="49"/>
      <c r="H732" s="50"/>
      <c r="I732" s="50"/>
      <c r="J732" s="50"/>
      <c r="K732" s="50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</row>
    <row r="733" spans="1:23">
      <c r="A733" s="18"/>
      <c r="B733" s="22"/>
      <c r="C733" s="21"/>
      <c r="D733" s="30" t="s">
        <v>1535</v>
      </c>
      <c r="E733" s="31" t="s">
        <v>1536</v>
      </c>
      <c r="F733" s="32">
        <v>195.3</v>
      </c>
      <c r="G733" s="47"/>
      <c r="H733" s="48"/>
      <c r="I733" s="48"/>
      <c r="J733" s="48"/>
      <c r="K733" s="48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</row>
    <row r="734" spans="1:23">
      <c r="A734" s="18"/>
      <c r="B734" s="22"/>
      <c r="C734" s="21"/>
      <c r="D734" s="30" t="s">
        <v>1537</v>
      </c>
      <c r="E734" s="31" t="s">
        <v>1538</v>
      </c>
      <c r="F734" s="32">
        <v>476</v>
      </c>
      <c r="G734" s="49"/>
      <c r="H734" s="50"/>
      <c r="I734" s="50"/>
      <c r="J734" s="50"/>
      <c r="K734" s="50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</row>
    <row r="735" spans="1:23">
      <c r="A735" s="18"/>
      <c r="B735" s="22"/>
      <c r="C735" s="21"/>
      <c r="D735" s="30" t="s">
        <v>1539</v>
      </c>
      <c r="E735" s="31" t="s">
        <v>1540</v>
      </c>
      <c r="F735" s="32">
        <v>650</v>
      </c>
      <c r="G735" s="47"/>
      <c r="H735" s="48"/>
      <c r="I735" s="48"/>
      <c r="J735" s="48"/>
      <c r="K735" s="48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</row>
    <row r="736" spans="1:23">
      <c r="A736" s="18"/>
      <c r="B736" s="22">
        <f>(139/1000)*(156/1000)*(630/1000)*(124/1000)</f>
        <v>0.00169395408</v>
      </c>
      <c r="C736" s="19" t="s">
        <v>1541</v>
      </c>
      <c r="D736" s="30" t="s">
        <v>1542</v>
      </c>
      <c r="E736" s="31" t="s">
        <v>1543</v>
      </c>
      <c r="F736" s="32">
        <v>45</v>
      </c>
      <c r="G736" s="47"/>
      <c r="H736" s="48"/>
      <c r="I736" s="48"/>
      <c r="J736" s="48"/>
      <c r="K736" s="48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</row>
    <row r="737" spans="1:23">
      <c r="A737" s="18"/>
      <c r="B737" s="22"/>
      <c r="C737" s="21"/>
      <c r="D737" s="30" t="s">
        <v>1544</v>
      </c>
      <c r="E737" s="31" t="s">
        <v>1545</v>
      </c>
      <c r="F737" s="32">
        <v>83</v>
      </c>
      <c r="G737" s="49"/>
      <c r="H737" s="50"/>
      <c r="I737" s="50"/>
      <c r="J737" s="50"/>
      <c r="K737" s="50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</row>
    <row r="738" spans="1:23">
      <c r="A738" s="18"/>
      <c r="B738" s="22"/>
      <c r="C738" s="21"/>
      <c r="D738" s="30" t="s">
        <v>1546</v>
      </c>
      <c r="E738" s="31" t="s">
        <v>1547</v>
      </c>
      <c r="F738" s="32">
        <v>103.2</v>
      </c>
      <c r="G738" s="47"/>
      <c r="H738" s="48"/>
      <c r="I738" s="48"/>
      <c r="J738" s="48"/>
      <c r="K738" s="48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</row>
    <row r="739" spans="1:23">
      <c r="A739" s="18"/>
      <c r="B739" s="22"/>
      <c r="C739" s="21"/>
      <c r="D739" s="30" t="s">
        <v>1548</v>
      </c>
      <c r="E739" s="31" t="s">
        <v>1549</v>
      </c>
      <c r="F739" s="32">
        <v>174.3</v>
      </c>
      <c r="G739" s="49"/>
      <c r="H739" s="50"/>
      <c r="I739" s="50"/>
      <c r="J739" s="50"/>
      <c r="K739" s="50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</row>
    <row r="740" spans="1:23">
      <c r="A740" s="18"/>
      <c r="B740" s="22">
        <f>(110/1000)*(156/1000)*(630/1000)*(124/1000)</f>
        <v>0.0013405392</v>
      </c>
      <c r="C740" s="19" t="s">
        <v>1550</v>
      </c>
      <c r="D740" s="30" t="s">
        <v>1551</v>
      </c>
      <c r="E740" s="31" t="s">
        <v>1552</v>
      </c>
      <c r="F740" s="32">
        <v>40.5</v>
      </c>
      <c r="G740" s="47"/>
      <c r="H740" s="48"/>
      <c r="I740" s="48"/>
      <c r="J740" s="48"/>
      <c r="K740" s="48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</row>
    <row r="741" spans="1:23">
      <c r="A741" s="18"/>
      <c r="B741" s="22"/>
      <c r="C741" s="21"/>
      <c r="D741" s="30" t="s">
        <v>1553</v>
      </c>
      <c r="E741" s="31" t="s">
        <v>1554</v>
      </c>
      <c r="F741" s="32">
        <v>17.2</v>
      </c>
      <c r="G741" s="47"/>
      <c r="H741" s="48"/>
      <c r="I741" s="48"/>
      <c r="J741" s="48"/>
      <c r="K741" s="48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</row>
    <row r="742" spans="1:23">
      <c r="A742" s="18"/>
      <c r="B742" s="22">
        <f>(48/1000)*(370/1000)*(124/1000)</f>
        <v>0.00220224</v>
      </c>
      <c r="C742" s="19" t="s">
        <v>1555</v>
      </c>
      <c r="D742" s="30" t="s">
        <v>1556</v>
      </c>
      <c r="E742" s="31" t="s">
        <v>1557</v>
      </c>
      <c r="F742" s="32">
        <v>12.75</v>
      </c>
      <c r="G742" s="47"/>
      <c r="H742" s="48"/>
      <c r="I742" s="48"/>
      <c r="J742" s="48"/>
      <c r="K742" s="48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</row>
    <row r="743" spans="1:23">
      <c r="A743" s="18"/>
      <c r="B743" s="22"/>
      <c r="C743" s="21"/>
      <c r="D743" s="30" t="s">
        <v>1558</v>
      </c>
      <c r="E743" s="31" t="s">
        <v>1559</v>
      </c>
      <c r="F743" s="32">
        <v>17.4</v>
      </c>
      <c r="G743" s="47"/>
      <c r="H743" s="48"/>
      <c r="I743" s="48"/>
      <c r="J743" s="48"/>
      <c r="K743" s="48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</row>
    <row r="744" spans="1:23">
      <c r="A744" s="18"/>
      <c r="B744" s="22"/>
      <c r="C744" s="21"/>
      <c r="D744" s="30" t="s">
        <v>1560</v>
      </c>
      <c r="E744" s="31" t="s">
        <v>1561</v>
      </c>
      <c r="F744" s="32">
        <v>89.25</v>
      </c>
      <c r="G744" s="47"/>
      <c r="H744" s="48"/>
      <c r="I744" s="48"/>
      <c r="J744" s="48"/>
      <c r="K744" s="48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</row>
    <row r="745" spans="1:23">
      <c r="A745" s="18" t="s">
        <v>1562</v>
      </c>
      <c r="B745" s="22">
        <f>(247/1000)*(370/1000)*(124/1000)</f>
        <v>0.01133236</v>
      </c>
      <c r="C745" s="19" t="s">
        <v>1563</v>
      </c>
      <c r="D745" s="30" t="s">
        <v>1564</v>
      </c>
      <c r="E745" s="31" t="s">
        <v>1565</v>
      </c>
      <c r="F745" s="32">
        <v>367.08</v>
      </c>
      <c r="G745" s="47"/>
      <c r="H745" s="48"/>
      <c r="I745" s="48"/>
      <c r="J745" s="48"/>
      <c r="K745" s="48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</row>
    <row r="746" spans="1:23">
      <c r="A746" s="51"/>
      <c r="B746" s="22"/>
      <c r="C746" s="21"/>
      <c r="D746" s="30" t="s">
        <v>1566</v>
      </c>
      <c r="E746" s="31" t="s">
        <v>1567</v>
      </c>
      <c r="F746" s="32">
        <v>173.13</v>
      </c>
      <c r="G746" s="49"/>
      <c r="H746" s="50"/>
      <c r="I746" s="50"/>
      <c r="J746" s="50"/>
      <c r="K746" s="50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</row>
    <row r="747" spans="1:23">
      <c r="A747" s="51"/>
      <c r="B747" s="22"/>
      <c r="C747" s="21"/>
      <c r="D747" s="30" t="s">
        <v>1568</v>
      </c>
      <c r="E747" s="31" t="s">
        <v>1569</v>
      </c>
      <c r="F747" s="32">
        <v>746.17</v>
      </c>
      <c r="G747" s="47"/>
      <c r="H747" s="48"/>
      <c r="I747" s="48"/>
      <c r="J747" s="48"/>
      <c r="K747" s="48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</row>
    <row r="748" spans="1:23">
      <c r="A748" s="51"/>
      <c r="B748" s="22"/>
      <c r="C748" s="21"/>
      <c r="D748" s="30" t="s">
        <v>1570</v>
      </c>
      <c r="E748" s="31" t="s">
        <v>1571</v>
      </c>
      <c r="F748" s="32">
        <v>606.6</v>
      </c>
      <c r="G748" s="49"/>
      <c r="H748" s="50"/>
      <c r="I748" s="50"/>
      <c r="J748" s="50"/>
      <c r="K748" s="50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</row>
    <row r="749" spans="1:23">
      <c r="A749" s="51"/>
      <c r="B749" s="22"/>
      <c r="C749" s="21"/>
      <c r="D749" s="30" t="s">
        <v>1572</v>
      </c>
      <c r="E749" s="31" t="s">
        <v>1573</v>
      </c>
      <c r="F749" s="32">
        <v>1503.21</v>
      </c>
      <c r="G749" s="47"/>
      <c r="H749" s="48"/>
      <c r="I749" s="48"/>
      <c r="J749" s="48"/>
      <c r="K749" s="48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</row>
    <row r="750" spans="1:23">
      <c r="A750" s="51"/>
      <c r="B750" s="22"/>
      <c r="C750" s="21"/>
      <c r="D750" s="30" t="s">
        <v>1574</v>
      </c>
      <c r="E750" s="31" t="s">
        <v>1575</v>
      </c>
      <c r="F750" s="32">
        <v>1047.96</v>
      </c>
      <c r="G750" s="49"/>
      <c r="H750" s="50"/>
      <c r="I750" s="50"/>
      <c r="J750" s="50"/>
      <c r="K750" s="50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</row>
    <row r="751" spans="1:23">
      <c r="A751" s="51"/>
      <c r="B751" s="22"/>
      <c r="C751" s="21"/>
      <c r="D751" s="30" t="s">
        <v>1576</v>
      </c>
      <c r="E751" s="31" t="s">
        <v>1577</v>
      </c>
      <c r="F751" s="32">
        <v>1856.58</v>
      </c>
      <c r="G751" s="47"/>
      <c r="H751" s="48"/>
      <c r="I751" s="48"/>
      <c r="J751" s="48"/>
      <c r="K751" s="48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</row>
    <row r="752" spans="1:23">
      <c r="A752" s="51"/>
      <c r="B752" s="22"/>
      <c r="C752" s="21"/>
      <c r="D752" s="30" t="s">
        <v>1578</v>
      </c>
      <c r="E752" s="31" t="s">
        <v>1579</v>
      </c>
      <c r="F752" s="32">
        <v>5711.16</v>
      </c>
      <c r="G752" s="47"/>
      <c r="H752" s="48"/>
      <c r="I752" s="48"/>
      <c r="J752" s="48"/>
      <c r="K752" s="48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</row>
    <row r="753" spans="1:23">
      <c r="A753" s="51"/>
      <c r="B753" s="22"/>
      <c r="C753" s="21"/>
      <c r="D753" s="30" t="s">
        <v>1580</v>
      </c>
      <c r="E753" s="31" t="s">
        <v>1581</v>
      </c>
      <c r="F753" s="32">
        <v>1955</v>
      </c>
      <c r="G753" s="49"/>
      <c r="H753" s="50"/>
      <c r="I753" s="50"/>
      <c r="J753" s="50"/>
      <c r="K753" s="50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</row>
    <row r="754" spans="1:23">
      <c r="A754" s="51"/>
      <c r="B754" s="22"/>
      <c r="C754" s="21"/>
      <c r="D754" s="30" t="s">
        <v>1582</v>
      </c>
      <c r="E754" s="31" t="s">
        <v>1583</v>
      </c>
      <c r="F754" s="32">
        <v>974.16</v>
      </c>
      <c r="G754" s="47"/>
      <c r="H754" s="48"/>
      <c r="I754" s="48"/>
      <c r="J754" s="48"/>
      <c r="K754" s="48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</row>
    <row r="755" spans="1:23">
      <c r="A755" s="51"/>
      <c r="B755" s="22"/>
      <c r="C755" s="21"/>
      <c r="D755" s="30" t="s">
        <v>1584</v>
      </c>
      <c r="E755" s="31" t="s">
        <v>1585</v>
      </c>
      <c r="F755" s="32">
        <v>881.45</v>
      </c>
      <c r="G755" s="47"/>
      <c r="H755" s="48"/>
      <c r="I755" s="48"/>
      <c r="J755" s="48"/>
      <c r="K755" s="48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</row>
    <row r="756" spans="1:23">
      <c r="A756" s="51"/>
      <c r="B756" s="22"/>
      <c r="C756" s="21"/>
      <c r="D756" s="30" t="s">
        <v>1586</v>
      </c>
      <c r="E756" s="31" t="s">
        <v>1587</v>
      </c>
      <c r="F756" s="32">
        <v>1495.12</v>
      </c>
      <c r="G756" s="49"/>
      <c r="H756" s="50"/>
      <c r="I756" s="50"/>
      <c r="J756" s="50"/>
      <c r="K756" s="50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</row>
    <row r="757" spans="1:23">
      <c r="A757" s="51"/>
      <c r="B757" s="22">
        <f>(705/1000)*(370/1000)*(124/1000)</f>
        <v>0.0323454</v>
      </c>
      <c r="C757" s="19" t="s">
        <v>1588</v>
      </c>
      <c r="D757" s="30" t="s">
        <v>1589</v>
      </c>
      <c r="E757" s="31" t="s">
        <v>1590</v>
      </c>
      <c r="F757" s="32">
        <v>25.5</v>
      </c>
      <c r="G757" s="47"/>
      <c r="H757" s="48"/>
      <c r="I757" s="48"/>
      <c r="J757" s="48"/>
      <c r="K757" s="48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</row>
    <row r="758" spans="1:23">
      <c r="A758" s="51"/>
      <c r="B758" s="22"/>
      <c r="C758" s="21"/>
      <c r="D758" s="30" t="s">
        <v>1591</v>
      </c>
      <c r="E758" s="31" t="s">
        <v>1592</v>
      </c>
      <c r="F758" s="32">
        <v>36.8</v>
      </c>
      <c r="G758" s="47"/>
      <c r="H758" s="48"/>
      <c r="I758" s="48"/>
      <c r="J758" s="48"/>
      <c r="K758" s="48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</row>
    <row r="759" spans="1:23">
      <c r="A759" s="51"/>
      <c r="B759" s="22"/>
      <c r="C759" s="21"/>
      <c r="D759" s="30" t="s">
        <v>1593</v>
      </c>
      <c r="E759" s="31" t="s">
        <v>1594</v>
      </c>
      <c r="F759" s="32">
        <v>71.2</v>
      </c>
      <c r="G759" s="47"/>
      <c r="H759" s="48"/>
      <c r="I759" s="48"/>
      <c r="J759" s="48"/>
      <c r="K759" s="48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</row>
    <row r="760" spans="1:23">
      <c r="A760" s="51"/>
      <c r="B760" s="22"/>
      <c r="C760" s="21"/>
      <c r="D760" s="30" t="s">
        <v>1595</v>
      </c>
      <c r="E760" s="31" t="s">
        <v>1596</v>
      </c>
      <c r="F760" s="32">
        <v>22.96</v>
      </c>
      <c r="G760" s="49"/>
      <c r="H760" s="50"/>
      <c r="I760" s="50"/>
      <c r="J760" s="50"/>
      <c r="K760" s="50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</row>
    <row r="761" spans="1:23">
      <c r="A761" s="51"/>
      <c r="B761" s="22"/>
      <c r="C761" s="21"/>
      <c r="D761" s="30" t="s">
        <v>1597</v>
      </c>
      <c r="E761" s="31" t="s">
        <v>1598</v>
      </c>
      <c r="F761" s="32">
        <v>23.78</v>
      </c>
      <c r="G761" s="49"/>
      <c r="H761" s="50"/>
      <c r="I761" s="50"/>
      <c r="J761" s="50"/>
      <c r="K761" s="50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</row>
    <row r="762" spans="1:23">
      <c r="A762" s="51"/>
      <c r="B762" s="22"/>
      <c r="C762" s="21"/>
      <c r="D762" s="30" t="s">
        <v>1599</v>
      </c>
      <c r="E762" s="31" t="s">
        <v>1600</v>
      </c>
      <c r="F762" s="32">
        <v>31.28</v>
      </c>
      <c r="G762" s="49"/>
      <c r="H762" s="50"/>
      <c r="I762" s="50"/>
      <c r="J762" s="50"/>
      <c r="K762" s="50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</row>
    <row r="763" spans="1:23">
      <c r="A763" s="51"/>
      <c r="B763" s="22"/>
      <c r="C763" s="21"/>
      <c r="D763" s="30" t="s">
        <v>1601</v>
      </c>
      <c r="E763" s="31" t="s">
        <v>1602</v>
      </c>
      <c r="F763" s="32">
        <v>25.92</v>
      </c>
      <c r="G763" s="49"/>
      <c r="H763" s="50"/>
      <c r="I763" s="50"/>
      <c r="J763" s="50"/>
      <c r="K763" s="50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</row>
    <row r="764" spans="1:23">
      <c r="A764" s="51"/>
      <c r="B764" s="22"/>
      <c r="C764" s="21"/>
      <c r="D764" s="30" t="s">
        <v>1603</v>
      </c>
      <c r="E764" s="31" t="s">
        <v>1604</v>
      </c>
      <c r="F764" s="32">
        <v>34.96</v>
      </c>
      <c r="G764" s="49"/>
      <c r="H764" s="50"/>
      <c r="I764" s="50"/>
      <c r="J764" s="50"/>
      <c r="K764" s="50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</row>
    <row r="765" spans="1:23">
      <c r="A765" s="51"/>
      <c r="B765" s="22"/>
      <c r="C765" s="21"/>
      <c r="D765" s="30" t="s">
        <v>1605</v>
      </c>
      <c r="E765" s="31" t="s">
        <v>1606</v>
      </c>
      <c r="F765" s="32">
        <v>47</v>
      </c>
      <c r="G765" s="49"/>
      <c r="H765" s="50"/>
      <c r="I765" s="50"/>
      <c r="J765" s="50"/>
      <c r="K765" s="50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</row>
    <row r="766" spans="1:23">
      <c r="A766" s="51"/>
      <c r="B766" s="22"/>
      <c r="C766" s="21"/>
      <c r="D766" s="30" t="s">
        <v>1607</v>
      </c>
      <c r="E766" s="31" t="s">
        <v>1608</v>
      </c>
      <c r="F766" s="32">
        <v>30.94</v>
      </c>
      <c r="G766" s="49"/>
      <c r="H766" s="50"/>
      <c r="I766" s="50"/>
      <c r="J766" s="50"/>
      <c r="K766" s="50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</row>
    <row r="767" spans="1:23">
      <c r="A767" s="51"/>
      <c r="B767" s="22"/>
      <c r="C767" s="21"/>
      <c r="D767" s="30" t="s">
        <v>1609</v>
      </c>
      <c r="E767" s="31" t="s">
        <v>1610</v>
      </c>
      <c r="F767" s="32">
        <v>49.84</v>
      </c>
      <c r="G767" s="47"/>
      <c r="H767" s="48"/>
      <c r="I767" s="48"/>
      <c r="J767" s="48"/>
      <c r="K767" s="48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</row>
    <row r="768" spans="1:23">
      <c r="A768" s="51"/>
      <c r="B768" s="22"/>
      <c r="C768" s="21"/>
      <c r="D768" s="30" t="s">
        <v>1611</v>
      </c>
      <c r="E768" s="31" t="s">
        <v>1612</v>
      </c>
      <c r="F768" s="32">
        <v>83.66</v>
      </c>
      <c r="G768" s="49"/>
      <c r="H768" s="50"/>
      <c r="I768" s="50"/>
      <c r="J768" s="50"/>
      <c r="K768" s="50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</row>
    <row r="769" spans="1:23">
      <c r="A769" s="51"/>
      <c r="B769" s="22"/>
      <c r="C769" s="21"/>
      <c r="D769" s="30" t="s">
        <v>1613</v>
      </c>
      <c r="E769" s="31" t="s">
        <v>1614</v>
      </c>
      <c r="F769" s="32">
        <v>48.45</v>
      </c>
      <c r="G769" s="49"/>
      <c r="H769" s="50"/>
      <c r="I769" s="50"/>
      <c r="J769" s="50"/>
      <c r="K769" s="50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</row>
    <row r="770" spans="1:23">
      <c r="A770" s="51"/>
      <c r="B770" s="22"/>
      <c r="C770" s="21"/>
      <c r="D770" s="30" t="s">
        <v>1615</v>
      </c>
      <c r="E770" s="31" t="s">
        <v>1616</v>
      </c>
      <c r="F770" s="32">
        <v>66.36</v>
      </c>
      <c r="G770" s="47"/>
      <c r="H770" s="48"/>
      <c r="I770" s="48"/>
      <c r="J770" s="48"/>
      <c r="K770" s="48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</row>
    <row r="771" spans="1:23">
      <c r="A771" s="51"/>
      <c r="B771" s="22"/>
      <c r="C771" s="21"/>
      <c r="D771" s="30" t="s">
        <v>1617</v>
      </c>
      <c r="E771" s="31" t="s">
        <v>1618</v>
      </c>
      <c r="F771" s="32">
        <v>93.06</v>
      </c>
      <c r="G771" s="47"/>
      <c r="H771" s="48"/>
      <c r="I771" s="48"/>
      <c r="J771" s="48"/>
      <c r="K771" s="48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</row>
    <row r="772" spans="1:23">
      <c r="A772" s="51"/>
      <c r="B772" s="22"/>
      <c r="C772" s="21"/>
      <c r="D772" s="30" t="s">
        <v>1619</v>
      </c>
      <c r="E772" s="31"/>
      <c r="F772" s="32">
        <v>0</v>
      </c>
      <c r="G772" s="49"/>
      <c r="H772" s="50"/>
      <c r="I772" s="50"/>
      <c r="J772" s="50"/>
      <c r="K772" s="50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</row>
    <row r="773" spans="1:23">
      <c r="A773" s="51"/>
      <c r="B773" s="22"/>
      <c r="C773" s="21"/>
      <c r="D773" s="30" t="s">
        <v>1620</v>
      </c>
      <c r="E773" s="31" t="s">
        <v>1621</v>
      </c>
      <c r="F773" s="32">
        <v>6.44</v>
      </c>
      <c r="G773" s="47"/>
      <c r="H773" s="48"/>
      <c r="I773" s="48"/>
      <c r="J773" s="48"/>
      <c r="K773" s="48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</row>
    <row r="774" spans="1:23">
      <c r="A774" s="51"/>
      <c r="B774" s="22"/>
      <c r="C774" s="21"/>
      <c r="D774" s="30" t="s">
        <v>1622</v>
      </c>
      <c r="E774" s="31" t="s">
        <v>1623</v>
      </c>
      <c r="F774" s="32">
        <v>166.32</v>
      </c>
      <c r="G774" s="49"/>
      <c r="H774" s="50"/>
      <c r="I774" s="50"/>
      <c r="J774" s="50"/>
      <c r="K774" s="50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</row>
    <row r="775" spans="1:23">
      <c r="A775" s="18" t="s">
        <v>1624</v>
      </c>
      <c r="B775" s="22">
        <f>(818/1000)*(125/1000)*(475/1000)*(134/1000)</f>
        <v>0.0065082125</v>
      </c>
      <c r="C775" s="19" t="s">
        <v>1625</v>
      </c>
      <c r="D775" s="30" t="s">
        <v>1626</v>
      </c>
      <c r="E775" s="31" t="s">
        <v>1627</v>
      </c>
      <c r="F775" s="32">
        <v>1081.08</v>
      </c>
      <c r="G775" s="47"/>
      <c r="H775" s="48"/>
      <c r="I775" s="48"/>
      <c r="J775" s="48"/>
      <c r="K775" s="48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</row>
    <row r="776" spans="1:23">
      <c r="A776" s="18"/>
      <c r="B776" s="22"/>
      <c r="C776" s="21"/>
      <c r="D776" s="30" t="s">
        <v>1628</v>
      </c>
      <c r="E776" s="31" t="s">
        <v>1629</v>
      </c>
      <c r="F776" s="32">
        <v>954.4</v>
      </c>
      <c r="G776" s="49"/>
      <c r="H776" s="50"/>
      <c r="I776" s="50"/>
      <c r="J776" s="50"/>
      <c r="K776" s="50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</row>
    <row r="777" spans="1:23">
      <c r="A777" s="18"/>
      <c r="B777" s="22"/>
      <c r="C777" s="21"/>
      <c r="D777" s="30" t="s">
        <v>1630</v>
      </c>
      <c r="E777" s="31" t="s">
        <v>1631</v>
      </c>
      <c r="F777" s="32">
        <v>1427.16</v>
      </c>
      <c r="G777" s="47"/>
      <c r="H777" s="48"/>
      <c r="I777" s="48"/>
      <c r="J777" s="48"/>
      <c r="K777" s="48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</row>
    <row r="778" spans="1:23">
      <c r="A778" s="18"/>
      <c r="B778" s="22"/>
      <c r="C778" s="21"/>
      <c r="D778" s="30" t="s">
        <v>1632</v>
      </c>
      <c r="E778" s="31" t="s">
        <v>1633</v>
      </c>
      <c r="F778" s="32">
        <v>1449.81</v>
      </c>
      <c r="G778" s="47"/>
      <c r="H778" s="48"/>
      <c r="I778" s="48"/>
      <c r="J778" s="48"/>
      <c r="K778" s="48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</row>
    <row r="779" spans="1:23">
      <c r="A779" s="18"/>
      <c r="B779" s="22"/>
      <c r="C779" s="21"/>
      <c r="D779" s="30" t="s">
        <v>1634</v>
      </c>
      <c r="E779" s="31" t="s">
        <v>1635</v>
      </c>
      <c r="F779" s="32">
        <v>2213.4</v>
      </c>
      <c r="G779" s="47"/>
      <c r="H779" s="48"/>
      <c r="I779" s="48"/>
      <c r="J779" s="48"/>
      <c r="K779" s="48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</row>
    <row r="780" spans="1:23">
      <c r="A780" s="18"/>
      <c r="B780" s="22"/>
      <c r="C780" s="21"/>
      <c r="D780" s="30" t="s">
        <v>1636</v>
      </c>
      <c r="E780" s="31" t="s">
        <v>1637</v>
      </c>
      <c r="F780" s="32">
        <v>2796.43</v>
      </c>
      <c r="G780" s="47"/>
      <c r="H780" s="48"/>
      <c r="I780" s="48"/>
      <c r="J780" s="48"/>
      <c r="K780" s="48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</row>
    <row r="781" spans="1:23">
      <c r="A781" s="18"/>
      <c r="B781" s="22"/>
      <c r="C781" s="21"/>
      <c r="D781" s="30" t="s">
        <v>1638</v>
      </c>
      <c r="E781" s="31" t="s">
        <v>1639</v>
      </c>
      <c r="F781" s="32">
        <v>2429.1</v>
      </c>
      <c r="G781" s="47"/>
      <c r="H781" s="48"/>
      <c r="I781" s="48"/>
      <c r="J781" s="48"/>
      <c r="K781" s="48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</row>
    <row r="782" spans="1:23">
      <c r="A782" s="18"/>
      <c r="B782" s="22"/>
      <c r="C782" s="21"/>
      <c r="D782" s="30" t="s">
        <v>1640</v>
      </c>
      <c r="E782" s="31" t="s">
        <v>1641</v>
      </c>
      <c r="F782" s="32">
        <v>3784.44</v>
      </c>
      <c r="G782" s="47"/>
      <c r="H782" s="48"/>
      <c r="I782" s="48"/>
      <c r="J782" s="48"/>
      <c r="K782" s="48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</row>
    <row r="783" spans="1:23">
      <c r="A783" s="18"/>
      <c r="B783" s="22"/>
      <c r="C783" s="21"/>
      <c r="D783" s="30" t="s">
        <v>1642</v>
      </c>
      <c r="E783" s="31" t="s">
        <v>1643</v>
      </c>
      <c r="F783" s="32">
        <v>180.6</v>
      </c>
      <c r="G783" s="47"/>
      <c r="H783" s="48"/>
      <c r="I783" s="48"/>
      <c r="J783" s="48"/>
      <c r="K783" s="48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</row>
    <row r="784" spans="1:23">
      <c r="A784" s="18"/>
      <c r="B784" s="22"/>
      <c r="C784" s="21"/>
      <c r="D784" s="30" t="s">
        <v>1644</v>
      </c>
      <c r="E784" s="31" t="s">
        <v>1645</v>
      </c>
      <c r="F784" s="32">
        <v>1100.8</v>
      </c>
      <c r="G784" s="47"/>
      <c r="H784" s="48"/>
      <c r="I784" s="48"/>
      <c r="J784" s="48"/>
      <c r="K784" s="48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</row>
    <row r="785" spans="1:23">
      <c r="A785" s="18"/>
      <c r="B785" s="22"/>
      <c r="C785" s="21"/>
      <c r="D785" s="30" t="s">
        <v>1646</v>
      </c>
      <c r="E785" s="31" t="s">
        <v>1647</v>
      </c>
      <c r="F785" s="32">
        <v>889.11</v>
      </c>
      <c r="G785" s="49"/>
      <c r="H785" s="50"/>
      <c r="I785" s="50"/>
      <c r="J785" s="50"/>
      <c r="K785" s="50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</row>
    <row r="786" spans="1:23">
      <c r="A786" s="18"/>
      <c r="B786" s="22"/>
      <c r="C786" s="21"/>
      <c r="D786" s="30" t="s">
        <v>1648</v>
      </c>
      <c r="E786" s="31" t="s">
        <v>1649</v>
      </c>
      <c r="F786" s="32">
        <v>3791.46</v>
      </c>
      <c r="G786" s="49"/>
      <c r="H786" s="50"/>
      <c r="I786" s="50"/>
      <c r="J786" s="50"/>
      <c r="K786" s="50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</row>
    <row r="787" spans="1:23">
      <c r="A787" s="18"/>
      <c r="B787" s="22"/>
      <c r="C787" s="21"/>
      <c r="D787" s="30" t="s">
        <v>1650</v>
      </c>
      <c r="E787" s="31" t="s">
        <v>1651</v>
      </c>
      <c r="F787" s="32">
        <v>4242.96</v>
      </c>
      <c r="G787" s="47"/>
      <c r="H787" s="48"/>
      <c r="I787" s="48"/>
      <c r="J787" s="48"/>
      <c r="K787" s="48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</row>
    <row r="788" spans="1:23">
      <c r="A788" s="18"/>
      <c r="B788" s="22"/>
      <c r="C788" s="21"/>
      <c r="D788" s="30" t="s">
        <v>1652</v>
      </c>
      <c r="E788" s="31" t="s">
        <v>1653</v>
      </c>
      <c r="F788" s="32">
        <v>3436.56</v>
      </c>
      <c r="G788" s="47"/>
      <c r="H788" s="48"/>
      <c r="I788" s="48"/>
      <c r="J788" s="48"/>
      <c r="K788" s="48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</row>
    <row r="789" spans="1:23">
      <c r="A789" s="18"/>
      <c r="B789" s="22"/>
      <c r="C789" s="21"/>
      <c r="D789" s="30" t="s">
        <v>1654</v>
      </c>
      <c r="E789" s="31" t="s">
        <v>1655</v>
      </c>
      <c r="F789" s="32">
        <v>4526.1</v>
      </c>
      <c r="G789" s="47"/>
      <c r="H789" s="48"/>
      <c r="I789" s="48"/>
      <c r="J789" s="48"/>
      <c r="K789" s="48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</row>
    <row r="790" spans="1:23">
      <c r="A790" s="18"/>
      <c r="B790" s="22"/>
      <c r="C790" s="21"/>
      <c r="D790" s="30" t="s">
        <v>1656</v>
      </c>
      <c r="E790" s="31" t="s">
        <v>1657</v>
      </c>
      <c r="F790" s="32">
        <v>4567.59</v>
      </c>
      <c r="G790" s="47"/>
      <c r="H790" s="48"/>
      <c r="I790" s="48"/>
      <c r="J790" s="48"/>
      <c r="K790" s="48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</row>
    <row r="791" spans="1:23">
      <c r="A791" s="18"/>
      <c r="B791" s="22"/>
      <c r="C791" s="21"/>
      <c r="D791" s="30" t="s">
        <v>1658</v>
      </c>
      <c r="E791" s="31" t="s">
        <v>1659</v>
      </c>
      <c r="F791" s="32">
        <v>4607.53</v>
      </c>
      <c r="G791" s="47"/>
      <c r="H791" s="48"/>
      <c r="I791" s="48"/>
      <c r="J791" s="48"/>
      <c r="K791" s="48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</row>
    <row r="792" spans="1:23">
      <c r="A792" s="18"/>
      <c r="B792" s="22"/>
      <c r="C792" s="21"/>
      <c r="D792" s="30" t="s">
        <v>1660</v>
      </c>
      <c r="E792" s="31" t="s">
        <v>1661</v>
      </c>
      <c r="F792" s="32">
        <v>2770.06</v>
      </c>
      <c r="G792" s="47"/>
      <c r="H792" s="48"/>
      <c r="I792" s="48"/>
      <c r="J792" s="48"/>
      <c r="K792" s="48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</row>
    <row r="793" spans="1:23">
      <c r="A793" s="18"/>
      <c r="B793" s="22"/>
      <c r="C793" s="21"/>
      <c r="D793" s="30" t="s">
        <v>1662</v>
      </c>
      <c r="E793" s="31" t="s">
        <v>1663</v>
      </c>
      <c r="F793" s="32">
        <v>4091.07</v>
      </c>
      <c r="G793" s="47"/>
      <c r="H793" s="48"/>
      <c r="I793" s="48"/>
      <c r="J793" s="48"/>
      <c r="K793" s="48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</row>
    <row r="794" spans="1:23">
      <c r="A794" s="18"/>
      <c r="B794" s="22"/>
      <c r="C794" s="21"/>
      <c r="D794" s="30" t="s">
        <v>1664</v>
      </c>
      <c r="E794" s="31" t="s">
        <v>1665</v>
      </c>
      <c r="F794" s="32">
        <v>5287.1</v>
      </c>
      <c r="G794" s="47"/>
      <c r="H794" s="48"/>
      <c r="I794" s="48"/>
      <c r="J794" s="48"/>
      <c r="K794" s="48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</row>
    <row r="795" spans="1:23">
      <c r="A795" s="18"/>
      <c r="B795" s="22"/>
      <c r="C795" s="21"/>
      <c r="D795" s="30" t="s">
        <v>1666</v>
      </c>
      <c r="E795" s="31" t="s">
        <v>1667</v>
      </c>
      <c r="F795" s="32">
        <v>168</v>
      </c>
      <c r="G795" s="49"/>
      <c r="H795" s="50"/>
      <c r="I795" s="50"/>
      <c r="J795" s="50"/>
      <c r="K795" s="50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</row>
    <row r="796" spans="1:23">
      <c r="A796" s="18"/>
      <c r="B796" s="22"/>
      <c r="C796" s="21"/>
      <c r="D796" s="30" t="s">
        <v>1668</v>
      </c>
      <c r="E796" s="31" t="s">
        <v>1669</v>
      </c>
      <c r="F796" s="32">
        <v>2904.17</v>
      </c>
      <c r="G796" s="49"/>
      <c r="H796" s="50"/>
      <c r="I796" s="50"/>
      <c r="J796" s="50"/>
      <c r="K796" s="50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</row>
    <row r="797" spans="1:23">
      <c r="A797" s="18"/>
      <c r="B797" s="22"/>
      <c r="C797" s="21"/>
      <c r="D797" s="30" t="s">
        <v>1670</v>
      </c>
      <c r="E797" s="31" t="s">
        <v>1671</v>
      </c>
      <c r="F797" s="32">
        <v>4394.82</v>
      </c>
      <c r="G797" s="47"/>
      <c r="H797" s="48"/>
      <c r="I797" s="48"/>
      <c r="J797" s="48"/>
      <c r="K797" s="48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</row>
    <row r="798" spans="1:23">
      <c r="A798" s="18"/>
      <c r="B798" s="22"/>
      <c r="C798" s="21"/>
      <c r="D798" s="30" t="s">
        <v>1672</v>
      </c>
      <c r="E798" s="31" t="s">
        <v>1673</v>
      </c>
      <c r="F798" s="32">
        <v>335.16</v>
      </c>
      <c r="G798" s="49"/>
      <c r="H798" s="50"/>
      <c r="I798" s="50"/>
      <c r="J798" s="50"/>
      <c r="K798" s="50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</row>
    <row r="799" spans="1:23">
      <c r="A799" s="18"/>
      <c r="B799" s="22">
        <f>(182/1000)*(125/1000)*(475/1000)*(134/1000)</f>
        <v>0.0014480375</v>
      </c>
      <c r="C799" s="19" t="s">
        <v>1674</v>
      </c>
      <c r="D799" s="30" t="s">
        <v>1675</v>
      </c>
      <c r="E799" s="31" t="s">
        <v>1676</v>
      </c>
      <c r="F799" s="32">
        <v>63.18</v>
      </c>
      <c r="G799" s="47"/>
      <c r="H799" s="48"/>
      <c r="I799" s="48"/>
      <c r="J799" s="48"/>
      <c r="K799" s="48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</row>
    <row r="800" spans="1:23">
      <c r="A800" s="18"/>
      <c r="B800" s="22"/>
      <c r="C800" s="21"/>
      <c r="D800" s="30" t="s">
        <v>1677</v>
      </c>
      <c r="E800" s="31" t="s">
        <v>1678</v>
      </c>
      <c r="F800" s="32">
        <v>30.072</v>
      </c>
      <c r="G800" s="47"/>
      <c r="H800" s="48"/>
      <c r="I800" s="48"/>
      <c r="J800" s="48"/>
      <c r="K800" s="48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</row>
    <row r="801" spans="1:23">
      <c r="A801" s="18"/>
      <c r="B801" s="22"/>
      <c r="C801" s="21"/>
      <c r="D801" s="30" t="s">
        <v>1679</v>
      </c>
      <c r="E801" s="31" t="s">
        <v>1680</v>
      </c>
      <c r="F801" s="32">
        <v>127.98</v>
      </c>
      <c r="G801" s="47"/>
      <c r="H801" s="48"/>
      <c r="I801" s="48"/>
      <c r="J801" s="48"/>
      <c r="K801" s="48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</row>
    <row r="802" spans="1:23">
      <c r="A802" s="18"/>
      <c r="B802" s="22"/>
      <c r="C802" s="21"/>
      <c r="D802" s="30" t="s">
        <v>1681</v>
      </c>
      <c r="E802" s="31" t="s">
        <v>1682</v>
      </c>
      <c r="F802" s="32">
        <v>8.019</v>
      </c>
      <c r="G802" s="47"/>
      <c r="H802" s="48"/>
      <c r="I802" s="48"/>
      <c r="J802" s="48"/>
      <c r="K802" s="48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</row>
    <row r="803" spans="1:23">
      <c r="A803" s="18"/>
      <c r="B803" s="22"/>
      <c r="C803" s="21"/>
      <c r="D803" s="30" t="s">
        <v>1683</v>
      </c>
      <c r="E803" s="31" t="s">
        <v>1684</v>
      </c>
      <c r="F803" s="32">
        <v>17.512</v>
      </c>
      <c r="G803" s="49"/>
      <c r="H803" s="50"/>
      <c r="I803" s="50"/>
      <c r="J803" s="50"/>
      <c r="K803" s="50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</row>
    <row r="804" spans="1:23">
      <c r="A804" s="18"/>
      <c r="B804" s="22"/>
      <c r="C804" s="21"/>
      <c r="D804" s="30" t="s">
        <v>1685</v>
      </c>
      <c r="E804" s="31" t="s">
        <v>1686</v>
      </c>
      <c r="F804" s="32">
        <v>27.508</v>
      </c>
      <c r="G804" s="47"/>
      <c r="H804" s="48"/>
      <c r="I804" s="48"/>
      <c r="J804" s="48"/>
      <c r="K804" s="48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</row>
    <row r="805" spans="1:23">
      <c r="A805" s="18"/>
      <c r="B805" s="22"/>
      <c r="C805" s="21"/>
      <c r="D805" s="30" t="s">
        <v>1687</v>
      </c>
      <c r="E805" s="31" t="s">
        <v>1688</v>
      </c>
      <c r="F805" s="32">
        <v>45.5</v>
      </c>
      <c r="G805" s="47"/>
      <c r="H805" s="48"/>
      <c r="I805" s="48"/>
      <c r="J805" s="48"/>
      <c r="K805" s="48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</row>
    <row r="806" spans="1:23">
      <c r="A806" s="18"/>
      <c r="B806" s="22">
        <f>(287/1000)*(199/1000)*(125/1000)*(475/1000)*(134/1000)</f>
        <v>0.00045440530625</v>
      </c>
      <c r="C806" s="19" t="s">
        <v>1689</v>
      </c>
      <c r="D806" s="30" t="s">
        <v>1690</v>
      </c>
      <c r="E806" s="31" t="s">
        <v>1691</v>
      </c>
      <c r="F806" s="32">
        <v>176</v>
      </c>
      <c r="G806" s="47"/>
      <c r="H806" s="48"/>
      <c r="I806" s="48"/>
      <c r="J806" s="48"/>
      <c r="K806" s="48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</row>
    <row r="807" spans="1:23">
      <c r="A807" s="18"/>
      <c r="B807" s="22"/>
      <c r="C807" s="21"/>
      <c r="D807" s="30" t="s">
        <v>1692</v>
      </c>
      <c r="E807" s="31" t="s">
        <v>1693</v>
      </c>
      <c r="F807" s="32">
        <v>43</v>
      </c>
      <c r="G807" s="47"/>
      <c r="H807" s="48"/>
      <c r="I807" s="48"/>
      <c r="J807" s="48"/>
      <c r="K807" s="48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</row>
    <row r="808" spans="1:23">
      <c r="A808" s="18"/>
      <c r="B808" s="22"/>
      <c r="C808" s="21"/>
      <c r="D808" s="30" t="s">
        <v>1694</v>
      </c>
      <c r="E808" s="31" t="s">
        <v>1695</v>
      </c>
      <c r="F808" s="32">
        <v>178</v>
      </c>
      <c r="G808" s="47"/>
      <c r="H808" s="48"/>
      <c r="I808" s="48"/>
      <c r="J808" s="48"/>
      <c r="K808" s="48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</row>
    <row r="809" spans="1:23">
      <c r="A809" s="18"/>
      <c r="B809" s="22">
        <f>(79/1000)*(125/1000)*(475/1000)*(134/1000)</f>
        <v>0.00062854375</v>
      </c>
      <c r="C809" s="19" t="s">
        <v>1696</v>
      </c>
      <c r="D809" s="30" t="s">
        <v>1697</v>
      </c>
      <c r="E809" s="31" t="s">
        <v>1698</v>
      </c>
      <c r="F809" s="32">
        <v>92.65</v>
      </c>
      <c r="G809" s="47"/>
      <c r="H809" s="48"/>
      <c r="I809" s="48"/>
      <c r="J809" s="48"/>
      <c r="K809" s="48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</row>
    <row r="810" spans="1:23">
      <c r="A810" s="18"/>
      <c r="B810" s="22"/>
      <c r="C810" s="21"/>
      <c r="D810" s="30" t="s">
        <v>1699</v>
      </c>
      <c r="E810" s="31" t="s">
        <v>1700</v>
      </c>
      <c r="F810" s="32">
        <v>21.25</v>
      </c>
      <c r="G810" s="47"/>
      <c r="H810" s="48"/>
      <c r="I810" s="48"/>
      <c r="J810" s="48"/>
      <c r="K810" s="48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</row>
    <row r="811" spans="1:23">
      <c r="A811" s="18"/>
      <c r="B811" s="22"/>
      <c r="C811" s="21"/>
      <c r="D811" s="30" t="s">
        <v>1701</v>
      </c>
      <c r="E811" s="31" t="s">
        <v>1702</v>
      </c>
      <c r="F811" s="32">
        <v>1579.2</v>
      </c>
      <c r="G811" s="47"/>
      <c r="H811" s="48"/>
      <c r="I811" s="48"/>
      <c r="J811" s="48"/>
      <c r="K811" s="48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</row>
    <row r="812" spans="1:23">
      <c r="A812" s="18"/>
      <c r="B812" s="22"/>
      <c r="C812" s="21"/>
      <c r="D812" s="30" t="s">
        <v>1703</v>
      </c>
      <c r="E812" s="31" t="s">
        <v>1704</v>
      </c>
      <c r="F812" s="32">
        <v>45.12</v>
      </c>
      <c r="G812" s="47"/>
      <c r="H812" s="48"/>
      <c r="I812" s="48"/>
      <c r="J812" s="48"/>
      <c r="K812" s="48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</row>
    <row r="813" spans="1:23">
      <c r="A813" s="18"/>
      <c r="B813" s="22"/>
      <c r="C813" s="21"/>
      <c r="D813" s="30" t="s">
        <v>1705</v>
      </c>
      <c r="E813" s="31" t="s">
        <v>1706</v>
      </c>
      <c r="F813" s="32">
        <v>83</v>
      </c>
      <c r="G813" s="47"/>
      <c r="H813" s="48"/>
      <c r="I813" s="48"/>
      <c r="J813" s="48"/>
      <c r="K813" s="48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</row>
    <row r="814" spans="1:23">
      <c r="A814" s="18"/>
      <c r="B814" s="22"/>
      <c r="C814" s="21"/>
      <c r="D814" s="30" t="s">
        <v>1707</v>
      </c>
      <c r="E814" s="31" t="s">
        <v>1708</v>
      </c>
      <c r="F814" s="32">
        <v>184.5</v>
      </c>
      <c r="G814" s="47"/>
      <c r="H814" s="48"/>
      <c r="I814" s="48"/>
      <c r="J814" s="48"/>
      <c r="K814" s="48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</row>
    <row r="815" spans="1:23">
      <c r="A815" s="18"/>
      <c r="B815" s="22"/>
      <c r="C815" s="21"/>
      <c r="D815" s="30" t="s">
        <v>1709</v>
      </c>
      <c r="E815" s="31" t="s">
        <v>1710</v>
      </c>
      <c r="F815" s="32">
        <v>963.48</v>
      </c>
      <c r="G815" s="47"/>
      <c r="H815" s="48"/>
      <c r="I815" s="48"/>
      <c r="J815" s="48"/>
      <c r="K815" s="48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</row>
    <row r="816" spans="1:23">
      <c r="A816" s="18"/>
      <c r="B816" s="22"/>
      <c r="C816" s="21"/>
      <c r="D816" s="30" t="s">
        <v>1711</v>
      </c>
      <c r="E816" s="31" t="s">
        <v>1712</v>
      </c>
      <c r="F816" s="32">
        <v>83</v>
      </c>
      <c r="G816" s="47"/>
      <c r="H816" s="48"/>
      <c r="I816" s="48"/>
      <c r="J816" s="48"/>
      <c r="K816" s="48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</row>
    <row r="817" spans="1:23">
      <c r="A817" s="18"/>
      <c r="B817" s="22"/>
      <c r="C817" s="21"/>
      <c r="D817" s="30" t="s">
        <v>1713</v>
      </c>
      <c r="E817" s="31" t="s">
        <v>1714</v>
      </c>
      <c r="F817" s="32">
        <v>46.5</v>
      </c>
      <c r="G817" s="47"/>
      <c r="H817" s="48"/>
      <c r="I817" s="48"/>
      <c r="J817" s="48"/>
      <c r="K817" s="48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</row>
    <row r="818" spans="1:23">
      <c r="A818" s="18"/>
      <c r="B818" s="22"/>
      <c r="C818" s="21"/>
      <c r="D818" s="30" t="s">
        <v>1715</v>
      </c>
      <c r="E818" s="31" t="s">
        <v>1716</v>
      </c>
      <c r="F818" s="32">
        <v>113.1</v>
      </c>
      <c r="G818" s="47"/>
      <c r="H818" s="48"/>
      <c r="I818" s="48"/>
      <c r="J818" s="48"/>
      <c r="K818" s="48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</row>
    <row r="819" spans="1:23">
      <c r="A819" s="18"/>
      <c r="B819" s="22">
        <f>(39/1000)*(125/1000)*(475/1000)*(134/1000)</f>
        <v>0.00031029375</v>
      </c>
      <c r="C819" s="19" t="s">
        <v>1717</v>
      </c>
      <c r="D819" s="30" t="s">
        <v>1718</v>
      </c>
      <c r="E819" s="31" t="s">
        <v>1719</v>
      </c>
      <c r="F819" s="32">
        <v>42</v>
      </c>
      <c r="G819" s="47"/>
      <c r="H819" s="48"/>
      <c r="I819" s="48"/>
      <c r="J819" s="48"/>
      <c r="K819" s="48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</row>
    <row r="820" spans="1:23">
      <c r="A820" s="18"/>
      <c r="B820" s="22"/>
      <c r="C820" s="21"/>
      <c r="D820" s="30" t="s">
        <v>1720</v>
      </c>
      <c r="E820" s="31" t="s">
        <v>1721</v>
      </c>
      <c r="F820" s="32">
        <v>8.6</v>
      </c>
      <c r="G820" s="47"/>
      <c r="H820" s="48"/>
      <c r="I820" s="48"/>
      <c r="J820" s="48"/>
      <c r="K820" s="48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</row>
    <row r="821" spans="1:23">
      <c r="A821" s="18"/>
      <c r="B821" s="22"/>
      <c r="C821" s="21"/>
      <c r="D821" s="30" t="s">
        <v>1722</v>
      </c>
      <c r="E821" s="31" t="s">
        <v>1723</v>
      </c>
      <c r="F821" s="32">
        <v>43.5</v>
      </c>
      <c r="G821" s="47"/>
      <c r="H821" s="48"/>
      <c r="I821" s="48"/>
      <c r="J821" s="48"/>
      <c r="K821" s="48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</row>
    <row r="822" spans="1:23">
      <c r="A822" s="18"/>
      <c r="B822" s="22"/>
      <c r="C822" s="21"/>
      <c r="D822" s="30" t="s">
        <v>1724</v>
      </c>
      <c r="E822" s="31" t="s">
        <v>1725</v>
      </c>
      <c r="F822" s="32">
        <v>218.05</v>
      </c>
      <c r="G822" s="47"/>
      <c r="H822" s="48"/>
      <c r="I822" s="48"/>
      <c r="J822" s="48"/>
      <c r="K822" s="48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</row>
    <row r="823" spans="1:23">
      <c r="A823" s="18"/>
      <c r="B823" s="22"/>
      <c r="C823" s="21"/>
      <c r="D823" s="30" t="s">
        <v>1726</v>
      </c>
      <c r="E823" s="31" t="s">
        <v>1727</v>
      </c>
      <c r="F823" s="32">
        <v>4.6</v>
      </c>
      <c r="G823" s="47"/>
      <c r="H823" s="48"/>
      <c r="I823" s="48"/>
      <c r="J823" s="48"/>
      <c r="K823" s="48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</row>
    <row r="824" spans="1:23">
      <c r="A824" s="18"/>
      <c r="B824" s="22"/>
      <c r="C824" s="21"/>
      <c r="D824" s="30" t="s">
        <v>1728</v>
      </c>
      <c r="E824" s="31" t="s">
        <v>1729</v>
      </c>
      <c r="F824" s="32">
        <v>48.4</v>
      </c>
      <c r="G824" s="47"/>
      <c r="H824" s="48"/>
      <c r="I824" s="48"/>
      <c r="J824" s="48"/>
      <c r="K824" s="48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</row>
    <row r="825" spans="1:23">
      <c r="A825" s="18"/>
      <c r="B825" s="22"/>
      <c r="C825" s="21"/>
      <c r="D825" s="30" t="s">
        <v>1730</v>
      </c>
      <c r="E825" s="31" t="s">
        <v>1731</v>
      </c>
      <c r="F825" s="32">
        <v>104.55</v>
      </c>
      <c r="G825" s="49"/>
      <c r="H825" s="50"/>
      <c r="I825" s="50"/>
      <c r="J825" s="50"/>
      <c r="K825" s="50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</row>
    <row r="826" spans="1:23">
      <c r="A826" s="18"/>
      <c r="B826" s="22">
        <f>(25/1000)*(125/1000)*(475/1000)*(134/1000)</f>
        <v>0.00019890625</v>
      </c>
      <c r="C826" s="19" t="s">
        <v>1732</v>
      </c>
      <c r="D826" s="30" t="s">
        <v>1733</v>
      </c>
      <c r="E826" s="31" t="s">
        <v>1734</v>
      </c>
      <c r="F826" s="32">
        <v>158.4</v>
      </c>
      <c r="G826" s="47"/>
      <c r="H826" s="48"/>
      <c r="I826" s="48"/>
      <c r="J826" s="48"/>
      <c r="K826" s="48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</row>
    <row r="827" spans="1:23">
      <c r="A827" s="18"/>
      <c r="B827" s="22"/>
      <c r="C827" s="21"/>
      <c r="D827" s="30" t="s">
        <v>1735</v>
      </c>
      <c r="E827" s="31" t="s">
        <v>1736</v>
      </c>
      <c r="F827" s="32">
        <v>136.5</v>
      </c>
      <c r="G827" s="49"/>
      <c r="H827" s="50"/>
      <c r="I827" s="50"/>
      <c r="J827" s="50"/>
      <c r="K827" s="50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</row>
    <row r="828" spans="1:23">
      <c r="A828" s="18"/>
      <c r="B828" s="22"/>
      <c r="C828" s="21"/>
      <c r="D828" s="30" t="s">
        <v>1737</v>
      </c>
      <c r="E828" s="31" t="s">
        <v>1738</v>
      </c>
      <c r="F828" s="32">
        <v>91.53</v>
      </c>
      <c r="G828" s="47"/>
      <c r="H828" s="48"/>
      <c r="I828" s="48"/>
      <c r="J828" s="48"/>
      <c r="K828" s="48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</row>
    <row r="829" spans="1:23">
      <c r="A829" s="18"/>
      <c r="B829" s="22">
        <f>(59/1000)*(199/1000)*(475/1000)*(134/1000)</f>
        <v>0.00074731465</v>
      </c>
      <c r="C829" s="19" t="s">
        <v>1739</v>
      </c>
      <c r="D829" s="30" t="s">
        <v>1740</v>
      </c>
      <c r="E829" s="31" t="s">
        <v>1741</v>
      </c>
      <c r="F829" s="32">
        <v>1034</v>
      </c>
      <c r="G829" s="47"/>
      <c r="H829" s="48"/>
      <c r="I829" s="48"/>
      <c r="J829" s="48"/>
      <c r="K829" s="48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</row>
    <row r="830" spans="1:23">
      <c r="A830" s="18"/>
      <c r="B830" s="22"/>
      <c r="C830" s="21"/>
      <c r="D830" s="30" t="s">
        <v>1742</v>
      </c>
      <c r="E830" s="31" t="s">
        <v>1743</v>
      </c>
      <c r="F830" s="32">
        <v>1980</v>
      </c>
      <c r="G830" s="47"/>
      <c r="H830" s="48"/>
      <c r="I830" s="48"/>
      <c r="J830" s="48"/>
      <c r="K830" s="48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</row>
    <row r="831" spans="1:23">
      <c r="A831" s="18"/>
      <c r="B831" s="22"/>
      <c r="C831" s="21"/>
      <c r="D831" s="30" t="s">
        <v>1744</v>
      </c>
      <c r="E831" s="31" t="s">
        <v>1745</v>
      </c>
      <c r="F831" s="32">
        <v>18.2</v>
      </c>
      <c r="G831" s="47"/>
      <c r="H831" s="48"/>
      <c r="I831" s="48"/>
      <c r="J831" s="48"/>
      <c r="K831" s="48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</row>
    <row r="832" spans="1:23">
      <c r="A832" s="18"/>
      <c r="B832" s="22"/>
      <c r="C832" s="21"/>
      <c r="D832" s="30" t="s">
        <v>1746</v>
      </c>
      <c r="E832" s="31" t="s">
        <v>1747</v>
      </c>
      <c r="F832" s="32">
        <v>9.4</v>
      </c>
      <c r="G832" s="47"/>
      <c r="H832" s="48"/>
      <c r="I832" s="48"/>
      <c r="J832" s="48"/>
      <c r="K832" s="48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</row>
    <row r="833" spans="1:23">
      <c r="A833" s="18"/>
      <c r="B833" s="22">
        <f>(267/1000)*(199/1000)*(475/1000)*(134/1000)</f>
        <v>0.00338191545</v>
      </c>
      <c r="C833" s="19" t="s">
        <v>1748</v>
      </c>
      <c r="D833" s="30" t="s">
        <v>1749</v>
      </c>
      <c r="E833" s="31" t="s">
        <v>1750</v>
      </c>
      <c r="F833" s="32">
        <v>24.07</v>
      </c>
      <c r="G833" s="47"/>
      <c r="H833" s="48"/>
      <c r="I833" s="48"/>
      <c r="J833" s="48"/>
      <c r="K833" s="48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</row>
    <row r="834" spans="1:23">
      <c r="A834" s="18"/>
      <c r="B834" s="22"/>
      <c r="C834" s="21"/>
      <c r="D834" s="30" t="s">
        <v>1751</v>
      </c>
      <c r="E834" s="31" t="s">
        <v>1752</v>
      </c>
      <c r="F834" s="32">
        <v>17.8</v>
      </c>
      <c r="G834" s="47"/>
      <c r="H834" s="48"/>
      <c r="I834" s="48"/>
      <c r="J834" s="48"/>
      <c r="K834" s="48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</row>
    <row r="835" spans="1:23">
      <c r="A835" s="18"/>
      <c r="B835" s="22"/>
      <c r="C835" s="21"/>
      <c r="D835" s="30" t="s">
        <v>1753</v>
      </c>
      <c r="E835" s="31" t="s">
        <v>1754</v>
      </c>
      <c r="F835" s="32">
        <v>39.2</v>
      </c>
      <c r="G835" s="47"/>
      <c r="H835" s="48"/>
      <c r="I835" s="48"/>
      <c r="J835" s="48"/>
      <c r="K835" s="48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</row>
    <row r="836" spans="1:23">
      <c r="A836" s="18"/>
      <c r="B836" s="22"/>
      <c r="C836" s="21"/>
      <c r="D836" s="30" t="s">
        <v>1755</v>
      </c>
      <c r="E836" s="31" t="s">
        <v>1756</v>
      </c>
      <c r="F836" s="32">
        <v>4.4</v>
      </c>
      <c r="G836" s="47"/>
      <c r="H836" s="48"/>
      <c r="I836" s="48"/>
      <c r="J836" s="48"/>
      <c r="K836" s="48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</row>
    <row r="837" spans="1:23">
      <c r="A837" s="18"/>
      <c r="B837" s="22">
        <f>(596/1000)*(125/1000)*(475/1000)*(134/1000)</f>
        <v>0.004741925</v>
      </c>
      <c r="C837" s="19" t="s">
        <v>1757</v>
      </c>
      <c r="D837" s="30" t="s">
        <v>1758</v>
      </c>
      <c r="E837" s="31" t="s">
        <v>1759</v>
      </c>
      <c r="F837" s="32">
        <v>23.157</v>
      </c>
      <c r="G837" s="47"/>
      <c r="H837" s="48"/>
      <c r="I837" s="48"/>
      <c r="J837" s="48"/>
      <c r="K837" s="48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</row>
    <row r="838" spans="1:23">
      <c r="A838" s="18"/>
      <c r="B838" s="22"/>
      <c r="C838" s="21"/>
      <c r="D838" s="30" t="s">
        <v>1760</v>
      </c>
      <c r="E838" s="31" t="s">
        <v>1761</v>
      </c>
      <c r="F838" s="32">
        <v>23.46</v>
      </c>
      <c r="G838" s="47"/>
      <c r="H838" s="48"/>
      <c r="I838" s="48"/>
      <c r="J838" s="48"/>
      <c r="K838" s="48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</row>
    <row r="839" spans="1:23">
      <c r="A839" s="18"/>
      <c r="B839" s="22"/>
      <c r="C839" s="21"/>
      <c r="D839" s="30" t="s">
        <v>1762</v>
      </c>
      <c r="E839" s="31" t="s">
        <v>1763</v>
      </c>
      <c r="F839" s="32">
        <v>2</v>
      </c>
      <c r="G839" s="47"/>
      <c r="H839" s="48"/>
      <c r="I839" s="48"/>
      <c r="J839" s="48"/>
      <c r="K839" s="48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</row>
    <row r="840" spans="1:23">
      <c r="A840" s="18"/>
      <c r="B840" s="22"/>
      <c r="C840" s="21"/>
      <c r="D840" s="30" t="s">
        <v>1764</v>
      </c>
      <c r="E840" s="31" t="s">
        <v>1765</v>
      </c>
      <c r="F840" s="32">
        <v>1.76</v>
      </c>
      <c r="G840" s="47"/>
      <c r="H840" s="48"/>
      <c r="I840" s="48"/>
      <c r="J840" s="48"/>
      <c r="K840" s="48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</row>
    <row r="841" spans="1:23">
      <c r="A841" s="18"/>
      <c r="B841" s="22"/>
      <c r="C841" s="21"/>
      <c r="D841" s="30" t="s">
        <v>1766</v>
      </c>
      <c r="E841" s="31" t="s">
        <v>1767</v>
      </c>
      <c r="F841" s="32">
        <v>2</v>
      </c>
      <c r="G841" s="47"/>
      <c r="H841" s="48"/>
      <c r="I841" s="48"/>
      <c r="J841" s="48"/>
      <c r="K841" s="48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</row>
    <row r="842" spans="1:23">
      <c r="A842" s="18"/>
      <c r="B842" s="22"/>
      <c r="C842" s="21"/>
      <c r="D842" s="30" t="s">
        <v>1768</v>
      </c>
      <c r="E842" s="31" t="s">
        <v>1769</v>
      </c>
      <c r="F842" s="32">
        <v>0.93</v>
      </c>
      <c r="G842" s="47"/>
      <c r="H842" s="48"/>
      <c r="I842" s="48"/>
      <c r="J842" s="48"/>
      <c r="K842" s="48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</row>
    <row r="843" spans="1:23">
      <c r="A843" s="18"/>
      <c r="B843" s="22"/>
      <c r="C843" s="21"/>
      <c r="D843" s="30" t="s">
        <v>1770</v>
      </c>
      <c r="E843" s="31" t="s">
        <v>1771</v>
      </c>
      <c r="F843" s="32">
        <v>12.6</v>
      </c>
      <c r="G843" s="49"/>
      <c r="H843" s="50"/>
      <c r="I843" s="50"/>
      <c r="J843" s="50"/>
      <c r="K843" s="50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</row>
    <row r="844" spans="1:23">
      <c r="A844" s="18"/>
      <c r="B844" s="22"/>
      <c r="C844" s="21"/>
      <c r="D844" s="30" t="s">
        <v>1772</v>
      </c>
      <c r="E844" s="31" t="s">
        <v>1773</v>
      </c>
      <c r="F844" s="32">
        <v>8.3</v>
      </c>
      <c r="G844" s="47"/>
      <c r="H844" s="48"/>
      <c r="I844" s="48"/>
      <c r="J844" s="48"/>
      <c r="K844" s="48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</row>
    <row r="845" spans="1:23">
      <c r="A845" s="18"/>
      <c r="B845" s="22"/>
      <c r="C845" s="21"/>
      <c r="D845" s="30" t="s">
        <v>1774</v>
      </c>
      <c r="E845" s="31" t="s">
        <v>1775</v>
      </c>
      <c r="F845" s="32">
        <v>9.2</v>
      </c>
      <c r="G845" s="47"/>
      <c r="H845" s="48"/>
      <c r="I845" s="48"/>
      <c r="J845" s="48"/>
      <c r="K845" s="48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</row>
    <row r="846" spans="1:23">
      <c r="A846" s="18"/>
      <c r="B846" s="22"/>
      <c r="C846" s="21"/>
      <c r="D846" s="30" t="s">
        <v>1776</v>
      </c>
      <c r="E846" s="31" t="s">
        <v>1777</v>
      </c>
      <c r="F846" s="32">
        <v>15.84</v>
      </c>
      <c r="G846" s="47"/>
      <c r="H846" s="48"/>
      <c r="I846" s="48"/>
      <c r="J846" s="48"/>
      <c r="K846" s="48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</row>
    <row r="847" spans="1:23">
      <c r="A847" s="18"/>
      <c r="B847" s="22">
        <f>(475/1000)*(475/1000)*(134/1000)</f>
        <v>0.03023375</v>
      </c>
      <c r="C847" s="19" t="s">
        <v>1778</v>
      </c>
      <c r="D847" s="30" t="s">
        <v>1779</v>
      </c>
      <c r="E847" s="31" t="s">
        <v>1780</v>
      </c>
      <c r="F847" s="32">
        <v>1104.84</v>
      </c>
      <c r="G847" s="47"/>
      <c r="H847" s="48"/>
      <c r="I847" s="48"/>
      <c r="J847" s="48"/>
      <c r="K847" s="48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</row>
    <row r="848" spans="1:23">
      <c r="A848" s="18"/>
      <c r="B848" s="22"/>
      <c r="C848" s="21"/>
      <c r="D848" s="30" t="s">
        <v>1781</v>
      </c>
      <c r="E848" s="31" t="s">
        <v>1782</v>
      </c>
      <c r="F848" s="32">
        <v>2801.2</v>
      </c>
      <c r="G848" s="47"/>
      <c r="H848" s="48"/>
      <c r="I848" s="48"/>
      <c r="J848" s="48"/>
      <c r="K848" s="48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</row>
    <row r="849" spans="1:23">
      <c r="A849" s="18"/>
      <c r="B849" s="22"/>
      <c r="C849" s="21"/>
      <c r="D849" s="30" t="s">
        <v>1783</v>
      </c>
      <c r="E849" s="31" t="s">
        <v>1784</v>
      </c>
      <c r="F849" s="32">
        <v>3718.14</v>
      </c>
      <c r="G849" s="47"/>
      <c r="H849" s="48"/>
      <c r="I849" s="48"/>
      <c r="J849" s="48"/>
      <c r="K849" s="48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</row>
    <row r="850" spans="1:23">
      <c r="A850" s="18"/>
      <c r="B850" s="22"/>
      <c r="C850" s="21"/>
      <c r="D850" s="30" t="s">
        <v>1785</v>
      </c>
      <c r="E850" s="31" t="s">
        <v>1786</v>
      </c>
      <c r="F850" s="32">
        <v>2678.76</v>
      </c>
      <c r="G850" s="47"/>
      <c r="H850" s="48"/>
      <c r="I850" s="48"/>
      <c r="J850" s="48"/>
      <c r="K850" s="48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</row>
    <row r="851" spans="1:23">
      <c r="A851" s="18"/>
      <c r="B851" s="22"/>
      <c r="C851" s="21"/>
      <c r="D851" s="30" t="s">
        <v>1787</v>
      </c>
      <c r="E851" s="31" t="s">
        <v>1788</v>
      </c>
      <c r="F851" s="32">
        <v>2711.8</v>
      </c>
      <c r="G851" s="47"/>
      <c r="H851" s="48"/>
      <c r="I851" s="48"/>
      <c r="J851" s="48"/>
      <c r="K851" s="48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</row>
    <row r="852" spans="1:23">
      <c r="A852" s="18"/>
      <c r="B852" s="22"/>
      <c r="C852" s="21"/>
      <c r="D852" s="30" t="s">
        <v>1789</v>
      </c>
      <c r="E852" s="31" t="s">
        <v>1790</v>
      </c>
      <c r="F852" s="32">
        <v>3518.24</v>
      </c>
      <c r="G852" s="47"/>
      <c r="H852" s="48"/>
      <c r="I852" s="48"/>
      <c r="J852" s="48"/>
      <c r="K852" s="48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</row>
    <row r="853" spans="1:23">
      <c r="A853" s="18"/>
      <c r="B853" s="22"/>
      <c r="C853" s="21"/>
      <c r="D853" s="30" t="s">
        <v>1791</v>
      </c>
      <c r="E853" s="31" t="s">
        <v>1792</v>
      </c>
      <c r="F853" s="32">
        <v>4949.43</v>
      </c>
      <c r="G853" s="49"/>
      <c r="H853" s="50"/>
      <c r="I853" s="50"/>
      <c r="J853" s="50"/>
      <c r="K853" s="50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</row>
    <row r="854" spans="1:23">
      <c r="A854" s="18" t="s">
        <v>1793</v>
      </c>
      <c r="B854" s="22">
        <f>(961/1000)*(525/1000)*(475/1000)*(134/1000)</f>
        <v>0.03211301625</v>
      </c>
      <c r="C854" s="19" t="s">
        <v>1794</v>
      </c>
      <c r="D854" s="30" t="s">
        <v>1795</v>
      </c>
      <c r="E854" s="31" t="s">
        <v>1796</v>
      </c>
      <c r="F854" s="32">
        <v>920</v>
      </c>
      <c r="G854" s="47"/>
      <c r="H854" s="48"/>
      <c r="I854" s="48"/>
      <c r="J854" s="48"/>
      <c r="K854" s="48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</row>
    <row r="855" spans="1:23">
      <c r="A855" s="51"/>
      <c r="B855" s="22"/>
      <c r="C855" s="21"/>
      <c r="D855" s="30" t="s">
        <v>1797</v>
      </c>
      <c r="E855" s="31" t="s">
        <v>1798</v>
      </c>
      <c r="F855" s="32">
        <v>870</v>
      </c>
      <c r="G855" s="47"/>
      <c r="H855" s="48"/>
      <c r="I855" s="48"/>
      <c r="J855" s="48"/>
      <c r="K855" s="48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</row>
    <row r="856" spans="1:23">
      <c r="A856" s="51"/>
      <c r="B856" s="22"/>
      <c r="C856" s="21"/>
      <c r="D856" s="30" t="s">
        <v>1799</v>
      </c>
      <c r="E856" s="31" t="s">
        <v>1800</v>
      </c>
      <c r="F856" s="32">
        <v>1760</v>
      </c>
      <c r="G856" s="49"/>
      <c r="H856" s="50"/>
      <c r="I856" s="50"/>
      <c r="J856" s="50"/>
      <c r="K856" s="50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</row>
    <row r="857" spans="1:23">
      <c r="A857" s="51"/>
      <c r="B857" s="22"/>
      <c r="C857" s="21"/>
      <c r="D857" s="30" t="s">
        <v>1801</v>
      </c>
      <c r="E857" s="31" t="s">
        <v>1802</v>
      </c>
      <c r="F857" s="32">
        <v>4550</v>
      </c>
      <c r="G857" s="47"/>
      <c r="H857" s="48"/>
      <c r="I857" s="48"/>
      <c r="J857" s="48"/>
      <c r="K857" s="48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</row>
    <row r="858" spans="1:23">
      <c r="A858" s="51"/>
      <c r="B858" s="22"/>
      <c r="C858" s="21"/>
      <c r="D858" s="30" t="s">
        <v>1803</v>
      </c>
      <c r="E858" s="31" t="s">
        <v>1804</v>
      </c>
      <c r="F858" s="32">
        <v>4650</v>
      </c>
      <c r="G858" s="47"/>
      <c r="H858" s="48"/>
      <c r="I858" s="48"/>
      <c r="J858" s="48"/>
      <c r="K858" s="48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</row>
    <row r="859" spans="1:23">
      <c r="A859" s="51"/>
      <c r="B859" s="22"/>
      <c r="C859" s="21"/>
      <c r="D859" s="30" t="s">
        <v>1805</v>
      </c>
      <c r="E859" s="31" t="s">
        <v>1806</v>
      </c>
      <c r="F859" s="32">
        <v>2125</v>
      </c>
      <c r="G859" s="47"/>
      <c r="H859" s="48"/>
      <c r="I859" s="48"/>
      <c r="J859" s="48"/>
      <c r="K859" s="48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</row>
    <row r="860" spans="1:23">
      <c r="A860" s="51"/>
      <c r="B860" s="22"/>
      <c r="C860" s="21"/>
      <c r="D860" s="30" t="s">
        <v>1807</v>
      </c>
      <c r="E860" s="31" t="s">
        <v>1808</v>
      </c>
      <c r="F860" s="32">
        <v>1245</v>
      </c>
      <c r="G860" s="47"/>
      <c r="H860" s="48"/>
      <c r="I860" s="48"/>
      <c r="J860" s="48"/>
      <c r="K860" s="48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</row>
    <row r="861" spans="1:23">
      <c r="A861" s="18" t="s">
        <v>1809</v>
      </c>
      <c r="B861" s="22">
        <f>(223/1000)*(290/1000)</f>
        <v>0.06467</v>
      </c>
      <c r="C861" s="19" t="s">
        <v>1810</v>
      </c>
      <c r="D861" s="30" t="s">
        <v>1811</v>
      </c>
      <c r="E861" s="31" t="s">
        <v>1812</v>
      </c>
      <c r="F861" s="32">
        <v>20</v>
      </c>
      <c r="G861" s="49"/>
      <c r="H861" s="50"/>
      <c r="I861" s="50"/>
      <c r="J861" s="50"/>
      <c r="K861" s="50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</row>
    <row r="862" spans="1:23">
      <c r="A862" s="18"/>
      <c r="B862" s="22"/>
      <c r="C862" s="21"/>
      <c r="D862" s="30" t="s">
        <v>1813</v>
      </c>
      <c r="E862" s="31" t="s">
        <v>1814</v>
      </c>
      <c r="F862" s="32">
        <v>24.36</v>
      </c>
      <c r="G862" s="47"/>
      <c r="H862" s="48"/>
      <c r="I862" s="48"/>
      <c r="J862" s="48"/>
      <c r="K862" s="48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</row>
    <row r="863" spans="1:23">
      <c r="A863" s="18"/>
      <c r="B863" s="22"/>
      <c r="C863" s="21"/>
      <c r="D863" s="30" t="s">
        <v>1815</v>
      </c>
      <c r="E863" s="31" t="s">
        <v>1816</v>
      </c>
      <c r="F863" s="32">
        <v>29.58</v>
      </c>
      <c r="G863" s="49"/>
      <c r="H863" s="50"/>
      <c r="I863" s="50"/>
      <c r="J863" s="50"/>
      <c r="K863" s="50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</row>
    <row r="864" spans="1:23">
      <c r="A864" s="18"/>
      <c r="B864" s="22"/>
      <c r="C864" s="21"/>
      <c r="D864" s="30" t="s">
        <v>1817</v>
      </c>
      <c r="E864" s="31" t="s">
        <v>1818</v>
      </c>
      <c r="F864" s="32">
        <v>35.88</v>
      </c>
      <c r="G864" s="49"/>
      <c r="H864" s="50"/>
      <c r="I864" s="50"/>
      <c r="J864" s="50"/>
      <c r="K864" s="50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</row>
    <row r="865" spans="1:23">
      <c r="A865" s="18"/>
      <c r="B865" s="22"/>
      <c r="C865" s="21"/>
      <c r="D865" s="30" t="s">
        <v>1819</v>
      </c>
      <c r="E865" s="31" t="s">
        <v>1820</v>
      </c>
      <c r="F865" s="32">
        <v>32.55</v>
      </c>
      <c r="G865" s="49"/>
      <c r="H865" s="50"/>
      <c r="I865" s="50"/>
      <c r="J865" s="50"/>
      <c r="K865" s="50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</row>
    <row r="866" spans="1:23">
      <c r="A866" s="18"/>
      <c r="B866" s="22"/>
      <c r="C866" s="21"/>
      <c r="D866" s="30" t="s">
        <v>1821</v>
      </c>
      <c r="E866" s="31" t="s">
        <v>1822</v>
      </c>
      <c r="F866" s="32">
        <v>25.81</v>
      </c>
      <c r="G866" s="47"/>
      <c r="H866" s="48"/>
      <c r="I866" s="48"/>
      <c r="J866" s="48"/>
      <c r="K866" s="48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</row>
    <row r="867" spans="1:23">
      <c r="A867" s="18"/>
      <c r="B867" s="22"/>
      <c r="C867" s="21"/>
      <c r="D867" s="30" t="s">
        <v>1823</v>
      </c>
      <c r="E867" s="31" t="s">
        <v>1824</v>
      </c>
      <c r="F867" s="32">
        <v>78.32</v>
      </c>
      <c r="G867" s="47"/>
      <c r="H867" s="48"/>
      <c r="I867" s="48"/>
      <c r="J867" s="48"/>
      <c r="K867" s="48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</row>
    <row r="868" spans="1:23">
      <c r="A868" s="18"/>
      <c r="B868" s="22"/>
      <c r="C868" s="21"/>
      <c r="D868" s="30" t="s">
        <v>1825</v>
      </c>
      <c r="E868" s="31" t="s">
        <v>1826</v>
      </c>
      <c r="F868" s="32">
        <v>28.56</v>
      </c>
      <c r="G868" s="49"/>
      <c r="H868" s="50"/>
      <c r="I868" s="50"/>
      <c r="J868" s="50"/>
      <c r="K868" s="50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</row>
    <row r="869" spans="1:23">
      <c r="A869" s="18"/>
      <c r="B869" s="22"/>
      <c r="C869" s="21"/>
      <c r="D869" s="30" t="s">
        <v>1827</v>
      </c>
      <c r="E869" s="31" t="s">
        <v>1828</v>
      </c>
      <c r="F869" s="32">
        <v>27.26</v>
      </c>
      <c r="G869" s="49"/>
      <c r="H869" s="50"/>
      <c r="I869" s="50"/>
      <c r="J869" s="50"/>
      <c r="K869" s="50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</row>
    <row r="870" spans="1:23">
      <c r="A870" s="18"/>
      <c r="B870" s="22"/>
      <c r="C870" s="21"/>
      <c r="D870" s="30" t="s">
        <v>1829</v>
      </c>
      <c r="E870" s="31" t="s">
        <v>1830</v>
      </c>
      <c r="F870" s="32">
        <v>61.2</v>
      </c>
      <c r="G870" s="47"/>
      <c r="H870" s="48"/>
      <c r="I870" s="48"/>
      <c r="J870" s="48"/>
      <c r="K870" s="48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</row>
    <row r="871" spans="1:23">
      <c r="A871" s="18"/>
      <c r="B871" s="22"/>
      <c r="C871" s="21"/>
      <c r="D871" s="30" t="s">
        <v>1831</v>
      </c>
      <c r="E871" s="31" t="s">
        <v>1832</v>
      </c>
      <c r="F871" s="32">
        <v>23.24</v>
      </c>
      <c r="G871" s="47"/>
      <c r="H871" s="48"/>
      <c r="I871" s="48"/>
      <c r="J871" s="48"/>
      <c r="K871" s="48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</row>
    <row r="872" spans="1:23">
      <c r="A872" s="18"/>
      <c r="B872" s="22"/>
      <c r="C872" s="21"/>
      <c r="D872" s="30" t="s">
        <v>1833</v>
      </c>
      <c r="E872" s="31" t="s">
        <v>1834</v>
      </c>
      <c r="F872" s="32">
        <v>34.58</v>
      </c>
      <c r="G872" s="47"/>
      <c r="H872" s="48"/>
      <c r="I872" s="48"/>
      <c r="J872" s="48"/>
      <c r="K872" s="48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</row>
    <row r="873" spans="1:23">
      <c r="A873" s="18"/>
      <c r="B873" s="22"/>
      <c r="C873" s="21"/>
      <c r="D873" s="30" t="s">
        <v>1835</v>
      </c>
      <c r="E873" s="31" t="s">
        <v>541</v>
      </c>
      <c r="F873" s="32">
        <v>4.7</v>
      </c>
      <c r="G873" s="47"/>
      <c r="H873" s="48"/>
      <c r="I873" s="48"/>
      <c r="J873" s="48"/>
      <c r="K873" s="48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</row>
    <row r="874" spans="1:23">
      <c r="A874" s="18"/>
      <c r="B874" s="22"/>
      <c r="C874" s="21"/>
      <c r="D874" s="30" t="s">
        <v>1836</v>
      </c>
      <c r="E874" s="31" t="s">
        <v>1837</v>
      </c>
      <c r="F874" s="32">
        <v>4.05</v>
      </c>
      <c r="G874" s="47"/>
      <c r="H874" s="48"/>
      <c r="I874" s="48"/>
      <c r="J874" s="48"/>
      <c r="K874" s="48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</row>
    <row r="875" spans="1:23">
      <c r="A875" s="18"/>
      <c r="B875" s="22"/>
      <c r="C875" s="21"/>
      <c r="D875" s="30" t="s">
        <v>1838</v>
      </c>
      <c r="E875" s="31" t="s">
        <v>632</v>
      </c>
      <c r="F875" s="32">
        <v>2.4</v>
      </c>
      <c r="G875" s="47"/>
      <c r="H875" s="48"/>
      <c r="I875" s="48"/>
      <c r="J875" s="48"/>
      <c r="K875" s="48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</row>
    <row r="876" spans="1:23">
      <c r="A876" s="18"/>
      <c r="B876" s="22"/>
      <c r="C876" s="21"/>
      <c r="D876" s="30" t="s">
        <v>1839</v>
      </c>
      <c r="E876" s="31" t="s">
        <v>1840</v>
      </c>
      <c r="F876" s="32">
        <v>2.67</v>
      </c>
      <c r="G876" s="47"/>
      <c r="H876" s="48"/>
      <c r="I876" s="48"/>
      <c r="J876" s="48"/>
      <c r="K876" s="48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</row>
    <row r="877" spans="1:23">
      <c r="A877" s="18"/>
      <c r="B877" s="22"/>
      <c r="C877" s="21"/>
      <c r="D877" s="30" t="s">
        <v>1841</v>
      </c>
      <c r="E877" s="31" t="s">
        <v>1842</v>
      </c>
      <c r="F877" s="32">
        <v>2.225</v>
      </c>
      <c r="G877" s="47"/>
      <c r="H877" s="48"/>
      <c r="I877" s="48"/>
      <c r="J877" s="48"/>
      <c r="K877" s="48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</row>
    <row r="878" spans="1:23">
      <c r="A878" s="18"/>
      <c r="B878" s="22"/>
      <c r="C878" s="21"/>
      <c r="D878" s="30" t="s">
        <v>1843</v>
      </c>
      <c r="E878" s="31" t="s">
        <v>1844</v>
      </c>
      <c r="F878" s="32">
        <v>2.73</v>
      </c>
      <c r="G878" s="49"/>
      <c r="H878" s="50"/>
      <c r="I878" s="50"/>
      <c r="J878" s="50"/>
      <c r="K878" s="50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</row>
    <row r="879" spans="1:23">
      <c r="A879" s="18"/>
      <c r="B879" s="22"/>
      <c r="C879" s="21"/>
      <c r="D879" s="30" t="s">
        <v>1845</v>
      </c>
      <c r="E879" s="31" t="s">
        <v>1846</v>
      </c>
      <c r="F879" s="32">
        <v>1.88</v>
      </c>
      <c r="G879" s="47"/>
      <c r="H879" s="48"/>
      <c r="I879" s="48"/>
      <c r="J879" s="48"/>
      <c r="K879" s="48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</row>
    <row r="880" spans="1:23">
      <c r="A880" s="18"/>
      <c r="B880" s="22"/>
      <c r="C880" s="21"/>
      <c r="D880" s="30" t="s">
        <v>1847</v>
      </c>
      <c r="E880" s="31" t="s">
        <v>589</v>
      </c>
      <c r="F880" s="32">
        <v>13.95</v>
      </c>
      <c r="G880" s="47"/>
      <c r="H880" s="48"/>
      <c r="I880" s="48"/>
      <c r="J880" s="48"/>
      <c r="K880" s="48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</row>
    <row r="881" spans="1:23">
      <c r="A881" s="18"/>
      <c r="B881" s="22"/>
      <c r="C881" s="21"/>
      <c r="D881" s="30" t="s">
        <v>1848</v>
      </c>
      <c r="E881" s="31" t="s">
        <v>1849</v>
      </c>
      <c r="F881" s="32">
        <v>22.5</v>
      </c>
      <c r="G881" s="47"/>
      <c r="H881" s="48"/>
      <c r="I881" s="48"/>
      <c r="J881" s="48"/>
      <c r="K881" s="48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</row>
    <row r="882" spans="1:23">
      <c r="A882" s="18"/>
      <c r="B882" s="22"/>
      <c r="C882" s="21"/>
      <c r="D882" s="30" t="s">
        <v>1850</v>
      </c>
      <c r="E882" s="31" t="s">
        <v>1851</v>
      </c>
      <c r="F882" s="32">
        <v>4.35</v>
      </c>
      <c r="G882" s="47"/>
      <c r="H882" s="48"/>
      <c r="I882" s="48"/>
      <c r="J882" s="48"/>
      <c r="K882" s="48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</row>
    <row r="883" spans="1:23">
      <c r="A883" s="18"/>
      <c r="B883" s="22"/>
      <c r="C883" s="21"/>
      <c r="D883" s="30" t="s">
        <v>1852</v>
      </c>
      <c r="E883" s="31" t="s">
        <v>1853</v>
      </c>
      <c r="F883" s="32">
        <v>1.72</v>
      </c>
      <c r="G883" s="47"/>
      <c r="H883" s="48"/>
      <c r="I883" s="48"/>
      <c r="J883" s="48"/>
      <c r="K883" s="48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</row>
    <row r="884" spans="1:23">
      <c r="A884" s="18"/>
      <c r="B884" s="22">
        <f>(115/1000)*(520/1000)*(31/1000)</f>
        <v>0.0018538</v>
      </c>
      <c r="C884" s="19" t="s">
        <v>1854</v>
      </c>
      <c r="D884" s="30" t="s">
        <v>1855</v>
      </c>
      <c r="E884" s="31" t="s">
        <v>1856</v>
      </c>
      <c r="F884" s="32">
        <v>255.15</v>
      </c>
      <c r="G884" s="47"/>
      <c r="H884" s="48"/>
      <c r="I884" s="48"/>
      <c r="J884" s="48"/>
      <c r="K884" s="48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</row>
    <row r="885" spans="1:23">
      <c r="A885" s="18"/>
      <c r="B885" s="22"/>
      <c r="C885" s="21"/>
      <c r="D885" s="30" t="s">
        <v>1857</v>
      </c>
      <c r="E885" s="31" t="s">
        <v>1858</v>
      </c>
      <c r="F885" s="32">
        <v>184.9</v>
      </c>
      <c r="G885" s="47"/>
      <c r="H885" s="48"/>
      <c r="I885" s="48"/>
      <c r="J885" s="48"/>
      <c r="K885" s="48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</row>
    <row r="886" spans="1:23">
      <c r="A886" s="18"/>
      <c r="B886" s="22"/>
      <c r="C886" s="21"/>
      <c r="D886" s="30" t="s">
        <v>1859</v>
      </c>
      <c r="E886" s="31" t="s">
        <v>1860</v>
      </c>
      <c r="F886" s="32">
        <v>106.95</v>
      </c>
      <c r="G886" s="47"/>
      <c r="H886" s="48"/>
      <c r="I886" s="48"/>
      <c r="J886" s="48"/>
      <c r="K886" s="48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</row>
    <row r="887" spans="1:23">
      <c r="A887" s="18"/>
      <c r="B887" s="22"/>
      <c r="C887" s="21"/>
      <c r="D887" s="30" t="s">
        <v>1861</v>
      </c>
      <c r="E887" s="31" t="s">
        <v>1862</v>
      </c>
      <c r="F887" s="32">
        <v>92</v>
      </c>
      <c r="G887" s="47"/>
      <c r="H887" s="48"/>
      <c r="I887" s="48"/>
      <c r="J887" s="48"/>
      <c r="K887" s="48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</row>
    <row r="888" spans="1:23">
      <c r="A888" s="18" t="s">
        <v>1863</v>
      </c>
      <c r="B888" s="22">
        <f>(500/1000)*(388/1000)*(520/1000)*(31/1000)</f>
        <v>0.00312728</v>
      </c>
      <c r="C888" s="19" t="s">
        <v>1864</v>
      </c>
      <c r="D888" s="30" t="s">
        <v>1865</v>
      </c>
      <c r="E888" s="31" t="s">
        <v>1866</v>
      </c>
      <c r="F888" s="32">
        <v>25.5</v>
      </c>
      <c r="G888" s="47"/>
      <c r="H888" s="48"/>
      <c r="I888" s="48"/>
      <c r="J888" s="48"/>
      <c r="K888" s="48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</row>
    <row r="889" spans="1:23">
      <c r="A889" s="51"/>
      <c r="B889" s="22"/>
      <c r="C889" s="21"/>
      <c r="D889" s="30" t="s">
        <v>1867</v>
      </c>
      <c r="E889" s="31" t="s">
        <v>1868</v>
      </c>
      <c r="F889" s="32">
        <v>25.5</v>
      </c>
      <c r="G889" s="47"/>
      <c r="H889" s="48"/>
      <c r="I889" s="48"/>
      <c r="J889" s="48"/>
      <c r="K889" s="48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</row>
    <row r="890" spans="1:23">
      <c r="A890" s="51"/>
      <c r="B890" s="22"/>
      <c r="C890" s="21"/>
      <c r="D890" s="30" t="s">
        <v>1869</v>
      </c>
      <c r="E890" s="31" t="s">
        <v>1870</v>
      </c>
      <c r="F890" s="32">
        <v>82.77</v>
      </c>
      <c r="G890" s="47"/>
      <c r="H890" s="48"/>
      <c r="I890" s="48"/>
      <c r="J890" s="48"/>
      <c r="K890" s="48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</row>
    <row r="891" spans="1:23">
      <c r="A891" s="51"/>
      <c r="B891" s="22"/>
      <c r="C891" s="21"/>
      <c r="D891" s="30" t="s">
        <v>1871</v>
      </c>
      <c r="E891" s="31" t="s">
        <v>1872</v>
      </c>
      <c r="F891" s="32">
        <v>24.3</v>
      </c>
      <c r="G891" s="47"/>
      <c r="H891" s="48"/>
      <c r="I891" s="48"/>
      <c r="J891" s="48"/>
      <c r="K891" s="48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</row>
    <row r="892" spans="1:23">
      <c r="A892" s="51"/>
      <c r="B892" s="22"/>
      <c r="C892" s="21"/>
      <c r="D892" s="30" t="s">
        <v>1873</v>
      </c>
      <c r="E892" s="31" t="s">
        <v>1874</v>
      </c>
      <c r="F892" s="32">
        <v>22.75</v>
      </c>
      <c r="G892" s="47"/>
      <c r="H892" s="48"/>
      <c r="I892" s="48"/>
      <c r="J892" s="48"/>
      <c r="K892" s="48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</row>
    <row r="893" spans="1:23">
      <c r="A893" s="51"/>
      <c r="B893" s="22">
        <f>(500/1000)*(388/1000)*(520/1000)*(31/1000)</f>
        <v>0.00312728</v>
      </c>
      <c r="C893" s="19" t="s">
        <v>1875</v>
      </c>
      <c r="D893" s="30" t="s">
        <v>1876</v>
      </c>
      <c r="E893" s="31" t="s">
        <v>1877</v>
      </c>
      <c r="F893" s="32">
        <v>259.26</v>
      </c>
      <c r="G893" s="47"/>
      <c r="H893" s="48"/>
      <c r="I893" s="48"/>
      <c r="J893" s="48"/>
      <c r="K893" s="48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</row>
    <row r="894" spans="1:23">
      <c r="A894" s="51"/>
      <c r="B894" s="22"/>
      <c r="C894" s="21"/>
      <c r="D894" s="30" t="s">
        <v>1878</v>
      </c>
      <c r="E894" s="31" t="s">
        <v>1879</v>
      </c>
      <c r="F894" s="32">
        <v>59.16</v>
      </c>
      <c r="G894" s="47"/>
      <c r="H894" s="48"/>
      <c r="I894" s="48"/>
      <c r="J894" s="48"/>
      <c r="K894" s="48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</row>
    <row r="895" spans="1:23">
      <c r="A895" s="51"/>
      <c r="B895" s="22"/>
      <c r="C895" s="21"/>
      <c r="D895" s="30" t="s">
        <v>1880</v>
      </c>
      <c r="E895" s="31" t="s">
        <v>1881</v>
      </c>
      <c r="F895" s="32">
        <v>97.01</v>
      </c>
      <c r="G895" s="47"/>
      <c r="H895" s="48"/>
      <c r="I895" s="48"/>
      <c r="J895" s="48"/>
      <c r="K895" s="48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</row>
    <row r="896" spans="1:23">
      <c r="A896" s="51"/>
      <c r="B896" s="22"/>
      <c r="C896" s="21"/>
      <c r="D896" s="30" t="s">
        <v>1882</v>
      </c>
      <c r="E896" s="31" t="s">
        <v>1883</v>
      </c>
      <c r="F896" s="32">
        <v>43.12</v>
      </c>
      <c r="G896" s="47"/>
      <c r="H896" s="48"/>
      <c r="I896" s="48"/>
      <c r="J896" s="48"/>
      <c r="K896" s="48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</row>
    <row r="897" spans="1:23">
      <c r="A897" s="51"/>
      <c r="B897" s="22"/>
      <c r="C897" s="21"/>
      <c r="D897" s="30" t="s">
        <v>1884</v>
      </c>
      <c r="E897" s="31" t="s">
        <v>1885</v>
      </c>
      <c r="F897" s="32">
        <v>40.18</v>
      </c>
      <c r="G897" s="47"/>
      <c r="H897" s="48"/>
      <c r="I897" s="48"/>
      <c r="J897" s="48"/>
      <c r="K897" s="48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</row>
    <row r="898" spans="1:23">
      <c r="A898" s="51"/>
      <c r="B898" s="22"/>
      <c r="C898" s="21"/>
      <c r="D898" s="30" t="s">
        <v>1886</v>
      </c>
      <c r="E898" s="31" t="s">
        <v>1887</v>
      </c>
      <c r="F898" s="32">
        <v>7.04</v>
      </c>
      <c r="G898" s="47"/>
      <c r="H898" s="48"/>
      <c r="I898" s="48"/>
      <c r="J898" s="48"/>
      <c r="K898" s="48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</row>
    <row r="899" spans="1:23">
      <c r="A899" s="51"/>
      <c r="B899" s="22"/>
      <c r="C899" s="21"/>
      <c r="D899" s="30" t="s">
        <v>1888</v>
      </c>
      <c r="E899" s="31" t="s">
        <v>1889</v>
      </c>
      <c r="F899" s="32">
        <v>13.65</v>
      </c>
      <c r="G899" s="47"/>
      <c r="H899" s="48"/>
      <c r="I899" s="48"/>
      <c r="J899" s="48"/>
      <c r="K899" s="48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</row>
    <row r="900" spans="1:23">
      <c r="A900" s="51"/>
      <c r="B900" s="22"/>
      <c r="C900" s="21"/>
      <c r="D900" s="30" t="s">
        <v>1890</v>
      </c>
      <c r="E900" s="31" t="s">
        <v>1891</v>
      </c>
      <c r="F900" s="32">
        <v>8.1</v>
      </c>
      <c r="G900" s="47"/>
      <c r="H900" s="48"/>
      <c r="I900" s="48"/>
      <c r="J900" s="48"/>
      <c r="K900" s="48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</row>
    <row r="901" spans="1:23">
      <c r="A901" s="51"/>
      <c r="B901" s="22"/>
      <c r="C901" s="21"/>
      <c r="D901" s="30" t="s">
        <v>1892</v>
      </c>
      <c r="E901" s="31" t="s">
        <v>1893</v>
      </c>
      <c r="F901" s="32">
        <v>29.05</v>
      </c>
      <c r="G901" s="47"/>
      <c r="H901" s="48"/>
      <c r="I901" s="48"/>
      <c r="J901" s="48"/>
      <c r="K901" s="48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</row>
    <row r="902" spans="1:23">
      <c r="A902" s="51"/>
      <c r="B902" s="22"/>
      <c r="C902" s="21"/>
      <c r="D902" s="30" t="s">
        <v>1894</v>
      </c>
      <c r="E902" s="31" t="s">
        <v>1895</v>
      </c>
      <c r="F902" s="32">
        <v>13.65</v>
      </c>
      <c r="G902" s="47"/>
      <c r="H902" s="48"/>
      <c r="I902" s="48"/>
      <c r="J902" s="48"/>
      <c r="K902" s="48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</row>
    <row r="903" spans="1:23">
      <c r="A903" s="51"/>
      <c r="B903" s="22"/>
      <c r="C903" s="21"/>
      <c r="D903" s="30" t="s">
        <v>1896</v>
      </c>
      <c r="E903" s="31" t="s">
        <v>1897</v>
      </c>
      <c r="F903" s="32">
        <v>22.25</v>
      </c>
      <c r="G903" s="47"/>
      <c r="H903" s="48"/>
      <c r="I903" s="48"/>
      <c r="J903" s="48"/>
      <c r="K903" s="48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</row>
    <row r="904" spans="1:23">
      <c r="A904" s="51"/>
      <c r="B904" s="22"/>
      <c r="C904" s="21"/>
      <c r="D904" s="30" t="s">
        <v>1898</v>
      </c>
      <c r="E904" s="31" t="s">
        <v>1899</v>
      </c>
      <c r="F904" s="32">
        <v>93.06</v>
      </c>
      <c r="G904" s="47"/>
      <c r="H904" s="48"/>
      <c r="I904" s="48"/>
      <c r="J904" s="48"/>
      <c r="K904" s="48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</row>
    <row r="905" spans="1:23">
      <c r="A905" s="51"/>
      <c r="B905" s="22"/>
      <c r="C905" s="21"/>
      <c r="D905" s="30" t="s">
        <v>1900</v>
      </c>
      <c r="E905" s="31" t="s">
        <v>1901</v>
      </c>
      <c r="F905" s="32">
        <v>75.65</v>
      </c>
      <c r="G905" s="47"/>
      <c r="H905" s="48"/>
      <c r="I905" s="48"/>
      <c r="J905" s="48"/>
      <c r="K905" s="48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</row>
    <row r="906" spans="1:23">
      <c r="A906" s="51"/>
      <c r="B906" s="22"/>
      <c r="C906" s="21"/>
      <c r="D906" s="30" t="s">
        <v>1902</v>
      </c>
      <c r="E906" s="31" t="s">
        <v>1903</v>
      </c>
      <c r="F906" s="32">
        <v>61.41</v>
      </c>
      <c r="G906" s="47"/>
      <c r="H906" s="48"/>
      <c r="I906" s="48"/>
      <c r="J906" s="48"/>
      <c r="K906" s="48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</row>
    <row r="907" spans="1:23">
      <c r="A907" s="51"/>
      <c r="B907" s="22"/>
      <c r="C907" s="21"/>
      <c r="D907" s="30" t="s">
        <v>1904</v>
      </c>
      <c r="E907" s="31" t="s">
        <v>1905</v>
      </c>
      <c r="F907" s="32">
        <v>14.946</v>
      </c>
      <c r="G907" s="47"/>
      <c r="H907" s="48"/>
      <c r="I907" s="48"/>
      <c r="J907" s="48"/>
      <c r="K907" s="48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</row>
    <row r="908" spans="1:23">
      <c r="A908" s="51"/>
      <c r="B908" s="22"/>
      <c r="C908" s="21"/>
      <c r="D908" s="30" t="s">
        <v>1906</v>
      </c>
      <c r="E908" s="31" t="s">
        <v>1907</v>
      </c>
      <c r="F908" s="32">
        <v>281.06</v>
      </c>
      <c r="G908" s="47"/>
      <c r="H908" s="48"/>
      <c r="I908" s="48"/>
      <c r="J908" s="48"/>
      <c r="K908" s="48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</row>
    <row r="909" spans="1:23">
      <c r="A909" s="51"/>
      <c r="B909" s="22"/>
      <c r="C909" s="21"/>
      <c r="D909" s="30" t="s">
        <v>1908</v>
      </c>
      <c r="E909" s="31" t="s">
        <v>1909</v>
      </c>
      <c r="F909" s="32">
        <v>74.76</v>
      </c>
      <c r="G909" s="47"/>
      <c r="H909" s="48"/>
      <c r="I909" s="48"/>
      <c r="J909" s="48"/>
      <c r="K909" s="48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</row>
    <row r="910" spans="1:23">
      <c r="A910" s="51"/>
      <c r="B910" s="22"/>
      <c r="C910" s="21"/>
      <c r="D910" s="30" t="s">
        <v>1910</v>
      </c>
      <c r="E910" s="31" t="s">
        <v>1911</v>
      </c>
      <c r="F910" s="32">
        <v>57.62</v>
      </c>
      <c r="G910" s="47"/>
      <c r="H910" s="48"/>
      <c r="I910" s="48"/>
      <c r="J910" s="48"/>
      <c r="K910" s="48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</row>
    <row r="911" spans="1:23">
      <c r="A911" s="51"/>
      <c r="B911" s="22"/>
      <c r="C911" s="21"/>
      <c r="D911" s="30" t="s">
        <v>1912</v>
      </c>
      <c r="E911" s="31" t="s">
        <v>1913</v>
      </c>
      <c r="F911" s="32">
        <v>39.15</v>
      </c>
      <c r="G911" s="47"/>
      <c r="H911" s="48"/>
      <c r="I911" s="48"/>
      <c r="J911" s="48"/>
      <c r="K911" s="48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</row>
    <row r="912" spans="1:23">
      <c r="A912" s="51"/>
      <c r="B912" s="22"/>
      <c r="C912" s="21"/>
      <c r="D912" s="30" t="s">
        <v>1914</v>
      </c>
      <c r="E912" s="31" t="s">
        <v>1915</v>
      </c>
      <c r="F912" s="32">
        <v>5.561</v>
      </c>
      <c r="G912" s="47"/>
      <c r="H912" s="48"/>
      <c r="I912" s="48"/>
      <c r="J912" s="48"/>
      <c r="K912" s="48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</row>
    <row r="913" spans="1:23">
      <c r="A913" s="51"/>
      <c r="B913" s="22"/>
      <c r="C913" s="21"/>
      <c r="D913" s="30" t="s">
        <v>1916</v>
      </c>
      <c r="E913" s="31" t="s">
        <v>1917</v>
      </c>
      <c r="F913" s="32">
        <v>12.72</v>
      </c>
      <c r="G913" s="47"/>
      <c r="H913" s="48"/>
      <c r="I913" s="48"/>
      <c r="J913" s="48"/>
      <c r="K913" s="48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</row>
    <row r="914" spans="1:23">
      <c r="A914" s="51"/>
      <c r="B914" s="22">
        <f>(673/1000)*(480/1000)*(31/1000)</f>
        <v>0.01001424</v>
      </c>
      <c r="C914" s="19" t="s">
        <v>1918</v>
      </c>
      <c r="D914" s="30" t="s">
        <v>1919</v>
      </c>
      <c r="E914" s="31" t="s">
        <v>1920</v>
      </c>
      <c r="F914" s="32">
        <v>559.2</v>
      </c>
      <c r="G914" s="47"/>
      <c r="H914" s="48"/>
      <c r="I914" s="48"/>
      <c r="J914" s="48"/>
      <c r="K914" s="48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</row>
    <row r="915" spans="1:23">
      <c r="A915" s="51"/>
      <c r="B915" s="22"/>
      <c r="C915" s="21"/>
      <c r="D915" s="30" t="s">
        <v>1921</v>
      </c>
      <c r="E915" s="31" t="s">
        <v>1922</v>
      </c>
      <c r="F915" s="32">
        <v>545.09</v>
      </c>
      <c r="G915" s="47"/>
      <c r="H915" s="48"/>
      <c r="I915" s="48"/>
      <c r="J915" s="48"/>
      <c r="K915" s="48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</row>
    <row r="916" spans="1:23">
      <c r="A916" s="51"/>
      <c r="B916" s="22"/>
      <c r="C916" s="21"/>
      <c r="D916" s="30" t="s">
        <v>1923</v>
      </c>
      <c r="E916" s="31" t="s">
        <v>1924</v>
      </c>
      <c r="F916" s="32">
        <v>3459.78</v>
      </c>
      <c r="G916" s="47"/>
      <c r="H916" s="48"/>
      <c r="I916" s="48"/>
      <c r="J916" s="48"/>
      <c r="K916" s="48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</row>
    <row r="917" spans="1:23">
      <c r="A917" s="51"/>
      <c r="B917" s="22"/>
      <c r="C917" s="21"/>
      <c r="D917" s="30" t="s">
        <v>1925</v>
      </c>
      <c r="E917" s="31" t="s">
        <v>1926</v>
      </c>
      <c r="F917" s="32">
        <v>3916</v>
      </c>
      <c r="G917" s="49"/>
      <c r="H917" s="50"/>
      <c r="I917" s="50"/>
      <c r="J917" s="50"/>
      <c r="K917" s="50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</row>
    <row r="918" spans="1:23">
      <c r="A918" s="51"/>
      <c r="B918" s="22"/>
      <c r="C918" s="21"/>
      <c r="D918" s="30" t="s">
        <v>1927</v>
      </c>
      <c r="E918" s="31" t="s">
        <v>1928</v>
      </c>
      <c r="F918" s="32">
        <v>3811.99</v>
      </c>
      <c r="G918" s="47"/>
      <c r="H918" s="48"/>
      <c r="I918" s="48"/>
      <c r="J918" s="48"/>
      <c r="K918" s="48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</row>
    <row r="919" spans="1:23">
      <c r="A919" s="51"/>
      <c r="B919" s="22"/>
      <c r="C919" s="21"/>
      <c r="D919" s="30" t="s">
        <v>1929</v>
      </c>
      <c r="E919" s="31" t="s">
        <v>1930</v>
      </c>
      <c r="F919" s="32">
        <v>1588.5</v>
      </c>
      <c r="G919" s="47"/>
      <c r="H919" s="48"/>
      <c r="I919" s="48"/>
      <c r="J919" s="48"/>
      <c r="K919" s="48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</row>
    <row r="920" spans="1:23">
      <c r="A920" s="51"/>
      <c r="B920" s="22"/>
      <c r="C920" s="21"/>
      <c r="D920" s="30" t="s">
        <v>1931</v>
      </c>
      <c r="E920" s="31" t="s">
        <v>1932</v>
      </c>
      <c r="F920" s="32">
        <v>2232.04</v>
      </c>
      <c r="G920" s="49"/>
      <c r="H920" s="50"/>
      <c r="I920" s="50"/>
      <c r="J920" s="50"/>
      <c r="K920" s="50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</row>
    <row r="921" spans="1:23">
      <c r="A921" s="51"/>
      <c r="B921" s="22"/>
      <c r="C921" s="21"/>
      <c r="D921" s="30" t="s">
        <v>1933</v>
      </c>
      <c r="E921" s="31" t="s">
        <v>1934</v>
      </c>
      <c r="F921" s="32">
        <v>1487.5</v>
      </c>
      <c r="G921" s="49"/>
      <c r="H921" s="50"/>
      <c r="I921" s="50"/>
      <c r="J921" s="50"/>
      <c r="K921" s="50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</row>
    <row r="922" spans="1:23">
      <c r="A922" s="51"/>
      <c r="B922" s="22"/>
      <c r="C922" s="21"/>
      <c r="D922" s="30" t="s">
        <v>1935</v>
      </c>
      <c r="E922" s="31" t="s">
        <v>1936</v>
      </c>
      <c r="F922" s="32">
        <v>1487.07</v>
      </c>
      <c r="G922" s="47"/>
      <c r="H922" s="48"/>
      <c r="I922" s="48"/>
      <c r="J922" s="48"/>
      <c r="K922" s="48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</row>
    <row r="923" spans="1:23">
      <c r="A923" s="51"/>
      <c r="B923" s="22"/>
      <c r="C923" s="21"/>
      <c r="D923" s="30" t="s">
        <v>1937</v>
      </c>
      <c r="E923" s="31" t="s">
        <v>1938</v>
      </c>
      <c r="F923" s="32">
        <v>1485.54</v>
      </c>
      <c r="G923" s="49"/>
      <c r="H923" s="50"/>
      <c r="I923" s="50"/>
      <c r="J923" s="50"/>
      <c r="K923" s="50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</row>
    <row r="924" spans="1:23">
      <c r="A924" s="51"/>
      <c r="B924" s="22"/>
      <c r="C924" s="21"/>
      <c r="D924" s="30" t="s">
        <v>1939</v>
      </c>
      <c r="E924" s="31" t="s">
        <v>1940</v>
      </c>
      <c r="F924" s="32">
        <v>784.56</v>
      </c>
      <c r="G924" s="49"/>
      <c r="H924" s="50"/>
      <c r="I924" s="50"/>
      <c r="J924" s="50"/>
      <c r="K924" s="50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</row>
    <row r="925" spans="1:23">
      <c r="A925" s="51"/>
      <c r="B925" s="22"/>
      <c r="C925" s="21"/>
      <c r="D925" s="30" t="s">
        <v>1941</v>
      </c>
      <c r="E925" s="31" t="s">
        <v>1942</v>
      </c>
      <c r="F925" s="32">
        <v>327.85</v>
      </c>
      <c r="G925" s="47"/>
      <c r="H925" s="48"/>
      <c r="I925" s="48"/>
      <c r="J925" s="48"/>
      <c r="K925" s="48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</row>
    <row r="926" spans="1:23">
      <c r="A926" s="51"/>
      <c r="B926" s="22"/>
      <c r="C926" s="21"/>
      <c r="D926" s="30" t="s">
        <v>1943</v>
      </c>
      <c r="E926" s="31" t="s">
        <v>1944</v>
      </c>
      <c r="F926" s="32">
        <v>156</v>
      </c>
      <c r="G926" s="49"/>
      <c r="H926" s="50"/>
      <c r="I926" s="50"/>
      <c r="J926" s="50"/>
      <c r="K926" s="50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</row>
    <row r="927" spans="1:23">
      <c r="A927" s="51"/>
      <c r="B927" s="22">
        <f>(327/1000)*(480/1000)*(31/1000)</f>
        <v>0.00486576</v>
      </c>
      <c r="C927" s="19" t="s">
        <v>1945</v>
      </c>
      <c r="D927" s="30" t="s">
        <v>1946</v>
      </c>
      <c r="E927" s="31" t="s">
        <v>1947</v>
      </c>
      <c r="F927" s="32">
        <v>266.11</v>
      </c>
      <c r="G927" s="47"/>
      <c r="H927" s="48"/>
      <c r="I927" s="48"/>
      <c r="J927" s="48"/>
      <c r="K927" s="48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</row>
    <row r="928" spans="1:23">
      <c r="A928" s="51"/>
      <c r="B928" s="22"/>
      <c r="C928" s="21"/>
      <c r="D928" s="30" t="s">
        <v>1948</v>
      </c>
      <c r="E928" s="31" t="s">
        <v>1949</v>
      </c>
      <c r="F928" s="32">
        <v>323.19</v>
      </c>
      <c r="G928" s="47"/>
      <c r="H928" s="48"/>
      <c r="I928" s="48"/>
      <c r="J928" s="48"/>
      <c r="K928" s="48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</row>
    <row r="929" spans="1:23">
      <c r="A929" s="51"/>
      <c r="B929" s="22"/>
      <c r="C929" s="21"/>
      <c r="D929" s="30" t="s">
        <v>1950</v>
      </c>
      <c r="E929" s="31" t="s">
        <v>1951</v>
      </c>
      <c r="F929" s="32">
        <v>256.28</v>
      </c>
      <c r="G929" s="47"/>
      <c r="H929" s="48"/>
      <c r="I929" s="48"/>
      <c r="J929" s="48"/>
      <c r="K929" s="48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</row>
    <row r="930" spans="1:23">
      <c r="A930" s="51"/>
      <c r="B930" s="22"/>
      <c r="C930" s="21"/>
      <c r="D930" s="30" t="s">
        <v>1952</v>
      </c>
      <c r="E930" s="31" t="s">
        <v>1953</v>
      </c>
      <c r="F930" s="32">
        <v>711.11</v>
      </c>
      <c r="G930" s="47"/>
      <c r="H930" s="48"/>
      <c r="I930" s="48"/>
      <c r="J930" s="48"/>
      <c r="K930" s="48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</row>
    <row r="931" spans="1:23">
      <c r="A931" s="51"/>
      <c r="B931" s="22"/>
      <c r="C931" s="21"/>
      <c r="D931" s="30" t="s">
        <v>1954</v>
      </c>
      <c r="E931" s="31" t="s">
        <v>1955</v>
      </c>
      <c r="F931" s="32">
        <v>241.38</v>
      </c>
      <c r="G931" s="47"/>
      <c r="H931" s="48"/>
      <c r="I931" s="48"/>
      <c r="J931" s="48"/>
      <c r="K931" s="48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</row>
    <row r="932" spans="1:23">
      <c r="A932" s="51"/>
      <c r="B932" s="22"/>
      <c r="C932" s="21"/>
      <c r="D932" s="30" t="s">
        <v>1956</v>
      </c>
      <c r="E932" s="31" t="s">
        <v>1957</v>
      </c>
      <c r="F932" s="32">
        <v>169.65</v>
      </c>
      <c r="G932" s="49"/>
      <c r="H932" s="50"/>
      <c r="I932" s="50"/>
      <c r="J932" s="50"/>
      <c r="K932" s="50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</row>
    <row r="933" spans="1:23">
      <c r="A933" s="51"/>
      <c r="B933" s="22"/>
      <c r="C933" s="21"/>
      <c r="D933" s="11" t="s">
        <v>1958</v>
      </c>
      <c r="E933" s="31" t="s">
        <v>1959</v>
      </c>
      <c r="F933" s="32">
        <v>29.75</v>
      </c>
      <c r="G933" s="55"/>
      <c r="H933" s="56"/>
      <c r="I933" s="56"/>
      <c r="J933" s="56"/>
      <c r="K933" s="56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</row>
    <row r="934" spans="1:23">
      <c r="A934" s="51"/>
      <c r="B934" s="22"/>
      <c r="C934" s="21"/>
      <c r="D934" s="11" t="s">
        <v>1960</v>
      </c>
      <c r="E934" s="31" t="s">
        <v>1961</v>
      </c>
      <c r="F934" s="32">
        <v>41.85</v>
      </c>
      <c r="G934" s="55"/>
      <c r="H934" s="56"/>
      <c r="I934" s="56"/>
      <c r="J934" s="56"/>
      <c r="K934" s="56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</row>
  </sheetData>
  <mergeCells count="200">
    <mergeCell ref="J1:K1"/>
    <mergeCell ref="D3:E3"/>
    <mergeCell ref="A5:A302"/>
    <mergeCell ref="A303:A320"/>
    <mergeCell ref="A321:A412"/>
    <mergeCell ref="A413:A431"/>
    <mergeCell ref="A432:A557"/>
    <mergeCell ref="A558:A656"/>
    <mergeCell ref="A657:A744"/>
    <mergeCell ref="A745:A774"/>
    <mergeCell ref="A775:A853"/>
    <mergeCell ref="A854:A860"/>
    <mergeCell ref="A861:A887"/>
    <mergeCell ref="A888:A934"/>
    <mergeCell ref="B5:B24"/>
    <mergeCell ref="B25:B41"/>
    <mergeCell ref="B42:B47"/>
    <mergeCell ref="B48:B61"/>
    <mergeCell ref="B62:B70"/>
    <mergeCell ref="B71:B83"/>
    <mergeCell ref="B84:B91"/>
    <mergeCell ref="B92:B97"/>
    <mergeCell ref="B98:B107"/>
    <mergeCell ref="B108:B114"/>
    <mergeCell ref="B115:B136"/>
    <mergeCell ref="B137:B143"/>
    <mergeCell ref="B144:B148"/>
    <mergeCell ref="B149:B158"/>
    <mergeCell ref="B159:B164"/>
    <mergeCell ref="B165:B169"/>
    <mergeCell ref="B170:B174"/>
    <mergeCell ref="B175:B184"/>
    <mergeCell ref="B185:B199"/>
    <mergeCell ref="B200:B203"/>
    <mergeCell ref="B204:B222"/>
    <mergeCell ref="B223:B227"/>
    <mergeCell ref="B228:B239"/>
    <mergeCell ref="B240:B242"/>
    <mergeCell ref="B243:B248"/>
    <mergeCell ref="B249:B257"/>
    <mergeCell ref="B258:B276"/>
    <mergeCell ref="B277:B293"/>
    <mergeCell ref="B294:B302"/>
    <mergeCell ref="B303:B307"/>
    <mergeCell ref="B308:B312"/>
    <mergeCell ref="B313:B317"/>
    <mergeCell ref="B318:B320"/>
    <mergeCell ref="B321:B328"/>
    <mergeCell ref="B329:B395"/>
    <mergeCell ref="B396:B398"/>
    <mergeCell ref="B399:B409"/>
    <mergeCell ref="B410:B412"/>
    <mergeCell ref="B413:B419"/>
    <mergeCell ref="B420:B421"/>
    <mergeCell ref="B422:B425"/>
    <mergeCell ref="B426:B428"/>
    <mergeCell ref="B429:B431"/>
    <mergeCell ref="B432:B448"/>
    <mergeCell ref="B449:B453"/>
    <mergeCell ref="B454:B466"/>
    <mergeCell ref="B467:B485"/>
    <mergeCell ref="B486:B509"/>
    <mergeCell ref="B510:B526"/>
    <mergeCell ref="B527:B528"/>
    <mergeCell ref="B529:B539"/>
    <mergeCell ref="B540:B553"/>
    <mergeCell ref="B554:B557"/>
    <mergeCell ref="B558:B614"/>
    <mergeCell ref="B615:B626"/>
    <mergeCell ref="B627:B637"/>
    <mergeCell ref="B638:B644"/>
    <mergeCell ref="B645:B648"/>
    <mergeCell ref="B649:B656"/>
    <mergeCell ref="B657:B675"/>
    <mergeCell ref="B676:B682"/>
    <mergeCell ref="B683:B688"/>
    <mergeCell ref="B689:B697"/>
    <mergeCell ref="B698:B708"/>
    <mergeCell ref="B709:B713"/>
    <mergeCell ref="B714:B719"/>
    <mergeCell ref="B720:B727"/>
    <mergeCell ref="B728:B735"/>
    <mergeCell ref="B736:B739"/>
    <mergeCell ref="B740:B741"/>
    <mergeCell ref="B742:B744"/>
    <mergeCell ref="B745:B756"/>
    <mergeCell ref="B757:B774"/>
    <mergeCell ref="B775:B798"/>
    <mergeCell ref="B799:B805"/>
    <mergeCell ref="B806:B808"/>
    <mergeCell ref="B809:B818"/>
    <mergeCell ref="B819:B825"/>
    <mergeCell ref="B826:B828"/>
    <mergeCell ref="B829:B832"/>
    <mergeCell ref="B833:B836"/>
    <mergeCell ref="B837:B846"/>
    <mergeCell ref="B847:B853"/>
    <mergeCell ref="B854:B860"/>
    <mergeCell ref="B861:B883"/>
    <mergeCell ref="B884:B887"/>
    <mergeCell ref="B888:B892"/>
    <mergeCell ref="B893:B913"/>
    <mergeCell ref="B914:B926"/>
    <mergeCell ref="B927:B934"/>
    <mergeCell ref="C5:C24"/>
    <mergeCell ref="C25:C41"/>
    <mergeCell ref="C42:C47"/>
    <mergeCell ref="C48:C61"/>
    <mergeCell ref="C62:C70"/>
    <mergeCell ref="C71:C83"/>
    <mergeCell ref="C84:C91"/>
    <mergeCell ref="C92:C97"/>
    <mergeCell ref="C98:C107"/>
    <mergeCell ref="C108:C114"/>
    <mergeCell ref="C115:C136"/>
    <mergeCell ref="C137:C143"/>
    <mergeCell ref="C144:C148"/>
    <mergeCell ref="C149:C158"/>
    <mergeCell ref="C159:C164"/>
    <mergeCell ref="C165:C169"/>
    <mergeCell ref="C170:C174"/>
    <mergeCell ref="C175:C184"/>
    <mergeCell ref="C185:C199"/>
    <mergeCell ref="C200:C203"/>
    <mergeCell ref="C204:C222"/>
    <mergeCell ref="C223:C227"/>
    <mergeCell ref="C228:C239"/>
    <mergeCell ref="C240:C242"/>
    <mergeCell ref="C243:C248"/>
    <mergeCell ref="C249:C257"/>
    <mergeCell ref="C258:C276"/>
    <mergeCell ref="C277:C293"/>
    <mergeCell ref="C294:C302"/>
    <mergeCell ref="C303:C307"/>
    <mergeCell ref="C308:C312"/>
    <mergeCell ref="C313:C317"/>
    <mergeCell ref="C318:C320"/>
    <mergeCell ref="C321:C328"/>
    <mergeCell ref="C329:C395"/>
    <mergeCell ref="C396:C398"/>
    <mergeCell ref="C399:C409"/>
    <mergeCell ref="C410:C412"/>
    <mergeCell ref="C413:C419"/>
    <mergeCell ref="C420:C421"/>
    <mergeCell ref="C422:C425"/>
    <mergeCell ref="C426:C428"/>
    <mergeCell ref="C429:C431"/>
    <mergeCell ref="C432:C448"/>
    <mergeCell ref="C449:C453"/>
    <mergeCell ref="C454:C466"/>
    <mergeCell ref="C467:C485"/>
    <mergeCell ref="C486:C509"/>
    <mergeCell ref="C510:C526"/>
    <mergeCell ref="C527:C528"/>
    <mergeCell ref="C529:C539"/>
    <mergeCell ref="C540:C553"/>
    <mergeCell ref="C554:C557"/>
    <mergeCell ref="C558:C614"/>
    <mergeCell ref="C615:C626"/>
    <mergeCell ref="C627:C637"/>
    <mergeCell ref="C638:C644"/>
    <mergeCell ref="C645:C648"/>
    <mergeCell ref="C649:C656"/>
    <mergeCell ref="C657:C675"/>
    <mergeCell ref="C676:C682"/>
    <mergeCell ref="C683:C688"/>
    <mergeCell ref="C689:C697"/>
    <mergeCell ref="C698:C708"/>
    <mergeCell ref="C709:C713"/>
    <mergeCell ref="C714:C719"/>
    <mergeCell ref="C720:C727"/>
    <mergeCell ref="C728:C735"/>
    <mergeCell ref="C736:C739"/>
    <mergeCell ref="C740:C741"/>
    <mergeCell ref="C742:C744"/>
    <mergeCell ref="C745:C756"/>
    <mergeCell ref="C757:C774"/>
    <mergeCell ref="C775:C798"/>
    <mergeCell ref="C799:C805"/>
    <mergeCell ref="C806:C808"/>
    <mergeCell ref="C809:C818"/>
    <mergeCell ref="C819:C825"/>
    <mergeCell ref="C826:C828"/>
    <mergeCell ref="C829:C832"/>
    <mergeCell ref="C833:C836"/>
    <mergeCell ref="C837:C846"/>
    <mergeCell ref="C847:C853"/>
    <mergeCell ref="C854:C860"/>
    <mergeCell ref="C861:C883"/>
    <mergeCell ref="C884:C887"/>
    <mergeCell ref="C888:C892"/>
    <mergeCell ref="C893:C913"/>
    <mergeCell ref="C914:C926"/>
    <mergeCell ref="C927:C934"/>
    <mergeCell ref="F3:F4"/>
    <mergeCell ref="G3:G4"/>
    <mergeCell ref="H3:H4"/>
    <mergeCell ref="I3:I4"/>
    <mergeCell ref="J3:J4"/>
    <mergeCell ref="K3:K4"/>
  </mergeCells>
  <conditionalFormatting sqref="F8:F934">
    <cfRule type="cellIs" dxfId="0" priority="1" operator="between">
      <formula>0.0000000001</formula>
      <formula>0.3299999999</formula>
    </cfRule>
  </conditionalFormatting>
  <conditionalFormatting sqref="G5:G938">
    <cfRule type="cellIs" dxfId="1" priority="2" operator="between">
      <formula>1</formula>
      <formula>14</formula>
    </cfRule>
  </conditionalFormatting>
  <conditionalFormatting sqref="H5:H938">
    <cfRule type="cellIs" dxfId="1" priority="3" operator="greaterThan">
      <formula>30</formula>
    </cfRule>
  </conditionalFormatting>
  <conditionalFormatting sqref="K5:K938 L8:W934">
    <cfRule type="cellIs" dxfId="0" priority="4" operator="between">
      <formula>0.0000000001</formula>
      <formula>0.3299999999</formula>
    </cfRule>
  </conditionalFormatting>
  <pageMargins left="0.75" right="0.75" top="1" bottom="1" header="0.5" footer="0.5"/>
  <pageSetup paperSize="1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935"/>
  <sheetViews>
    <sheetView workbookViewId="0">
      <pane ySplit="1500" topLeftCell="A1" activePane="bottomLeft"/>
      <selection/>
      <selection pane="bottomLeft" activeCell="D3" sqref="D3"/>
    </sheetView>
  </sheetViews>
  <sheetFormatPr defaultColWidth="11.712962962963" defaultRowHeight="14.4"/>
  <cols>
    <col min="1" max="1" width="9.13888888888889" style="8" customWidth="1"/>
    <col min="2" max="2" width="8.85185185185185" style="9" customWidth="1"/>
    <col min="3" max="4" width="15" style="10" customWidth="1"/>
    <col min="5" max="5" width="16.1388888888889" style="10" customWidth="1"/>
    <col min="6" max="6" width="15" style="10" customWidth="1"/>
    <col min="7" max="7" width="16.1388888888889" style="10" customWidth="1"/>
    <col min="8" max="8" width="15" style="10" customWidth="1"/>
    <col min="9" max="9" width="16.1388888888889" style="10" customWidth="1"/>
    <col min="10" max="10" width="15" style="10" customWidth="1"/>
    <col min="11" max="11" width="14" style="10" customWidth="1"/>
    <col min="12" max="13" width="15" style="10" customWidth="1"/>
    <col min="14" max="14" width="14.712962962963" style="11" customWidth="1"/>
    <col min="15" max="15" width="40.712962962963" style="11" customWidth="1"/>
    <col min="16" max="16" width="11.712962962963" style="9" customWidth="1"/>
    <col min="17" max="17" width="11.712962962963" style="12" customWidth="1"/>
    <col min="18" max="18" width="11.712962962963" style="9"/>
    <col min="19" max="20" width="15.4259259259259" style="9" customWidth="1"/>
    <col min="21" max="269" width="11.712962962963" style="9"/>
    <col min="270" max="270" width="14.712962962963" style="9" customWidth="1"/>
    <col min="271" max="271" width="40.712962962963" style="9" customWidth="1"/>
    <col min="272" max="525" width="11.712962962963" style="9"/>
    <col min="526" max="526" width="14.712962962963" style="9" customWidth="1"/>
    <col min="527" max="527" width="40.712962962963" style="9" customWidth="1"/>
    <col min="528" max="781" width="11.712962962963" style="9"/>
    <col min="782" max="782" width="14.712962962963" style="9" customWidth="1"/>
    <col min="783" max="783" width="40.712962962963" style="9" customWidth="1"/>
    <col min="784" max="1037" width="11.712962962963" style="9"/>
    <col min="1038" max="1038" width="14.712962962963" style="9" customWidth="1"/>
    <col min="1039" max="1039" width="40.712962962963" style="9" customWidth="1"/>
    <col min="1040" max="1293" width="11.712962962963" style="9"/>
    <col min="1294" max="1294" width="14.712962962963" style="9" customWidth="1"/>
    <col min="1295" max="1295" width="40.712962962963" style="9" customWidth="1"/>
    <col min="1296" max="1549" width="11.712962962963" style="9"/>
    <col min="1550" max="1550" width="14.712962962963" style="9" customWidth="1"/>
    <col min="1551" max="1551" width="40.712962962963" style="9" customWidth="1"/>
    <col min="1552" max="1805" width="11.712962962963" style="9"/>
    <col min="1806" max="1806" width="14.712962962963" style="9" customWidth="1"/>
    <col min="1807" max="1807" width="40.712962962963" style="9" customWidth="1"/>
    <col min="1808" max="2061" width="11.712962962963" style="9"/>
    <col min="2062" max="2062" width="14.712962962963" style="9" customWidth="1"/>
    <col min="2063" max="2063" width="40.712962962963" style="9" customWidth="1"/>
    <col min="2064" max="2317" width="11.712962962963" style="9"/>
    <col min="2318" max="2318" width="14.712962962963" style="9" customWidth="1"/>
    <col min="2319" max="2319" width="40.712962962963" style="9" customWidth="1"/>
    <col min="2320" max="2573" width="11.712962962963" style="9"/>
    <col min="2574" max="2574" width="14.712962962963" style="9" customWidth="1"/>
    <col min="2575" max="2575" width="40.712962962963" style="9" customWidth="1"/>
    <col min="2576" max="2829" width="11.712962962963" style="9"/>
    <col min="2830" max="2830" width="14.712962962963" style="9" customWidth="1"/>
    <col min="2831" max="2831" width="40.712962962963" style="9" customWidth="1"/>
    <col min="2832" max="3085" width="11.712962962963" style="9"/>
    <col min="3086" max="3086" width="14.712962962963" style="9" customWidth="1"/>
    <col min="3087" max="3087" width="40.712962962963" style="9" customWidth="1"/>
    <col min="3088" max="3341" width="11.712962962963" style="9"/>
    <col min="3342" max="3342" width="14.712962962963" style="9" customWidth="1"/>
    <col min="3343" max="3343" width="40.712962962963" style="9" customWidth="1"/>
    <col min="3344" max="3597" width="11.712962962963" style="9"/>
    <col min="3598" max="3598" width="14.712962962963" style="9" customWidth="1"/>
    <col min="3599" max="3599" width="40.712962962963" style="9" customWidth="1"/>
    <col min="3600" max="3853" width="11.712962962963" style="9"/>
    <col min="3854" max="3854" width="14.712962962963" style="9" customWidth="1"/>
    <col min="3855" max="3855" width="40.712962962963" style="9" customWidth="1"/>
    <col min="3856" max="4109" width="11.712962962963" style="9"/>
    <col min="4110" max="4110" width="14.712962962963" style="9" customWidth="1"/>
    <col min="4111" max="4111" width="40.712962962963" style="9" customWidth="1"/>
    <col min="4112" max="4365" width="11.712962962963" style="9"/>
    <col min="4366" max="4366" width="14.712962962963" style="9" customWidth="1"/>
    <col min="4367" max="4367" width="40.712962962963" style="9" customWidth="1"/>
    <col min="4368" max="4621" width="11.712962962963" style="9"/>
    <col min="4622" max="4622" width="14.712962962963" style="9" customWidth="1"/>
    <col min="4623" max="4623" width="40.712962962963" style="9" customWidth="1"/>
    <col min="4624" max="4877" width="11.712962962963" style="9"/>
    <col min="4878" max="4878" width="14.712962962963" style="9" customWidth="1"/>
    <col min="4879" max="4879" width="40.712962962963" style="9" customWidth="1"/>
    <col min="4880" max="5133" width="11.712962962963" style="9"/>
    <col min="5134" max="5134" width="14.712962962963" style="9" customWidth="1"/>
    <col min="5135" max="5135" width="40.712962962963" style="9" customWidth="1"/>
    <col min="5136" max="5389" width="11.712962962963" style="9"/>
    <col min="5390" max="5390" width="14.712962962963" style="9" customWidth="1"/>
    <col min="5391" max="5391" width="40.712962962963" style="9" customWidth="1"/>
    <col min="5392" max="5645" width="11.712962962963" style="9"/>
    <col min="5646" max="5646" width="14.712962962963" style="9" customWidth="1"/>
    <col min="5647" max="5647" width="40.712962962963" style="9" customWidth="1"/>
    <col min="5648" max="5901" width="11.712962962963" style="9"/>
    <col min="5902" max="5902" width="14.712962962963" style="9" customWidth="1"/>
    <col min="5903" max="5903" width="40.712962962963" style="9" customWidth="1"/>
    <col min="5904" max="6157" width="11.712962962963" style="9"/>
    <col min="6158" max="6158" width="14.712962962963" style="9" customWidth="1"/>
    <col min="6159" max="6159" width="40.712962962963" style="9" customWidth="1"/>
    <col min="6160" max="6413" width="11.712962962963" style="9"/>
    <col min="6414" max="6414" width="14.712962962963" style="9" customWidth="1"/>
    <col min="6415" max="6415" width="40.712962962963" style="9" customWidth="1"/>
    <col min="6416" max="6669" width="11.712962962963" style="9"/>
    <col min="6670" max="6670" width="14.712962962963" style="9" customWidth="1"/>
    <col min="6671" max="6671" width="40.712962962963" style="9" customWidth="1"/>
    <col min="6672" max="6925" width="11.712962962963" style="9"/>
    <col min="6926" max="6926" width="14.712962962963" style="9" customWidth="1"/>
    <col min="6927" max="6927" width="40.712962962963" style="9" customWidth="1"/>
    <col min="6928" max="7181" width="11.712962962963" style="9"/>
    <col min="7182" max="7182" width="14.712962962963" style="9" customWidth="1"/>
    <col min="7183" max="7183" width="40.712962962963" style="9" customWidth="1"/>
    <col min="7184" max="7437" width="11.712962962963" style="9"/>
    <col min="7438" max="7438" width="14.712962962963" style="9" customWidth="1"/>
    <col min="7439" max="7439" width="40.712962962963" style="9" customWidth="1"/>
    <col min="7440" max="7693" width="11.712962962963" style="9"/>
    <col min="7694" max="7694" width="14.712962962963" style="9" customWidth="1"/>
    <col min="7695" max="7695" width="40.712962962963" style="9" customWidth="1"/>
    <col min="7696" max="7949" width="11.712962962963" style="9"/>
    <col min="7950" max="7950" width="14.712962962963" style="9" customWidth="1"/>
    <col min="7951" max="7951" width="40.712962962963" style="9" customWidth="1"/>
    <col min="7952" max="8205" width="11.712962962963" style="9"/>
    <col min="8206" max="8206" width="14.712962962963" style="9" customWidth="1"/>
    <col min="8207" max="8207" width="40.712962962963" style="9" customWidth="1"/>
    <col min="8208" max="8461" width="11.712962962963" style="9"/>
    <col min="8462" max="8462" width="14.712962962963" style="9" customWidth="1"/>
    <col min="8463" max="8463" width="40.712962962963" style="9" customWidth="1"/>
    <col min="8464" max="8717" width="11.712962962963" style="9"/>
    <col min="8718" max="8718" width="14.712962962963" style="9" customWidth="1"/>
    <col min="8719" max="8719" width="40.712962962963" style="9" customWidth="1"/>
    <col min="8720" max="8973" width="11.712962962963" style="9"/>
    <col min="8974" max="8974" width="14.712962962963" style="9" customWidth="1"/>
    <col min="8975" max="8975" width="40.712962962963" style="9" customWidth="1"/>
    <col min="8976" max="9229" width="11.712962962963" style="9"/>
    <col min="9230" max="9230" width="14.712962962963" style="9" customWidth="1"/>
    <col min="9231" max="9231" width="40.712962962963" style="9" customWidth="1"/>
    <col min="9232" max="9485" width="11.712962962963" style="9"/>
    <col min="9486" max="9486" width="14.712962962963" style="9" customWidth="1"/>
    <col min="9487" max="9487" width="40.712962962963" style="9" customWidth="1"/>
    <col min="9488" max="9741" width="11.712962962963" style="9"/>
    <col min="9742" max="9742" width="14.712962962963" style="9" customWidth="1"/>
    <col min="9743" max="9743" width="40.712962962963" style="9" customWidth="1"/>
    <col min="9744" max="9997" width="11.712962962963" style="9"/>
    <col min="9998" max="9998" width="14.712962962963" style="9" customWidth="1"/>
    <col min="9999" max="9999" width="40.712962962963" style="9" customWidth="1"/>
    <col min="10000" max="10253" width="11.712962962963" style="9"/>
    <col min="10254" max="10254" width="14.712962962963" style="9" customWidth="1"/>
    <col min="10255" max="10255" width="40.712962962963" style="9" customWidth="1"/>
    <col min="10256" max="10509" width="11.712962962963" style="9"/>
    <col min="10510" max="10510" width="14.712962962963" style="9" customWidth="1"/>
    <col min="10511" max="10511" width="40.712962962963" style="9" customWidth="1"/>
    <col min="10512" max="10765" width="11.712962962963" style="9"/>
    <col min="10766" max="10766" width="14.712962962963" style="9" customWidth="1"/>
    <col min="10767" max="10767" width="40.712962962963" style="9" customWidth="1"/>
    <col min="10768" max="11021" width="11.712962962963" style="9"/>
    <col min="11022" max="11022" width="14.712962962963" style="9" customWidth="1"/>
    <col min="11023" max="11023" width="40.712962962963" style="9" customWidth="1"/>
    <col min="11024" max="11277" width="11.712962962963" style="9"/>
    <col min="11278" max="11278" width="14.712962962963" style="9" customWidth="1"/>
    <col min="11279" max="11279" width="40.712962962963" style="9" customWidth="1"/>
    <col min="11280" max="11533" width="11.712962962963" style="9"/>
    <col min="11534" max="11534" width="14.712962962963" style="9" customWidth="1"/>
    <col min="11535" max="11535" width="40.712962962963" style="9" customWidth="1"/>
    <col min="11536" max="11789" width="11.712962962963" style="9"/>
    <col min="11790" max="11790" width="14.712962962963" style="9" customWidth="1"/>
    <col min="11791" max="11791" width="40.712962962963" style="9" customWidth="1"/>
    <col min="11792" max="12045" width="11.712962962963" style="9"/>
    <col min="12046" max="12046" width="14.712962962963" style="9" customWidth="1"/>
    <col min="12047" max="12047" width="40.712962962963" style="9" customWidth="1"/>
    <col min="12048" max="12301" width="11.712962962963" style="9"/>
    <col min="12302" max="12302" width="14.712962962963" style="9" customWidth="1"/>
    <col min="12303" max="12303" width="40.712962962963" style="9" customWidth="1"/>
    <col min="12304" max="12557" width="11.712962962963" style="9"/>
    <col min="12558" max="12558" width="14.712962962963" style="9" customWidth="1"/>
    <col min="12559" max="12559" width="40.712962962963" style="9" customWidth="1"/>
    <col min="12560" max="12813" width="11.712962962963" style="9"/>
    <col min="12814" max="12814" width="14.712962962963" style="9" customWidth="1"/>
    <col min="12815" max="12815" width="40.712962962963" style="9" customWidth="1"/>
    <col min="12816" max="13069" width="11.712962962963" style="9"/>
    <col min="13070" max="13070" width="14.712962962963" style="9" customWidth="1"/>
    <col min="13071" max="13071" width="40.712962962963" style="9" customWidth="1"/>
    <col min="13072" max="13325" width="11.712962962963" style="9"/>
    <col min="13326" max="13326" width="14.712962962963" style="9" customWidth="1"/>
    <col min="13327" max="13327" width="40.712962962963" style="9" customWidth="1"/>
    <col min="13328" max="13581" width="11.712962962963" style="9"/>
    <col min="13582" max="13582" width="14.712962962963" style="9" customWidth="1"/>
    <col min="13583" max="13583" width="40.712962962963" style="9" customWidth="1"/>
    <col min="13584" max="13837" width="11.712962962963" style="9"/>
    <col min="13838" max="13838" width="14.712962962963" style="9" customWidth="1"/>
    <col min="13839" max="13839" width="40.712962962963" style="9" customWidth="1"/>
    <col min="13840" max="14093" width="11.712962962963" style="9"/>
    <col min="14094" max="14094" width="14.712962962963" style="9" customWidth="1"/>
    <col min="14095" max="14095" width="40.712962962963" style="9" customWidth="1"/>
    <col min="14096" max="14349" width="11.712962962963" style="9"/>
    <col min="14350" max="14350" width="14.712962962963" style="9" customWidth="1"/>
    <col min="14351" max="14351" width="40.712962962963" style="9" customWidth="1"/>
    <col min="14352" max="14605" width="11.712962962963" style="9"/>
    <col min="14606" max="14606" width="14.712962962963" style="9" customWidth="1"/>
    <col min="14607" max="14607" width="40.712962962963" style="9" customWidth="1"/>
    <col min="14608" max="14861" width="11.712962962963" style="9"/>
    <col min="14862" max="14862" width="14.712962962963" style="9" customWidth="1"/>
    <col min="14863" max="14863" width="40.712962962963" style="9" customWidth="1"/>
    <col min="14864" max="15117" width="11.712962962963" style="9"/>
    <col min="15118" max="15118" width="14.712962962963" style="9" customWidth="1"/>
    <col min="15119" max="15119" width="40.712962962963" style="9" customWidth="1"/>
    <col min="15120" max="15373" width="11.712962962963" style="9"/>
    <col min="15374" max="15374" width="14.712962962963" style="9" customWidth="1"/>
    <col min="15375" max="15375" width="40.712962962963" style="9" customWidth="1"/>
    <col min="15376" max="15629" width="11.712962962963" style="9"/>
    <col min="15630" max="15630" width="14.712962962963" style="9" customWidth="1"/>
    <col min="15631" max="15631" width="40.712962962963" style="9" customWidth="1"/>
    <col min="15632" max="15885" width="11.712962962963" style="9"/>
    <col min="15886" max="15886" width="14.712962962963" style="9" customWidth="1"/>
    <col min="15887" max="15887" width="40.712962962963" style="9" customWidth="1"/>
    <col min="15888" max="16141" width="11.712962962963" style="9"/>
    <col min="16142" max="16142" width="14.712962962963" style="9" customWidth="1"/>
    <col min="16143" max="16143" width="40.712962962963" style="9" customWidth="1"/>
    <col min="16144" max="16384" width="11.712962962963" style="9"/>
  </cols>
  <sheetData>
    <row r="1" s="7" customFormat="1" spans="1:33">
      <c r="A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23" t="s">
        <v>0</v>
      </c>
      <c r="Q1" s="33"/>
      <c r="T1" s="34" t="s">
        <v>1</v>
      </c>
      <c r="U1" s="34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="7" customFormat="1" spans="1:33">
      <c r="A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7" t="s">
        <v>2</v>
      </c>
      <c r="Q2" s="33">
        <f>SUM(Q6:Q939)</f>
        <v>0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="7" customFormat="1" spans="1:33">
      <c r="A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24" t="s">
        <v>3</v>
      </c>
      <c r="O3" s="25"/>
      <c r="P3" s="26" t="s">
        <v>4</v>
      </c>
      <c r="Q3" s="35" t="s">
        <v>5</v>
      </c>
      <c r="R3" s="36" t="s">
        <v>6</v>
      </c>
      <c r="S3" s="37" t="s">
        <v>7</v>
      </c>
      <c r="T3" s="37" t="s">
        <v>8</v>
      </c>
      <c r="U3" s="38" t="s">
        <v>9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="7" customFormat="1" spans="1:33">
      <c r="A4" s="15" t="s">
        <v>1962</v>
      </c>
      <c r="B4" s="16" t="s">
        <v>1963</v>
      </c>
      <c r="C4" s="17" t="s">
        <v>1964</v>
      </c>
      <c r="D4" s="17" t="s">
        <v>1965</v>
      </c>
      <c r="E4" s="17" t="s">
        <v>1966</v>
      </c>
      <c r="F4" s="17" t="s">
        <v>1967</v>
      </c>
      <c r="G4" s="17" t="s">
        <v>1968</v>
      </c>
      <c r="H4" s="17" t="s">
        <v>1969</v>
      </c>
      <c r="I4" s="17" t="s">
        <v>1970</v>
      </c>
      <c r="J4" s="17" t="s">
        <v>1971</v>
      </c>
      <c r="K4" s="17" t="s">
        <v>1972</v>
      </c>
      <c r="L4" s="17" t="s">
        <v>1973</v>
      </c>
      <c r="M4" s="17" t="s">
        <v>1974</v>
      </c>
      <c r="N4" s="24" t="s">
        <v>10</v>
      </c>
      <c r="O4" s="24" t="s">
        <v>11</v>
      </c>
      <c r="P4" s="27"/>
      <c r="Q4" s="39"/>
      <c r="R4" s="40"/>
      <c r="S4" s="41"/>
      <c r="T4" s="41"/>
      <c r="U4" s="4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s="7" customFormat="1" ht="15.6" spans="1:33">
      <c r="A5" s="15"/>
      <c r="B5" s="16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28"/>
      <c r="O5" s="28"/>
      <c r="P5" s="29"/>
      <c r="Q5" s="43"/>
      <c r="R5" s="44"/>
      <c r="S5" s="45"/>
      <c r="T5" s="45"/>
      <c r="U5" s="46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</row>
    <row r="6" spans="1:33">
      <c r="A6" s="18" t="s">
        <v>12</v>
      </c>
      <c r="B6" s="19" t="s">
        <v>13</v>
      </c>
      <c r="C6" s="20">
        <f>(720/1000)*(100/1000)*(290/1000)*(658/1000)</f>
        <v>0.01373904</v>
      </c>
      <c r="D6" s="20">
        <f t="shared" ref="D6:L6" si="0">(720/1000)*(100/1000)*(290/1000)*(658/1000)</f>
        <v>0.01373904</v>
      </c>
      <c r="E6" s="20">
        <f>(720/1000)*(100/1000)*(290/1000)*(658/1000)+0.000000002</f>
        <v>0.013739042</v>
      </c>
      <c r="F6" s="20">
        <f t="shared" si="0"/>
        <v>0.01373904</v>
      </c>
      <c r="G6" s="20">
        <f>0.000000001+(0.72)*(0.1)*(0.29)*(0.658)</f>
        <v>0.013739041</v>
      </c>
      <c r="H6" s="20">
        <f t="shared" si="0"/>
        <v>0.01373904</v>
      </c>
      <c r="I6" s="20">
        <f t="shared" si="0"/>
        <v>0.01373904</v>
      </c>
      <c r="J6" s="20">
        <f>(720/1000)*(100/1000)*(290/1000)*(658/1000)+0.000000003</f>
        <v>0.013739043</v>
      </c>
      <c r="K6" s="20">
        <f t="shared" si="0"/>
        <v>0.01373904</v>
      </c>
      <c r="L6" s="20">
        <f t="shared" si="0"/>
        <v>0.01373904</v>
      </c>
      <c r="M6" s="20">
        <f>(720/1000)*(100/1000)*(290/1000)*(658/1000)-0.000000005</f>
        <v>0.013739035</v>
      </c>
      <c r="N6" s="30" t="s">
        <v>14</v>
      </c>
      <c r="O6" s="31" t="s">
        <v>15</v>
      </c>
      <c r="P6" s="32">
        <v>3.1</v>
      </c>
      <c r="Q6" s="47"/>
      <c r="R6" s="48"/>
      <c r="S6" s="48"/>
      <c r="T6" s="48"/>
      <c r="U6" s="48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</row>
    <row r="7" spans="1:33">
      <c r="A7" s="18"/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30" t="s">
        <v>16</v>
      </c>
      <c r="O7" s="31" t="s">
        <v>17</v>
      </c>
      <c r="P7" s="32">
        <v>3.2</v>
      </c>
      <c r="Q7" s="47"/>
      <c r="R7" s="48"/>
      <c r="S7" s="48"/>
      <c r="T7" s="48"/>
      <c r="U7" s="48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</row>
    <row r="8" spans="1:33">
      <c r="A8" s="18"/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30" t="s">
        <v>18</v>
      </c>
      <c r="O8" s="31" t="s">
        <v>19</v>
      </c>
      <c r="P8" s="32">
        <v>3.3</v>
      </c>
      <c r="Q8" s="49"/>
      <c r="R8" s="50"/>
      <c r="S8" s="50"/>
      <c r="T8" s="50"/>
      <c r="U8" s="50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</row>
    <row r="9" spans="1:33">
      <c r="A9" s="18"/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30" t="s">
        <v>20</v>
      </c>
      <c r="O9" s="31" t="s">
        <v>21</v>
      </c>
      <c r="P9" s="32">
        <v>3.4</v>
      </c>
      <c r="Q9" s="49"/>
      <c r="R9" s="50"/>
      <c r="S9" s="50"/>
      <c r="T9" s="50"/>
      <c r="U9" s="50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</row>
    <row r="10" spans="1:33">
      <c r="A10" s="18"/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30" t="s">
        <v>22</v>
      </c>
      <c r="O10" s="31" t="s">
        <v>23</v>
      </c>
      <c r="P10" s="32">
        <v>3.5</v>
      </c>
      <c r="Q10" s="49"/>
      <c r="R10" s="50"/>
      <c r="S10" s="50"/>
      <c r="T10" s="50"/>
      <c r="U10" s="50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</row>
    <row r="11" spans="1:33">
      <c r="A11" s="18"/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30" t="s">
        <v>24</v>
      </c>
      <c r="O11" s="31" t="s">
        <v>25</v>
      </c>
      <c r="P11" s="32">
        <v>3.6</v>
      </c>
      <c r="Q11" s="49"/>
      <c r="R11" s="50"/>
      <c r="S11" s="50"/>
      <c r="T11" s="50"/>
      <c r="U11" s="50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</row>
    <row r="12" spans="1:33">
      <c r="A12" s="18"/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30" t="s">
        <v>26</v>
      </c>
      <c r="O12" s="31" t="s">
        <v>27</v>
      </c>
      <c r="P12" s="32">
        <v>4.1</v>
      </c>
      <c r="Q12" s="49"/>
      <c r="R12" s="50"/>
      <c r="S12" s="50"/>
      <c r="T12" s="50"/>
      <c r="U12" s="50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</row>
    <row r="13" spans="1:33">
      <c r="A13" s="18"/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30" t="s">
        <v>28</v>
      </c>
      <c r="O13" s="31" t="s">
        <v>29</v>
      </c>
      <c r="P13" s="32">
        <v>4.2</v>
      </c>
      <c r="Q13" s="49"/>
      <c r="R13" s="50"/>
      <c r="S13" s="50"/>
      <c r="T13" s="50"/>
      <c r="U13" s="50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</row>
    <row r="14" spans="1:33">
      <c r="A14" s="18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30" t="s">
        <v>30</v>
      </c>
      <c r="O14" s="31" t="s">
        <v>31</v>
      </c>
      <c r="P14" s="32">
        <v>4.3</v>
      </c>
      <c r="Q14" s="47"/>
      <c r="R14" s="48"/>
      <c r="S14" s="48"/>
      <c r="T14" s="48"/>
      <c r="U14" s="48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</row>
    <row r="15" spans="1:33">
      <c r="A15" s="18"/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30" t="s">
        <v>32</v>
      </c>
      <c r="O15" s="31" t="s">
        <v>33</v>
      </c>
      <c r="P15" s="32">
        <v>4.4</v>
      </c>
      <c r="Q15" s="49"/>
      <c r="R15" s="50"/>
      <c r="S15" s="50"/>
      <c r="T15" s="50"/>
      <c r="U15" s="50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</row>
    <row r="16" spans="1:33">
      <c r="A16" s="18"/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30" t="s">
        <v>34</v>
      </c>
      <c r="O16" s="31" t="s">
        <v>35</v>
      </c>
      <c r="P16" s="32">
        <v>4.4</v>
      </c>
      <c r="Q16" s="49"/>
      <c r="R16" s="50"/>
      <c r="S16" s="50"/>
      <c r="T16" s="50"/>
      <c r="U16" s="50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  <c r="AG16" s="32"/>
    </row>
    <row r="17" spans="1:33">
      <c r="A17" s="18"/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30" t="s">
        <v>36</v>
      </c>
      <c r="O17" s="31" t="s">
        <v>37</v>
      </c>
      <c r="P17" s="32">
        <v>3.8</v>
      </c>
      <c r="Q17" s="49"/>
      <c r="R17" s="50"/>
      <c r="S17" s="50"/>
      <c r="T17" s="50"/>
      <c r="U17" s="50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  <c r="AG17" s="32"/>
    </row>
    <row r="18" spans="1:33">
      <c r="A18" s="18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30" t="s">
        <v>38</v>
      </c>
      <c r="O18" s="31" t="s">
        <v>39</v>
      </c>
      <c r="P18" s="32">
        <v>4.5</v>
      </c>
      <c r="Q18" s="49"/>
      <c r="R18" s="50"/>
      <c r="S18" s="50"/>
      <c r="T18" s="50"/>
      <c r="U18" s="50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</row>
    <row r="19" spans="1:33">
      <c r="A19" s="18"/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30" t="s">
        <v>40</v>
      </c>
      <c r="O19" s="31" t="s">
        <v>41</v>
      </c>
      <c r="P19" s="32">
        <v>2.98</v>
      </c>
      <c r="Q19" s="49"/>
      <c r="R19" s="50"/>
      <c r="S19" s="50"/>
      <c r="T19" s="50"/>
      <c r="U19" s="50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</row>
    <row r="20" spans="1:33">
      <c r="A20" s="18"/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30" t="s">
        <v>42</v>
      </c>
      <c r="O20" s="31" t="s">
        <v>43</v>
      </c>
      <c r="P20" s="32">
        <v>2.98</v>
      </c>
      <c r="Q20" s="47"/>
      <c r="R20" s="48"/>
      <c r="S20" s="48"/>
      <c r="T20" s="48"/>
      <c r="U20" s="48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</row>
    <row r="21" spans="1:33">
      <c r="A21" s="18"/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30" t="s">
        <v>44</v>
      </c>
      <c r="O21" s="31" t="s">
        <v>45</v>
      </c>
      <c r="P21" s="32">
        <v>2.59</v>
      </c>
      <c r="Q21" s="47"/>
      <c r="R21" s="48"/>
      <c r="S21" s="48"/>
      <c r="T21" s="48"/>
      <c r="U21" s="48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</row>
    <row r="22" spans="1:33">
      <c r="A22" s="18"/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30" t="s">
        <v>46</v>
      </c>
      <c r="O22" s="31" t="s">
        <v>47</v>
      </c>
      <c r="P22" s="32">
        <v>2.99</v>
      </c>
      <c r="Q22" s="47"/>
      <c r="R22" s="48"/>
      <c r="S22" s="48"/>
      <c r="T22" s="48"/>
      <c r="U22" s="48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>
      <c r="A23" s="18"/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30" t="s">
        <v>48</v>
      </c>
      <c r="O23" s="31" t="s">
        <v>49</v>
      </c>
      <c r="P23" s="32">
        <v>3.7</v>
      </c>
      <c r="Q23" s="47"/>
      <c r="R23" s="48"/>
      <c r="S23" s="48"/>
      <c r="T23" s="48"/>
      <c r="U23" s="48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</row>
    <row r="24" spans="1:33">
      <c r="A24" s="18"/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30" t="s">
        <v>50</v>
      </c>
      <c r="O24" s="31" t="s">
        <v>51</v>
      </c>
      <c r="P24" s="32">
        <v>3.8</v>
      </c>
      <c r="Q24" s="49"/>
      <c r="R24" s="50"/>
      <c r="S24" s="50"/>
      <c r="T24" s="50"/>
      <c r="U24" s="50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</row>
    <row r="25" spans="1:33">
      <c r="A25" s="18"/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30" t="s">
        <v>52</v>
      </c>
      <c r="O25" s="31" t="s">
        <v>53</v>
      </c>
      <c r="P25" s="32">
        <v>6.6</v>
      </c>
      <c r="Q25" s="47"/>
      <c r="R25" s="48"/>
      <c r="S25" s="48"/>
      <c r="T25" s="48"/>
      <c r="U25" s="48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</row>
    <row r="26" spans="1:33">
      <c r="A26" s="18"/>
      <c r="B26" s="19" t="s">
        <v>54</v>
      </c>
      <c r="C26" s="20">
        <f t="shared" ref="C26:M26" si="1">(40/1000)*(100/1000)*(658/1000)*(290/1000)</f>
        <v>0.00076328</v>
      </c>
      <c r="D26" s="20">
        <f t="shared" si="1"/>
        <v>0.00076328</v>
      </c>
      <c r="E26" s="20">
        <f t="shared" si="1"/>
        <v>0.00076328</v>
      </c>
      <c r="F26" s="20">
        <f t="shared" si="1"/>
        <v>0.00076328</v>
      </c>
      <c r="G26" s="20">
        <f t="shared" si="1"/>
        <v>0.00076328</v>
      </c>
      <c r="H26" s="20">
        <f t="shared" si="1"/>
        <v>0.00076328</v>
      </c>
      <c r="I26" s="20">
        <f t="shared" si="1"/>
        <v>0.00076328</v>
      </c>
      <c r="J26" s="20">
        <f t="shared" si="1"/>
        <v>0.00076328</v>
      </c>
      <c r="K26" s="20">
        <f t="shared" si="1"/>
        <v>0.00076328</v>
      </c>
      <c r="L26" s="20">
        <f t="shared" si="1"/>
        <v>0.00076328</v>
      </c>
      <c r="M26" s="20">
        <f t="shared" si="1"/>
        <v>0.00076328</v>
      </c>
      <c r="N26" s="30" t="s">
        <v>55</v>
      </c>
      <c r="O26" s="31" t="s">
        <v>56</v>
      </c>
      <c r="P26" s="32">
        <v>2.5</v>
      </c>
      <c r="Q26" s="47"/>
      <c r="R26" s="48"/>
      <c r="S26" s="48"/>
      <c r="T26" s="48"/>
      <c r="U26" s="48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</row>
    <row r="27" spans="1:33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30" t="s">
        <v>57</v>
      </c>
      <c r="O27" s="31" t="s">
        <v>58</v>
      </c>
      <c r="P27" s="32">
        <v>3.8</v>
      </c>
      <c r="Q27" s="49"/>
      <c r="R27" s="50"/>
      <c r="S27" s="50"/>
      <c r="T27" s="50"/>
      <c r="U27" s="50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</row>
    <row r="28" spans="1:33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30" t="s">
        <v>59</v>
      </c>
      <c r="O28" s="31" t="s">
        <v>60</v>
      </c>
      <c r="P28" s="32">
        <v>5.68</v>
      </c>
      <c r="Q28" s="49"/>
      <c r="R28" s="50"/>
      <c r="S28" s="50"/>
      <c r="T28" s="50"/>
      <c r="U28" s="50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</row>
    <row r="29" spans="1:33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30" t="s">
        <v>61</v>
      </c>
      <c r="O29" s="31" t="s">
        <v>62</v>
      </c>
      <c r="P29" s="32">
        <v>3.8</v>
      </c>
      <c r="Q29" s="49"/>
      <c r="R29" s="50"/>
      <c r="S29" s="50"/>
      <c r="T29" s="50"/>
      <c r="U29" s="50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</row>
    <row r="30" spans="1:33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30" t="s">
        <v>63</v>
      </c>
      <c r="O30" s="31" t="s">
        <v>64</v>
      </c>
      <c r="P30" s="32">
        <v>3.7</v>
      </c>
      <c r="Q30" s="47"/>
      <c r="R30" s="48"/>
      <c r="S30" s="48"/>
      <c r="T30" s="48"/>
      <c r="U30" s="48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</row>
    <row r="31" spans="1:33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30" t="s">
        <v>65</v>
      </c>
      <c r="O31" s="31" t="s">
        <v>66</v>
      </c>
      <c r="P31" s="32">
        <v>2.89</v>
      </c>
      <c r="Q31" s="49"/>
      <c r="R31" s="50"/>
      <c r="S31" s="50"/>
      <c r="T31" s="50"/>
      <c r="U31" s="50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</row>
    <row r="32" spans="1:33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30" t="s">
        <v>67</v>
      </c>
      <c r="O32" s="31" t="s">
        <v>68</v>
      </c>
      <c r="P32" s="32">
        <v>3.45</v>
      </c>
      <c r="Q32" s="47"/>
      <c r="R32" s="48"/>
      <c r="S32" s="48"/>
      <c r="T32" s="48"/>
      <c r="U32" s="48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</row>
    <row r="33" spans="1:33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30" t="s">
        <v>69</v>
      </c>
      <c r="O33" s="31" t="s">
        <v>70</v>
      </c>
      <c r="P33" s="32">
        <v>5.3</v>
      </c>
      <c r="Q33" s="47"/>
      <c r="R33" s="48"/>
      <c r="S33" s="48"/>
      <c r="T33" s="48"/>
      <c r="U33" s="48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</row>
    <row r="34" spans="1:33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30" t="s">
        <v>71</v>
      </c>
      <c r="O34" s="31" t="s">
        <v>72</v>
      </c>
      <c r="P34" s="32">
        <v>3.67</v>
      </c>
      <c r="Q34" s="49"/>
      <c r="R34" s="50"/>
      <c r="S34" s="50"/>
      <c r="T34" s="50"/>
      <c r="U34" s="50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</row>
    <row r="35" spans="1:33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30" t="s">
        <v>73</v>
      </c>
      <c r="O35" s="31" t="s">
        <v>74</v>
      </c>
      <c r="P35" s="32">
        <v>21.88</v>
      </c>
      <c r="Q35" s="47"/>
      <c r="R35" s="48"/>
      <c r="S35" s="48"/>
      <c r="T35" s="48"/>
      <c r="U35" s="48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</row>
    <row r="36" spans="1:33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30" t="s">
        <v>75</v>
      </c>
      <c r="O36" s="31" t="s">
        <v>76</v>
      </c>
      <c r="P36" s="32">
        <v>32.78</v>
      </c>
      <c r="Q36" s="49"/>
      <c r="R36" s="50"/>
      <c r="S36" s="50"/>
      <c r="T36" s="50"/>
      <c r="U36" s="50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</row>
    <row r="37" spans="1:33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30" t="s">
        <v>77</v>
      </c>
      <c r="O37" s="31" t="s">
        <v>78</v>
      </c>
      <c r="P37" s="32">
        <v>29.9</v>
      </c>
      <c r="Q37" s="47"/>
      <c r="R37" s="48"/>
      <c r="S37" s="48"/>
      <c r="T37" s="48"/>
      <c r="U37" s="48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</row>
    <row r="38" spans="1:33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30" t="s">
        <v>79</v>
      </c>
      <c r="O38" s="31" t="s">
        <v>80</v>
      </c>
      <c r="P38" s="32">
        <v>19.9</v>
      </c>
      <c r="Q38" s="49"/>
      <c r="R38" s="50"/>
      <c r="S38" s="50"/>
      <c r="T38" s="50"/>
      <c r="U38" s="50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</row>
    <row r="39" spans="1:33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30" t="s">
        <v>81</v>
      </c>
      <c r="O39" s="31" t="s">
        <v>82</v>
      </c>
      <c r="P39" s="32">
        <v>29.5</v>
      </c>
      <c r="Q39" s="47"/>
      <c r="R39" s="48"/>
      <c r="S39" s="48"/>
      <c r="T39" s="48"/>
      <c r="U39" s="48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</row>
    <row r="40" spans="1:33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30" t="s">
        <v>83</v>
      </c>
      <c r="O40" s="31" t="s">
        <v>84</v>
      </c>
      <c r="P40" s="32">
        <v>45</v>
      </c>
      <c r="Q40" s="49"/>
      <c r="R40" s="50"/>
      <c r="S40" s="50"/>
      <c r="T40" s="50"/>
      <c r="U40" s="50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</row>
    <row r="41" spans="1:33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30" t="s">
        <v>85</v>
      </c>
      <c r="O41" s="31" t="s">
        <v>86</v>
      </c>
      <c r="P41" s="32">
        <v>2.5</v>
      </c>
      <c r="Q41" s="47"/>
      <c r="R41" s="48"/>
      <c r="S41" s="48"/>
      <c r="T41" s="48"/>
      <c r="U41" s="48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</row>
    <row r="42" spans="1:33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30" t="s">
        <v>87</v>
      </c>
      <c r="O42" s="31" t="s">
        <v>88</v>
      </c>
      <c r="P42" s="32">
        <v>2.9</v>
      </c>
      <c r="Q42" s="47"/>
      <c r="R42" s="48"/>
      <c r="S42" s="48"/>
      <c r="T42" s="48"/>
      <c r="U42" s="48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</row>
    <row r="43" spans="1:33">
      <c r="A43" s="18"/>
      <c r="B43" s="19" t="s">
        <v>89</v>
      </c>
      <c r="C43" s="22">
        <f t="shared" ref="C43:M43" si="2">(204/1000)*(53/1000)*(658/1000)*(290/1000)</f>
        <v>0.00206314584</v>
      </c>
      <c r="D43" s="22">
        <f t="shared" si="2"/>
        <v>0.00206314584</v>
      </c>
      <c r="E43" s="22">
        <f t="shared" si="2"/>
        <v>0.00206314584</v>
      </c>
      <c r="F43" s="22">
        <f t="shared" si="2"/>
        <v>0.00206314584</v>
      </c>
      <c r="G43" s="22">
        <f t="shared" si="2"/>
        <v>0.00206314584</v>
      </c>
      <c r="H43" s="22">
        <f t="shared" si="2"/>
        <v>0.00206314584</v>
      </c>
      <c r="I43" s="22">
        <f t="shared" si="2"/>
        <v>0.00206314584</v>
      </c>
      <c r="J43" s="22">
        <f t="shared" si="2"/>
        <v>0.00206314584</v>
      </c>
      <c r="K43" s="22">
        <f t="shared" si="2"/>
        <v>0.00206314584</v>
      </c>
      <c r="L43" s="22">
        <f t="shared" si="2"/>
        <v>0.00206314584</v>
      </c>
      <c r="M43" s="22">
        <f t="shared" si="2"/>
        <v>0.00206314584</v>
      </c>
      <c r="N43" s="30" t="s">
        <v>90</v>
      </c>
      <c r="O43" s="31" t="s">
        <v>91</v>
      </c>
      <c r="P43" s="32">
        <v>20</v>
      </c>
      <c r="Q43" s="47"/>
      <c r="R43" s="48"/>
      <c r="S43" s="48"/>
      <c r="T43" s="48"/>
      <c r="U43" s="48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</row>
    <row r="44" spans="1:33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30" t="s">
        <v>92</v>
      </c>
      <c r="O44" s="31" t="s">
        <v>93</v>
      </c>
      <c r="P44" s="32">
        <v>20</v>
      </c>
      <c r="Q44" s="47"/>
      <c r="R44" s="48"/>
      <c r="S44" s="48"/>
      <c r="T44" s="48"/>
      <c r="U44" s="48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</row>
    <row r="45" spans="1:33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30" t="s">
        <v>94</v>
      </c>
      <c r="O45" s="31" t="s">
        <v>95</v>
      </c>
      <c r="P45" s="32">
        <v>10</v>
      </c>
      <c r="Q45" s="47"/>
      <c r="R45" s="48"/>
      <c r="S45" s="48"/>
      <c r="T45" s="48"/>
      <c r="U45" s="48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  <c r="AG45" s="32"/>
    </row>
    <row r="46" spans="1:33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30" t="s">
        <v>96</v>
      </c>
      <c r="O46" s="31" t="s">
        <v>97</v>
      </c>
      <c r="P46" s="32">
        <v>9.9</v>
      </c>
      <c r="Q46" s="47"/>
      <c r="R46" s="48"/>
      <c r="S46" s="48"/>
      <c r="T46" s="48"/>
      <c r="U46" s="48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</row>
    <row r="47" spans="1:33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30" t="s">
        <v>98</v>
      </c>
      <c r="O47" s="31" t="s">
        <v>99</v>
      </c>
      <c r="P47" s="32">
        <v>12.9</v>
      </c>
      <c r="Q47" s="47"/>
      <c r="R47" s="48"/>
      <c r="S47" s="48"/>
      <c r="T47" s="48"/>
      <c r="U47" s="48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  <c r="AG47" s="32"/>
    </row>
    <row r="48" spans="1:33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30" t="s">
        <v>100</v>
      </c>
      <c r="O48" s="31" t="s">
        <v>101</v>
      </c>
      <c r="P48" s="32">
        <v>9</v>
      </c>
      <c r="Q48" s="47"/>
      <c r="R48" s="48"/>
      <c r="S48" s="48"/>
      <c r="T48" s="48"/>
      <c r="U48" s="48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  <c r="AG48" s="32"/>
    </row>
    <row r="49" spans="1:33">
      <c r="A49" s="18"/>
      <c r="B49" s="19" t="s">
        <v>102</v>
      </c>
      <c r="C49" s="22">
        <f t="shared" ref="C49:M49" si="3">(585/1000)*(53/1000)*(658/1000)*(290/1000)</f>
        <v>0.0059163741</v>
      </c>
      <c r="D49" s="22">
        <f t="shared" si="3"/>
        <v>0.0059163741</v>
      </c>
      <c r="E49" s="22">
        <f t="shared" si="3"/>
        <v>0.0059163741</v>
      </c>
      <c r="F49" s="22">
        <f t="shared" si="3"/>
        <v>0.0059163741</v>
      </c>
      <c r="G49" s="22">
        <f t="shared" si="3"/>
        <v>0.0059163741</v>
      </c>
      <c r="H49" s="22">
        <f t="shared" si="3"/>
        <v>0.0059163741</v>
      </c>
      <c r="I49" s="22">
        <f t="shared" si="3"/>
        <v>0.0059163741</v>
      </c>
      <c r="J49" s="22">
        <f t="shared" si="3"/>
        <v>0.0059163741</v>
      </c>
      <c r="K49" s="22">
        <f t="shared" si="3"/>
        <v>0.0059163741</v>
      </c>
      <c r="L49" s="22">
        <f t="shared" si="3"/>
        <v>0.0059163741</v>
      </c>
      <c r="M49" s="22">
        <f t="shared" si="3"/>
        <v>0.0059163741</v>
      </c>
      <c r="N49" s="30" t="s">
        <v>103</v>
      </c>
      <c r="O49" s="31" t="s">
        <v>104</v>
      </c>
      <c r="P49" s="32">
        <v>6.942</v>
      </c>
      <c r="Q49" s="47"/>
      <c r="R49" s="48"/>
      <c r="S49" s="48"/>
      <c r="T49" s="48"/>
      <c r="U49" s="48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</row>
    <row r="50" spans="1:33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30" t="s">
        <v>105</v>
      </c>
      <c r="O50" s="31" t="s">
        <v>106</v>
      </c>
      <c r="P50" s="32">
        <v>9.108</v>
      </c>
      <c r="Q50" s="47"/>
      <c r="R50" s="48"/>
      <c r="S50" s="48"/>
      <c r="T50" s="48"/>
      <c r="U50" s="48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</row>
    <row r="51" spans="1:33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30" t="s">
        <v>107</v>
      </c>
      <c r="O51" s="31" t="s">
        <v>108</v>
      </c>
      <c r="P51" s="32">
        <v>13.33</v>
      </c>
      <c r="Q51" s="49"/>
      <c r="R51" s="50"/>
      <c r="S51" s="50"/>
      <c r="T51" s="50"/>
      <c r="U51" s="50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</row>
    <row r="52" spans="1:33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30" t="s">
        <v>109</v>
      </c>
      <c r="O52" s="31" t="s">
        <v>110</v>
      </c>
      <c r="P52" s="32">
        <v>25.116</v>
      </c>
      <c r="Q52" s="49"/>
      <c r="R52" s="50"/>
      <c r="S52" s="50"/>
      <c r="T52" s="50"/>
      <c r="U52" s="50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3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30" t="s">
        <v>111</v>
      </c>
      <c r="O53" s="31" t="s">
        <v>112</v>
      </c>
      <c r="P53" s="32">
        <v>11.352</v>
      </c>
      <c r="Q53" s="47"/>
      <c r="R53" s="48"/>
      <c r="S53" s="48"/>
      <c r="T53" s="48"/>
      <c r="U53" s="48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3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30" t="s">
        <v>113</v>
      </c>
      <c r="O54" s="31" t="s">
        <v>114</v>
      </c>
      <c r="P54" s="32">
        <v>11.868</v>
      </c>
      <c r="Q54" s="47"/>
      <c r="R54" s="48"/>
      <c r="S54" s="48"/>
      <c r="T54" s="48"/>
      <c r="U54" s="48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</row>
    <row r="55" spans="1:33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30" t="s">
        <v>115</v>
      </c>
      <c r="O55" s="31" t="s">
        <v>116</v>
      </c>
      <c r="P55" s="32">
        <v>10.32</v>
      </c>
      <c r="Q55" s="47"/>
      <c r="R55" s="48"/>
      <c r="S55" s="48"/>
      <c r="T55" s="48"/>
      <c r="U55" s="48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3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30" t="s">
        <v>117</v>
      </c>
      <c r="O56" s="31" t="s">
        <v>118</v>
      </c>
      <c r="P56" s="32">
        <v>10.578</v>
      </c>
      <c r="Q56" s="47"/>
      <c r="R56" s="48"/>
      <c r="S56" s="48"/>
      <c r="T56" s="48"/>
      <c r="U56" s="48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3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30" t="s">
        <v>119</v>
      </c>
      <c r="O57" s="31" t="s">
        <v>120</v>
      </c>
      <c r="P57" s="32">
        <v>7.254</v>
      </c>
      <c r="Q57" s="47"/>
      <c r="R57" s="48"/>
      <c r="S57" s="48"/>
      <c r="T57" s="48"/>
      <c r="U57" s="48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</row>
    <row r="58" spans="1:33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30" t="s">
        <v>121</v>
      </c>
      <c r="O58" s="31" t="s">
        <v>122</v>
      </c>
      <c r="P58" s="32">
        <v>4.648</v>
      </c>
      <c r="Q58" s="47"/>
      <c r="R58" s="48"/>
      <c r="S58" s="48"/>
      <c r="T58" s="48"/>
      <c r="U58" s="48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</row>
    <row r="59" spans="1:33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30" t="s">
        <v>123</v>
      </c>
      <c r="O59" s="31" t="s">
        <v>124</v>
      </c>
      <c r="P59" s="32">
        <v>6.3</v>
      </c>
      <c r="Q59" s="47"/>
      <c r="R59" s="48"/>
      <c r="S59" s="48"/>
      <c r="T59" s="48"/>
      <c r="U59" s="48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</row>
    <row r="60" spans="1:33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30" t="s">
        <v>125</v>
      </c>
      <c r="O60" s="31" t="s">
        <v>126</v>
      </c>
      <c r="P60" s="32">
        <v>6.16</v>
      </c>
      <c r="Q60" s="49"/>
      <c r="R60" s="50"/>
      <c r="S60" s="50"/>
      <c r="T60" s="50"/>
      <c r="U60" s="50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</row>
    <row r="61" spans="1:33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30" t="s">
        <v>127</v>
      </c>
      <c r="O61" s="31" t="s">
        <v>128</v>
      </c>
      <c r="P61" s="32">
        <v>13.2</v>
      </c>
      <c r="Q61" s="47"/>
      <c r="R61" s="48"/>
      <c r="S61" s="48"/>
      <c r="T61" s="48"/>
      <c r="U61" s="48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</row>
    <row r="62" spans="1:33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30" t="s">
        <v>129</v>
      </c>
      <c r="O62" s="31" t="s">
        <v>130</v>
      </c>
      <c r="P62" s="32">
        <v>7.52</v>
      </c>
      <c r="Q62" s="47"/>
      <c r="R62" s="48"/>
      <c r="S62" s="48"/>
      <c r="T62" s="48"/>
      <c r="U62" s="48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</row>
    <row r="63" spans="1:33">
      <c r="A63" s="18"/>
      <c r="B63" s="19" t="s">
        <v>131</v>
      </c>
      <c r="C63" s="22">
        <f t="shared" ref="C63:M63" si="4">(216/1000)*(100/1000)*(658/1000)*(290/1000)</f>
        <v>0.004121712</v>
      </c>
      <c r="D63" s="22">
        <f t="shared" si="4"/>
        <v>0.004121712</v>
      </c>
      <c r="E63" s="22">
        <f t="shared" si="4"/>
        <v>0.004121712</v>
      </c>
      <c r="F63" s="22">
        <f t="shared" si="4"/>
        <v>0.004121712</v>
      </c>
      <c r="G63" s="22">
        <f t="shared" si="4"/>
        <v>0.004121712</v>
      </c>
      <c r="H63" s="22">
        <f t="shared" si="4"/>
        <v>0.004121712</v>
      </c>
      <c r="I63" s="22">
        <f t="shared" si="4"/>
        <v>0.004121712</v>
      </c>
      <c r="J63" s="22">
        <f t="shared" si="4"/>
        <v>0.004121712</v>
      </c>
      <c r="K63" s="22">
        <f t="shared" si="4"/>
        <v>0.004121712</v>
      </c>
      <c r="L63" s="22">
        <f t="shared" si="4"/>
        <v>0.004121712</v>
      </c>
      <c r="M63" s="22">
        <f t="shared" si="4"/>
        <v>0.004121712</v>
      </c>
      <c r="N63" s="30" t="s">
        <v>132</v>
      </c>
      <c r="O63" s="31" t="s">
        <v>133</v>
      </c>
      <c r="P63" s="32">
        <v>4.185</v>
      </c>
      <c r="Q63" s="47"/>
      <c r="R63" s="48"/>
      <c r="S63" s="48"/>
      <c r="T63" s="48"/>
      <c r="U63" s="48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</row>
    <row r="64" spans="1:33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30" t="s">
        <v>134</v>
      </c>
      <c r="O64" s="31" t="s">
        <v>135</v>
      </c>
      <c r="P64" s="32">
        <v>3.825</v>
      </c>
      <c r="Q64" s="47"/>
      <c r="R64" s="48"/>
      <c r="S64" s="48"/>
      <c r="T64" s="48"/>
      <c r="U64" s="48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</row>
    <row r="65" spans="1:33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30" t="s">
        <v>136</v>
      </c>
      <c r="O65" s="31" t="s">
        <v>137</v>
      </c>
      <c r="P65" s="32">
        <v>4.64</v>
      </c>
      <c r="Q65" s="47"/>
      <c r="R65" s="48"/>
      <c r="S65" s="48"/>
      <c r="T65" s="48"/>
      <c r="U65" s="48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</row>
    <row r="66" spans="1:33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30" t="s">
        <v>138</v>
      </c>
      <c r="O66" s="31" t="s">
        <v>139</v>
      </c>
      <c r="P66" s="32">
        <v>6.786</v>
      </c>
      <c r="Q66" s="47"/>
      <c r="R66" s="48"/>
      <c r="S66" s="48"/>
      <c r="T66" s="48"/>
      <c r="U66" s="48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</row>
    <row r="67" spans="1:33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30" t="s">
        <v>140</v>
      </c>
      <c r="O67" s="31" t="s">
        <v>141</v>
      </c>
      <c r="P67" s="32">
        <v>27.508</v>
      </c>
      <c r="Q67" s="47"/>
      <c r="R67" s="48"/>
      <c r="S67" s="48"/>
      <c r="T67" s="48"/>
      <c r="U67" s="48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</row>
    <row r="68" spans="1:33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30" t="s">
        <v>142</v>
      </c>
      <c r="O68" s="31" t="s">
        <v>143</v>
      </c>
      <c r="P68" s="32">
        <v>23.92</v>
      </c>
      <c r="Q68" s="47"/>
      <c r="R68" s="48"/>
      <c r="S68" s="48"/>
      <c r="T68" s="48"/>
      <c r="U68" s="48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</row>
    <row r="69" spans="1:33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30" t="s">
        <v>144</v>
      </c>
      <c r="O69" s="31" t="s">
        <v>145</v>
      </c>
      <c r="P69" s="32">
        <v>4.2</v>
      </c>
      <c r="Q69" s="47"/>
      <c r="R69" s="48"/>
      <c r="S69" s="48"/>
      <c r="T69" s="48"/>
      <c r="U69" s="48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</row>
    <row r="70" spans="1:33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30" t="s">
        <v>146</v>
      </c>
      <c r="O70" s="31" t="s">
        <v>147</v>
      </c>
      <c r="P70" s="32">
        <v>2.76</v>
      </c>
      <c r="Q70" s="47"/>
      <c r="R70" s="48"/>
      <c r="S70" s="48"/>
      <c r="T70" s="48"/>
      <c r="U70" s="48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</row>
    <row r="71" spans="1:33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30" t="s">
        <v>148</v>
      </c>
      <c r="O71" s="31" t="s">
        <v>149</v>
      </c>
      <c r="P71" s="32">
        <v>7.176</v>
      </c>
      <c r="Q71" s="49"/>
      <c r="R71" s="50"/>
      <c r="S71" s="50"/>
      <c r="T71" s="50"/>
      <c r="U71" s="50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</row>
    <row r="72" spans="1:33">
      <c r="A72" s="18"/>
      <c r="B72" s="19" t="s">
        <v>150</v>
      </c>
      <c r="C72" s="22">
        <f t="shared" ref="C72:L72" si="5">(141/1000)*(211/1000)*(658/1000)*(290/1000)</f>
        <v>0.00567708582</v>
      </c>
      <c r="D72" s="22">
        <f t="shared" si="5"/>
        <v>0.00567708582</v>
      </c>
      <c r="E72" s="22">
        <f t="shared" si="5"/>
        <v>0.00567708582</v>
      </c>
      <c r="F72" s="22">
        <f t="shared" si="5"/>
        <v>0.00567708582</v>
      </c>
      <c r="G72" s="22">
        <f t="shared" si="5"/>
        <v>0.00567708582</v>
      </c>
      <c r="H72" s="22">
        <f t="shared" si="5"/>
        <v>0.00567708582</v>
      </c>
      <c r="I72" s="22">
        <f t="shared" si="5"/>
        <v>0.00567708582</v>
      </c>
      <c r="J72" s="22">
        <f t="shared" si="5"/>
        <v>0.00567708582</v>
      </c>
      <c r="K72" s="22">
        <f t="shared" si="5"/>
        <v>0.00567708582</v>
      </c>
      <c r="L72" s="22">
        <f t="shared" si="5"/>
        <v>0.00567708582</v>
      </c>
      <c r="M72" s="22">
        <f>(141/1000)*(211/1000)*(658/1000)*(290/1000)+0.000000003</f>
        <v>0.00567708882</v>
      </c>
      <c r="N72" s="30" t="s">
        <v>151</v>
      </c>
      <c r="O72" s="31" t="s">
        <v>152</v>
      </c>
      <c r="P72" s="32">
        <v>12.64</v>
      </c>
      <c r="Q72" s="47"/>
      <c r="R72" s="48"/>
      <c r="S72" s="48"/>
      <c r="T72" s="48"/>
      <c r="U72" s="48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</row>
    <row r="73" spans="1:33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30" t="s">
        <v>153</v>
      </c>
      <c r="O73" s="31" t="s">
        <v>154</v>
      </c>
      <c r="P73" s="32">
        <v>37.404</v>
      </c>
      <c r="Q73" s="47"/>
      <c r="R73" s="48"/>
      <c r="S73" s="48"/>
      <c r="T73" s="48"/>
      <c r="U73" s="48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</row>
    <row r="74" spans="1:33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30" t="s">
        <v>155</v>
      </c>
      <c r="O74" s="31" t="s">
        <v>156</v>
      </c>
      <c r="P74" s="32">
        <v>35.397</v>
      </c>
      <c r="Q74" s="47"/>
      <c r="R74" s="48"/>
      <c r="S74" s="48"/>
      <c r="T74" s="48"/>
      <c r="U74" s="48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</row>
    <row r="75" spans="1:33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30" t="s">
        <v>157</v>
      </c>
      <c r="O75" s="31" t="s">
        <v>158</v>
      </c>
      <c r="P75" s="32">
        <v>37.0863</v>
      </c>
      <c r="Q75" s="47"/>
      <c r="R75" s="48"/>
      <c r="S75" s="48"/>
      <c r="T75" s="48"/>
      <c r="U75" s="48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</row>
    <row r="76" spans="1:33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30" t="s">
        <v>159</v>
      </c>
      <c r="O76" s="31" t="s">
        <v>160</v>
      </c>
      <c r="P76" s="32">
        <v>36.4565</v>
      </c>
      <c r="Q76" s="47"/>
      <c r="R76" s="48"/>
      <c r="S76" s="48"/>
      <c r="T76" s="48"/>
      <c r="U76" s="48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</row>
    <row r="77" spans="1:33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30" t="s">
        <v>161</v>
      </c>
      <c r="O77" s="31" t="s">
        <v>162</v>
      </c>
      <c r="P77" s="32">
        <v>38.3474</v>
      </c>
      <c r="Q77" s="49"/>
      <c r="R77" s="50"/>
      <c r="S77" s="50"/>
      <c r="T77" s="50"/>
      <c r="U77" s="50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</row>
    <row r="78" spans="1:33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30" t="s">
        <v>163</v>
      </c>
      <c r="O78" s="31" t="s">
        <v>164</v>
      </c>
      <c r="P78" s="32">
        <v>33.97</v>
      </c>
      <c r="Q78" s="47"/>
      <c r="R78" s="48"/>
      <c r="S78" s="48"/>
      <c r="T78" s="48"/>
      <c r="U78" s="48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</row>
    <row r="79" spans="1:33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30" t="s">
        <v>165</v>
      </c>
      <c r="O79" s="31" t="s">
        <v>166</v>
      </c>
      <c r="P79" s="32">
        <v>37.0272</v>
      </c>
      <c r="Q79" s="49"/>
      <c r="R79" s="50"/>
      <c r="S79" s="50"/>
      <c r="T79" s="50"/>
      <c r="U79" s="50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</row>
    <row r="80" spans="1:33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30" t="s">
        <v>167</v>
      </c>
      <c r="O80" s="31" t="s">
        <v>168</v>
      </c>
      <c r="P80" s="32">
        <v>34.9104</v>
      </c>
      <c r="Q80" s="47"/>
      <c r="R80" s="48"/>
      <c r="S80" s="48"/>
      <c r="T80" s="48"/>
      <c r="U80" s="48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</row>
    <row r="81" spans="1:33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30" t="s">
        <v>169</v>
      </c>
      <c r="O81" s="31" t="s">
        <v>170</v>
      </c>
      <c r="P81" s="32">
        <v>34.5861</v>
      </c>
      <c r="Q81" s="47"/>
      <c r="R81" s="48"/>
      <c r="S81" s="48"/>
      <c r="T81" s="48"/>
      <c r="U81" s="48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</row>
    <row r="82" spans="1:33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30" t="s">
        <v>171</v>
      </c>
      <c r="O82" s="31" t="s">
        <v>172</v>
      </c>
      <c r="P82" s="32">
        <v>29.565</v>
      </c>
      <c r="Q82" s="49"/>
      <c r="R82" s="50"/>
      <c r="S82" s="50"/>
      <c r="T82" s="50"/>
      <c r="U82" s="50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</row>
    <row r="83" spans="1:33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30" t="s">
        <v>173</v>
      </c>
      <c r="O83" s="31" t="s">
        <v>174</v>
      </c>
      <c r="P83" s="32">
        <v>31.12</v>
      </c>
      <c r="Q83" s="47"/>
      <c r="R83" s="48"/>
      <c r="S83" s="48"/>
      <c r="T83" s="48"/>
      <c r="U83" s="48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</row>
    <row r="84" spans="1:33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30" t="s">
        <v>175</v>
      </c>
      <c r="O84" s="31" t="s">
        <v>176</v>
      </c>
      <c r="P84" s="32">
        <v>30.618</v>
      </c>
      <c r="Q84" s="47"/>
      <c r="R84" s="48"/>
      <c r="S84" s="48"/>
      <c r="T84" s="48"/>
      <c r="U84" s="48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</row>
    <row r="85" spans="1:33">
      <c r="A85" s="18"/>
      <c r="B85" s="19" t="s">
        <v>177</v>
      </c>
      <c r="C85" s="22">
        <f t="shared" ref="C85:M85" si="6">(553/1000)*(211/1000)*(658/1000)*(290/1000)</f>
        <v>0.02226545006</v>
      </c>
      <c r="D85" s="22">
        <f t="shared" si="6"/>
        <v>0.02226545006</v>
      </c>
      <c r="E85" s="22">
        <f t="shared" si="6"/>
        <v>0.02226545006</v>
      </c>
      <c r="F85" s="22">
        <f t="shared" si="6"/>
        <v>0.02226545006</v>
      </c>
      <c r="G85" s="22">
        <f t="shared" si="6"/>
        <v>0.02226545006</v>
      </c>
      <c r="H85" s="22">
        <f t="shared" si="6"/>
        <v>0.02226545006</v>
      </c>
      <c r="I85" s="22">
        <f t="shared" si="6"/>
        <v>0.02226545006</v>
      </c>
      <c r="J85" s="22">
        <f>(553/1000)*(211/1000)*(658/1000)*(290/1000)+0.000000002</f>
        <v>0.02226545206</v>
      </c>
      <c r="K85" s="22">
        <f t="shared" si="6"/>
        <v>0.02226545006</v>
      </c>
      <c r="L85" s="22">
        <f t="shared" si="6"/>
        <v>0.02226545006</v>
      </c>
      <c r="M85" s="22">
        <f t="shared" si="6"/>
        <v>0.02226545006</v>
      </c>
      <c r="N85" s="30" t="s">
        <v>178</v>
      </c>
      <c r="O85" s="31" t="s">
        <v>179</v>
      </c>
      <c r="P85" s="32">
        <v>25.098</v>
      </c>
      <c r="Q85" s="47"/>
      <c r="R85" s="48"/>
      <c r="S85" s="48"/>
      <c r="T85" s="48"/>
      <c r="U85" s="48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</row>
    <row r="86" spans="1:33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30" t="s">
        <v>180</v>
      </c>
      <c r="O86" s="31" t="s">
        <v>181</v>
      </c>
      <c r="P86" s="32">
        <v>17.336</v>
      </c>
      <c r="Q86" s="47"/>
      <c r="R86" s="48"/>
      <c r="S86" s="48"/>
      <c r="T86" s="48"/>
      <c r="U86" s="48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</row>
    <row r="87" spans="1:33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30" t="s">
        <v>182</v>
      </c>
      <c r="O87" s="31" t="s">
        <v>183</v>
      </c>
      <c r="P87" s="32">
        <v>17.8035</v>
      </c>
      <c r="Q87" s="47"/>
      <c r="R87" s="48"/>
      <c r="S87" s="48"/>
      <c r="T87" s="48"/>
      <c r="U87" s="48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</row>
    <row r="88" spans="1:33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30" t="s">
        <v>184</v>
      </c>
      <c r="O88" s="31" t="s">
        <v>185</v>
      </c>
      <c r="P88" s="32">
        <v>20.2294</v>
      </c>
      <c r="Q88" s="47"/>
      <c r="R88" s="48"/>
      <c r="S88" s="48"/>
      <c r="T88" s="48"/>
      <c r="U88" s="48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</row>
    <row r="89" spans="1:33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30" t="s">
        <v>186</v>
      </c>
      <c r="O89" s="31" t="s">
        <v>187</v>
      </c>
      <c r="P89" s="32">
        <v>21.4629</v>
      </c>
      <c r="Q89" s="47"/>
      <c r="R89" s="48"/>
      <c r="S89" s="48"/>
      <c r="T89" s="48"/>
      <c r="U89" s="48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</row>
    <row r="90" spans="1:33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30" t="s">
        <v>188</v>
      </c>
      <c r="O90" s="31" t="s">
        <v>189</v>
      </c>
      <c r="P90" s="32">
        <v>20.24</v>
      </c>
      <c r="Q90" s="47"/>
      <c r="R90" s="48"/>
      <c r="S90" s="48"/>
      <c r="T90" s="48"/>
      <c r="U90" s="48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</row>
    <row r="91" spans="1:33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30" t="s">
        <v>190</v>
      </c>
      <c r="O91" s="31" t="s">
        <v>191</v>
      </c>
      <c r="P91" s="32">
        <v>18.2952</v>
      </c>
      <c r="Q91" s="49"/>
      <c r="R91" s="50"/>
      <c r="S91" s="50"/>
      <c r="T91" s="50"/>
      <c r="U91" s="50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</row>
    <row r="92" spans="1:33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30" t="s">
        <v>192</v>
      </c>
      <c r="O92" s="31" t="s">
        <v>193</v>
      </c>
      <c r="P92" s="32">
        <v>17.6418</v>
      </c>
      <c r="Q92" s="47"/>
      <c r="R92" s="48"/>
      <c r="S92" s="48"/>
      <c r="T92" s="48"/>
      <c r="U92" s="48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</row>
    <row r="93" spans="1:33">
      <c r="A93" s="18"/>
      <c r="B93" s="19" t="s">
        <v>194</v>
      </c>
      <c r="C93" s="22">
        <f t="shared" ref="C93:M93" si="7">(50/1000)*(211/1000)*(658/1000)*(290/1000)</f>
        <v>0.002013151</v>
      </c>
      <c r="D93" s="22">
        <f t="shared" si="7"/>
        <v>0.002013151</v>
      </c>
      <c r="E93" s="22">
        <f t="shared" si="7"/>
        <v>0.002013151</v>
      </c>
      <c r="F93" s="22">
        <f t="shared" si="7"/>
        <v>0.002013151</v>
      </c>
      <c r="G93" s="22">
        <f t="shared" si="7"/>
        <v>0.002013151</v>
      </c>
      <c r="H93" s="22">
        <f t="shared" si="7"/>
        <v>0.002013151</v>
      </c>
      <c r="I93" s="22">
        <f t="shared" si="7"/>
        <v>0.002013151</v>
      </c>
      <c r="J93" s="22">
        <f t="shared" si="7"/>
        <v>0.002013151</v>
      </c>
      <c r="K93" s="22">
        <f t="shared" si="7"/>
        <v>0.002013151</v>
      </c>
      <c r="L93" s="22">
        <f t="shared" si="7"/>
        <v>0.002013151</v>
      </c>
      <c r="M93" s="22">
        <f t="shared" si="7"/>
        <v>0.002013151</v>
      </c>
      <c r="N93" s="30" t="s">
        <v>195</v>
      </c>
      <c r="O93" s="31" t="s">
        <v>196</v>
      </c>
      <c r="P93" s="32">
        <v>19.434</v>
      </c>
      <c r="Q93" s="49"/>
      <c r="R93" s="50"/>
      <c r="S93" s="50"/>
      <c r="T93" s="50"/>
      <c r="U93" s="50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</row>
    <row r="94" spans="1:33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30" t="s">
        <v>197</v>
      </c>
      <c r="O94" s="31" t="s">
        <v>198</v>
      </c>
      <c r="P94" s="32">
        <v>31.195</v>
      </c>
      <c r="Q94" s="49"/>
      <c r="R94" s="50"/>
      <c r="S94" s="50"/>
      <c r="T94" s="50"/>
      <c r="U94" s="50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</row>
    <row r="95" spans="1:33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30" t="s">
        <v>199</v>
      </c>
      <c r="O95" s="31" t="s">
        <v>200</v>
      </c>
      <c r="P95" s="32">
        <v>15.876</v>
      </c>
      <c r="Q95" s="49"/>
      <c r="R95" s="50"/>
      <c r="S95" s="50"/>
      <c r="T95" s="50"/>
      <c r="U95" s="50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</row>
    <row r="96" spans="1:33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30" t="s">
        <v>201</v>
      </c>
      <c r="O96" s="31" t="s">
        <v>202</v>
      </c>
      <c r="P96" s="32">
        <v>15.364</v>
      </c>
      <c r="Q96" s="49"/>
      <c r="R96" s="50"/>
      <c r="S96" s="50"/>
      <c r="T96" s="50"/>
      <c r="U96" s="50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</row>
    <row r="97" spans="1:33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30" t="s">
        <v>203</v>
      </c>
      <c r="O97" s="31" t="s">
        <v>204</v>
      </c>
      <c r="P97" s="32">
        <v>37.4</v>
      </c>
      <c r="Q97" s="49"/>
      <c r="R97" s="50"/>
      <c r="S97" s="50"/>
      <c r="T97" s="50"/>
      <c r="U97" s="50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</row>
    <row r="98" spans="1:33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30" t="s">
        <v>205</v>
      </c>
      <c r="O98" s="31" t="s">
        <v>206</v>
      </c>
      <c r="P98" s="32">
        <v>40.92</v>
      </c>
      <c r="Q98" s="49"/>
      <c r="R98" s="50"/>
      <c r="S98" s="50"/>
      <c r="T98" s="50"/>
      <c r="U98" s="50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</row>
    <row r="99" spans="1:33">
      <c r="A99" s="18"/>
      <c r="B99" s="19" t="s">
        <v>207</v>
      </c>
      <c r="C99" s="22">
        <f t="shared" ref="C99:M99" si="8">(330/1000)*(60/1000)*(658/1000)*(290/1000)</f>
        <v>0.003778236</v>
      </c>
      <c r="D99" s="22">
        <f t="shared" si="8"/>
        <v>0.003778236</v>
      </c>
      <c r="E99" s="22">
        <f t="shared" si="8"/>
        <v>0.003778236</v>
      </c>
      <c r="F99" s="22">
        <f t="shared" si="8"/>
        <v>0.003778236</v>
      </c>
      <c r="G99" s="22">
        <f t="shared" si="8"/>
        <v>0.003778236</v>
      </c>
      <c r="H99" s="22">
        <f t="shared" si="8"/>
        <v>0.003778236</v>
      </c>
      <c r="I99" s="22">
        <f t="shared" si="8"/>
        <v>0.003778236</v>
      </c>
      <c r="J99" s="22">
        <f t="shared" si="8"/>
        <v>0.003778236</v>
      </c>
      <c r="K99" s="22">
        <f t="shared" si="8"/>
        <v>0.003778236</v>
      </c>
      <c r="L99" s="22">
        <f t="shared" si="8"/>
        <v>0.003778236</v>
      </c>
      <c r="M99" s="22">
        <f t="shared" si="8"/>
        <v>0.003778236</v>
      </c>
      <c r="N99" s="30" t="s">
        <v>208</v>
      </c>
      <c r="O99" s="31" t="s">
        <v>209</v>
      </c>
      <c r="P99" s="32">
        <v>36.08</v>
      </c>
      <c r="Q99" s="47"/>
      <c r="R99" s="48"/>
      <c r="S99" s="48"/>
      <c r="T99" s="48"/>
      <c r="U99" s="48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</row>
    <row r="100" spans="1:33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30" t="s">
        <v>210</v>
      </c>
      <c r="O100" s="31" t="s">
        <v>211</v>
      </c>
      <c r="P100" s="32">
        <v>57.213</v>
      </c>
      <c r="Q100" s="47"/>
      <c r="R100" s="48"/>
      <c r="S100" s="48"/>
      <c r="T100" s="48"/>
      <c r="U100" s="48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</row>
    <row r="101" spans="1:33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30" t="s">
        <v>212</v>
      </c>
      <c r="O101" s="31" t="s">
        <v>213</v>
      </c>
      <c r="P101" s="32">
        <v>60.4221</v>
      </c>
      <c r="Q101" s="47"/>
      <c r="R101" s="48"/>
      <c r="S101" s="48"/>
      <c r="T101" s="48"/>
      <c r="U101" s="48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</row>
    <row r="102" spans="1:33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30" t="s">
        <v>214</v>
      </c>
      <c r="O102" s="31" t="s">
        <v>215</v>
      </c>
      <c r="P102" s="32">
        <v>42.6777</v>
      </c>
      <c r="Q102" s="47"/>
      <c r="R102" s="48"/>
      <c r="S102" s="48"/>
      <c r="T102" s="48"/>
      <c r="U102" s="48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</row>
    <row r="103" spans="1:33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30" t="s">
        <v>216</v>
      </c>
      <c r="O103" s="31" t="s">
        <v>217</v>
      </c>
      <c r="P103" s="32">
        <v>63.1377</v>
      </c>
      <c r="Q103" s="47"/>
      <c r="R103" s="48"/>
      <c r="S103" s="48"/>
      <c r="T103" s="48"/>
      <c r="U103" s="48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</row>
    <row r="104" spans="1:33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30" t="s">
        <v>218</v>
      </c>
      <c r="O104" s="31" t="s">
        <v>219</v>
      </c>
      <c r="P104" s="32">
        <v>10.761</v>
      </c>
      <c r="Q104" s="47"/>
      <c r="R104" s="48"/>
      <c r="S104" s="48"/>
      <c r="T104" s="48"/>
      <c r="U104" s="48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</row>
    <row r="105" spans="1:33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30" t="s">
        <v>220</v>
      </c>
      <c r="O105" s="31" t="s">
        <v>221</v>
      </c>
      <c r="P105" s="32">
        <v>11.644</v>
      </c>
      <c r="Q105" s="47"/>
      <c r="R105" s="48"/>
      <c r="S105" s="48"/>
      <c r="T105" s="48"/>
      <c r="U105" s="48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</row>
    <row r="106" spans="1:33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30" t="s">
        <v>222</v>
      </c>
      <c r="O106" s="31" t="s">
        <v>223</v>
      </c>
      <c r="P106" s="32">
        <v>10.701</v>
      </c>
      <c r="Q106" s="47"/>
      <c r="R106" s="48"/>
      <c r="S106" s="48"/>
      <c r="T106" s="48"/>
      <c r="U106" s="48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</row>
    <row r="107" spans="1:33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30" t="s">
        <v>224</v>
      </c>
      <c r="O107" s="31" t="s">
        <v>225</v>
      </c>
      <c r="P107" s="32">
        <v>11.7831</v>
      </c>
      <c r="Q107" s="47"/>
      <c r="R107" s="48"/>
      <c r="S107" s="48"/>
      <c r="T107" s="48"/>
      <c r="U107" s="48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</row>
    <row r="108" spans="1:33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30" t="s">
        <v>226</v>
      </c>
      <c r="O108" s="31" t="s">
        <v>227</v>
      </c>
      <c r="P108" s="32">
        <v>11.2918</v>
      </c>
      <c r="Q108" s="47"/>
      <c r="R108" s="48"/>
      <c r="S108" s="48"/>
      <c r="T108" s="48"/>
      <c r="U108" s="48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</row>
    <row r="109" spans="1:33">
      <c r="A109" s="18"/>
      <c r="B109" s="19" t="s">
        <v>228</v>
      </c>
      <c r="C109" s="22">
        <f t="shared" ref="C109:M109" si="9">(256/1000)*(211/1000)*(658/1000)*(290/1000)</f>
        <v>0.01030733312</v>
      </c>
      <c r="D109" s="22">
        <f t="shared" si="9"/>
        <v>0.01030733312</v>
      </c>
      <c r="E109" s="22">
        <f t="shared" si="9"/>
        <v>0.01030733312</v>
      </c>
      <c r="F109" s="22">
        <f t="shared" si="9"/>
        <v>0.01030733312</v>
      </c>
      <c r="G109" s="22">
        <f t="shared" si="9"/>
        <v>0.01030733312</v>
      </c>
      <c r="H109" s="22">
        <f t="shared" si="9"/>
        <v>0.01030733312</v>
      </c>
      <c r="I109" s="22">
        <f t="shared" si="9"/>
        <v>0.01030733312</v>
      </c>
      <c r="J109" s="22">
        <f t="shared" si="9"/>
        <v>0.01030733312</v>
      </c>
      <c r="K109" s="22">
        <f t="shared" si="9"/>
        <v>0.01030733312</v>
      </c>
      <c r="L109" s="22">
        <f t="shared" si="9"/>
        <v>0.01030733312</v>
      </c>
      <c r="M109" s="22">
        <f t="shared" si="9"/>
        <v>0.01030733312</v>
      </c>
      <c r="N109" s="30" t="s">
        <v>229</v>
      </c>
      <c r="O109" s="31" t="s">
        <v>230</v>
      </c>
      <c r="P109" s="32">
        <v>17.43</v>
      </c>
      <c r="Q109" s="49"/>
      <c r="R109" s="50"/>
      <c r="S109" s="50"/>
      <c r="T109" s="50"/>
      <c r="U109" s="50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</row>
    <row r="110" spans="1:33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30" t="s">
        <v>231</v>
      </c>
      <c r="O110" s="31" t="s">
        <v>232</v>
      </c>
      <c r="P110" s="32">
        <v>11.57</v>
      </c>
      <c r="Q110" s="47"/>
      <c r="R110" s="48"/>
      <c r="S110" s="48"/>
      <c r="T110" s="48"/>
      <c r="U110" s="48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</row>
    <row r="111" spans="1:33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30" t="s">
        <v>233</v>
      </c>
      <c r="O111" s="31" t="s">
        <v>234</v>
      </c>
      <c r="P111" s="32">
        <v>19.68</v>
      </c>
      <c r="Q111" s="49"/>
      <c r="R111" s="50"/>
      <c r="S111" s="50"/>
      <c r="T111" s="50"/>
      <c r="U111" s="50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</row>
    <row r="112" spans="1:33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30" t="s">
        <v>235</v>
      </c>
      <c r="O112" s="31" t="s">
        <v>236</v>
      </c>
      <c r="P112" s="32">
        <v>17.711</v>
      </c>
      <c r="Q112" s="47"/>
      <c r="R112" s="48"/>
      <c r="S112" s="48"/>
      <c r="T112" s="48"/>
      <c r="U112" s="48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</row>
    <row r="113" spans="1:33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30" t="s">
        <v>237</v>
      </c>
      <c r="O113" s="31" t="s">
        <v>238</v>
      </c>
      <c r="P113" s="32">
        <v>13.528</v>
      </c>
      <c r="Q113" s="47"/>
      <c r="R113" s="48"/>
      <c r="S113" s="48"/>
      <c r="T113" s="48"/>
      <c r="U113" s="48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</row>
    <row r="114" spans="1:33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30" t="s">
        <v>239</v>
      </c>
      <c r="O114" s="31" t="s">
        <v>240</v>
      </c>
      <c r="P114" s="32">
        <v>15.548</v>
      </c>
      <c r="Q114" s="47"/>
      <c r="R114" s="48"/>
      <c r="S114" s="48"/>
      <c r="T114" s="48"/>
      <c r="U114" s="48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</row>
    <row r="115" spans="1:33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30" t="s">
        <v>241</v>
      </c>
      <c r="O115" s="31" t="s">
        <v>242</v>
      </c>
      <c r="P115" s="32">
        <v>17.9861</v>
      </c>
      <c r="Q115" s="47"/>
      <c r="R115" s="48"/>
      <c r="S115" s="48"/>
      <c r="T115" s="48"/>
      <c r="U115" s="48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</row>
    <row r="116" spans="1:33">
      <c r="A116" s="18"/>
      <c r="B116" s="19" t="s">
        <v>243</v>
      </c>
      <c r="C116" s="22">
        <f t="shared" ref="C116:M116" si="10">(806/1000)*(91/1000)*(658/1000)*(290/1000)</f>
        <v>0.01399588372</v>
      </c>
      <c r="D116" s="22">
        <f t="shared" si="10"/>
        <v>0.01399588372</v>
      </c>
      <c r="E116" s="22">
        <f t="shared" si="10"/>
        <v>0.01399588372</v>
      </c>
      <c r="F116" s="22">
        <f t="shared" si="10"/>
        <v>0.01399588372</v>
      </c>
      <c r="G116" s="22">
        <f t="shared" si="10"/>
        <v>0.01399588372</v>
      </c>
      <c r="H116" s="22">
        <f t="shared" si="10"/>
        <v>0.01399588372</v>
      </c>
      <c r="I116" s="22">
        <f t="shared" si="10"/>
        <v>0.01399588372</v>
      </c>
      <c r="J116" s="22">
        <f t="shared" si="10"/>
        <v>0.01399588372</v>
      </c>
      <c r="K116" s="22">
        <f t="shared" si="10"/>
        <v>0.01399588372</v>
      </c>
      <c r="L116" s="22">
        <f t="shared" si="10"/>
        <v>0.01399588372</v>
      </c>
      <c r="M116" s="22">
        <f t="shared" si="10"/>
        <v>0.01399588372</v>
      </c>
      <c r="N116" s="30" t="s">
        <v>244</v>
      </c>
      <c r="O116" s="31" t="s">
        <v>245</v>
      </c>
      <c r="P116" s="32">
        <v>31.7499</v>
      </c>
      <c r="Q116" s="47"/>
      <c r="R116" s="48"/>
      <c r="S116" s="48"/>
      <c r="T116" s="48"/>
      <c r="U116" s="48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</row>
    <row r="117" spans="1:33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30" t="s">
        <v>246</v>
      </c>
      <c r="O117" s="31" t="s">
        <v>247</v>
      </c>
      <c r="P117" s="32">
        <v>20.2554</v>
      </c>
      <c r="Q117" s="47"/>
      <c r="R117" s="48"/>
      <c r="S117" s="48"/>
      <c r="T117" s="48"/>
      <c r="U117" s="48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</row>
    <row r="118" spans="1:33">
      <c r="A118" s="18"/>
      <c r="B118" s="21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30" t="s">
        <v>248</v>
      </c>
      <c r="O118" s="31" t="s">
        <v>249</v>
      </c>
      <c r="P118" s="32">
        <v>24.9054</v>
      </c>
      <c r="Q118" s="49"/>
      <c r="R118" s="50"/>
      <c r="S118" s="50"/>
      <c r="T118" s="50"/>
      <c r="U118" s="50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</row>
    <row r="119" spans="1:33">
      <c r="A119" s="18"/>
      <c r="B119" s="21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30" t="s">
        <v>250</v>
      </c>
      <c r="O119" s="31" t="s">
        <v>251</v>
      </c>
      <c r="P119" s="32">
        <v>27.7695</v>
      </c>
      <c r="Q119" s="47"/>
      <c r="R119" s="48"/>
      <c r="S119" s="48"/>
      <c r="T119" s="48"/>
      <c r="U119" s="48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</row>
    <row r="120" spans="1:33">
      <c r="A120" s="18"/>
      <c r="B120" s="21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30" t="s">
        <v>252</v>
      </c>
      <c r="O120" s="31" t="s">
        <v>253</v>
      </c>
      <c r="P120" s="32">
        <v>41.0964</v>
      </c>
      <c r="Q120" s="47"/>
      <c r="R120" s="48"/>
      <c r="S120" s="48"/>
      <c r="T120" s="48"/>
      <c r="U120" s="48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</row>
    <row r="121" spans="1:33">
      <c r="A121" s="18"/>
      <c r="B121" s="21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30" t="s">
        <v>254</v>
      </c>
      <c r="O121" s="31" t="s">
        <v>255</v>
      </c>
      <c r="P121" s="32">
        <v>36.096</v>
      </c>
      <c r="Q121" s="49"/>
      <c r="R121" s="50"/>
      <c r="S121" s="50"/>
      <c r="T121" s="50"/>
      <c r="U121" s="50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</row>
    <row r="122" spans="1:33">
      <c r="A122" s="18"/>
      <c r="B122" s="21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30" t="s">
        <v>256</v>
      </c>
      <c r="O122" s="31" t="s">
        <v>257</v>
      </c>
      <c r="P122" s="32">
        <v>38.845</v>
      </c>
      <c r="Q122" s="47"/>
      <c r="R122" s="48"/>
      <c r="S122" s="48"/>
      <c r="T122" s="48"/>
      <c r="U122" s="48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</row>
    <row r="123" spans="1:33">
      <c r="A123" s="18"/>
      <c r="B123" s="21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30" t="s">
        <v>258</v>
      </c>
      <c r="O123" s="31" t="s">
        <v>259</v>
      </c>
      <c r="P123" s="32">
        <v>31.678</v>
      </c>
      <c r="Q123" s="47"/>
      <c r="R123" s="48"/>
      <c r="S123" s="48"/>
      <c r="T123" s="48"/>
      <c r="U123" s="48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</row>
    <row r="124" spans="1:33">
      <c r="A124" s="18"/>
      <c r="B124" s="21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30" t="s">
        <v>260</v>
      </c>
      <c r="O124" s="31" t="s">
        <v>261</v>
      </c>
      <c r="P124" s="32">
        <v>28.122</v>
      </c>
      <c r="Q124" s="47"/>
      <c r="R124" s="48"/>
      <c r="S124" s="48"/>
      <c r="T124" s="48"/>
      <c r="U124" s="48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</row>
    <row r="125" spans="1:33">
      <c r="A125" s="18"/>
      <c r="B125" s="21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30" t="s">
        <v>262</v>
      </c>
      <c r="O125" s="31" t="s">
        <v>263</v>
      </c>
      <c r="P125" s="32">
        <v>31.061</v>
      </c>
      <c r="Q125" s="49"/>
      <c r="R125" s="50"/>
      <c r="S125" s="50"/>
      <c r="T125" s="50"/>
      <c r="U125" s="50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</row>
    <row r="126" spans="1:33">
      <c r="A126" s="18"/>
      <c r="B126" s="21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30" t="s">
        <v>264</v>
      </c>
      <c r="O126" s="31" t="s">
        <v>265</v>
      </c>
      <c r="P126" s="32">
        <v>29.0852</v>
      </c>
      <c r="Q126" s="47"/>
      <c r="R126" s="48"/>
      <c r="S126" s="48"/>
      <c r="T126" s="48"/>
      <c r="U126" s="48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</row>
    <row r="127" spans="1:33">
      <c r="A127" s="18"/>
      <c r="B127" s="21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30" t="s">
        <v>266</v>
      </c>
      <c r="O127" s="31" t="s">
        <v>267</v>
      </c>
      <c r="P127" s="32">
        <v>19.602</v>
      </c>
      <c r="Q127" s="47"/>
      <c r="R127" s="48"/>
      <c r="S127" s="48"/>
      <c r="T127" s="48"/>
      <c r="U127" s="48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</row>
    <row r="128" spans="1:33">
      <c r="A128" s="18"/>
      <c r="B128" s="21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30" t="s">
        <v>268</v>
      </c>
      <c r="O128" s="31" t="s">
        <v>269</v>
      </c>
      <c r="P128" s="32">
        <v>42.108</v>
      </c>
      <c r="Q128" s="47"/>
      <c r="R128" s="48"/>
      <c r="S128" s="48"/>
      <c r="T128" s="48"/>
      <c r="U128" s="48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</row>
    <row r="129" spans="1:33">
      <c r="A129" s="18"/>
      <c r="B129" s="21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30" t="s">
        <v>270</v>
      </c>
      <c r="O129" s="31" t="s">
        <v>271</v>
      </c>
      <c r="P129" s="32">
        <v>43.5435</v>
      </c>
      <c r="Q129" s="47"/>
      <c r="R129" s="48"/>
      <c r="S129" s="48"/>
      <c r="T129" s="48"/>
      <c r="U129" s="48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</row>
    <row r="130" spans="1:33">
      <c r="A130" s="18"/>
      <c r="B130" s="21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30" t="s">
        <v>272</v>
      </c>
      <c r="O130" s="31" t="s">
        <v>273</v>
      </c>
      <c r="P130" s="32">
        <v>35.8094</v>
      </c>
      <c r="Q130" s="47"/>
      <c r="R130" s="48"/>
      <c r="S130" s="48"/>
      <c r="T130" s="48"/>
      <c r="U130" s="48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</row>
    <row r="131" spans="1:33">
      <c r="A131" s="18"/>
      <c r="B131" s="21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30" t="s">
        <v>274</v>
      </c>
      <c r="O131" s="31" t="s">
        <v>275</v>
      </c>
      <c r="P131" s="32">
        <v>27.5796</v>
      </c>
      <c r="Q131" s="47"/>
      <c r="R131" s="48"/>
      <c r="S131" s="48"/>
      <c r="T131" s="48"/>
      <c r="U131" s="48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</row>
    <row r="132" spans="1:33">
      <c r="A132" s="18"/>
      <c r="B132" s="21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30" t="s">
        <v>276</v>
      </c>
      <c r="O132" s="31" t="s">
        <v>277</v>
      </c>
      <c r="P132" s="32">
        <v>32.3904</v>
      </c>
      <c r="Q132" s="47"/>
      <c r="R132" s="48"/>
      <c r="S132" s="48"/>
      <c r="T132" s="48"/>
      <c r="U132" s="48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</row>
    <row r="133" spans="1:33">
      <c r="A133" s="18"/>
      <c r="B133" s="21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30" t="s">
        <v>278</v>
      </c>
      <c r="O133" s="31" t="s">
        <v>279</v>
      </c>
      <c r="P133" s="32">
        <v>28.1863</v>
      </c>
      <c r="Q133" s="47"/>
      <c r="R133" s="48"/>
      <c r="S133" s="48"/>
      <c r="T133" s="48"/>
      <c r="U133" s="48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</row>
    <row r="134" spans="1:33">
      <c r="A134" s="18"/>
      <c r="B134" s="21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30" t="s">
        <v>280</v>
      </c>
      <c r="O134" s="31" t="s">
        <v>281</v>
      </c>
      <c r="P134" s="32">
        <v>27.7695</v>
      </c>
      <c r="Q134" s="47"/>
      <c r="R134" s="48"/>
      <c r="S134" s="48"/>
      <c r="T134" s="48"/>
      <c r="U134" s="48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</row>
    <row r="135" spans="1:33">
      <c r="A135" s="18"/>
      <c r="B135" s="21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30" t="s">
        <v>282</v>
      </c>
      <c r="O135" s="31" t="s">
        <v>283</v>
      </c>
      <c r="P135" s="32">
        <v>18.5416</v>
      </c>
      <c r="Q135" s="47"/>
      <c r="R135" s="48"/>
      <c r="S135" s="48"/>
      <c r="T135" s="48"/>
      <c r="U135" s="48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</row>
    <row r="136" spans="1:33">
      <c r="A136" s="18"/>
      <c r="B136" s="21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30" t="s">
        <v>284</v>
      </c>
      <c r="O136" s="31" t="s">
        <v>285</v>
      </c>
      <c r="P136" s="32">
        <v>18.8529</v>
      </c>
      <c r="Q136" s="47"/>
      <c r="R136" s="48"/>
      <c r="S136" s="48"/>
      <c r="T136" s="48"/>
      <c r="U136" s="48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</row>
    <row r="137" spans="1:33">
      <c r="A137" s="18"/>
      <c r="B137" s="21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30" t="s">
        <v>286</v>
      </c>
      <c r="O137" s="31" t="s">
        <v>287</v>
      </c>
      <c r="P137" s="32">
        <v>24.186</v>
      </c>
      <c r="Q137" s="49"/>
      <c r="R137" s="50"/>
      <c r="S137" s="50"/>
      <c r="T137" s="50"/>
      <c r="U137" s="50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</row>
    <row r="138" spans="1:33">
      <c r="A138" s="18"/>
      <c r="B138" s="19" t="s">
        <v>288</v>
      </c>
      <c r="C138" s="22">
        <f t="shared" ref="C138:M138" si="11">(194/1000)*(91/1000)*(658/1000)*(290/1000)</f>
        <v>0.00336873628</v>
      </c>
      <c r="D138" s="22">
        <f t="shared" si="11"/>
        <v>0.00336873628</v>
      </c>
      <c r="E138" s="22">
        <f t="shared" si="11"/>
        <v>0.00336873628</v>
      </c>
      <c r="F138" s="22">
        <f t="shared" si="11"/>
        <v>0.00336873628</v>
      </c>
      <c r="G138" s="22">
        <f t="shared" si="11"/>
        <v>0.00336873628</v>
      </c>
      <c r="H138" s="22">
        <f t="shared" si="11"/>
        <v>0.00336873628</v>
      </c>
      <c r="I138" s="22">
        <f t="shared" si="11"/>
        <v>0.00336873628</v>
      </c>
      <c r="J138" s="22">
        <f t="shared" si="11"/>
        <v>0.00336873628</v>
      </c>
      <c r="K138" s="22">
        <f t="shared" si="11"/>
        <v>0.00336873628</v>
      </c>
      <c r="L138" s="22">
        <f t="shared" si="11"/>
        <v>0.00336873628</v>
      </c>
      <c r="M138" s="22">
        <f t="shared" si="11"/>
        <v>0.00336873628</v>
      </c>
      <c r="N138" s="30" t="s">
        <v>289</v>
      </c>
      <c r="O138" s="31" t="s">
        <v>290</v>
      </c>
      <c r="P138" s="32">
        <v>16.11</v>
      </c>
      <c r="Q138" s="47"/>
      <c r="R138" s="48"/>
      <c r="S138" s="48"/>
      <c r="T138" s="48"/>
      <c r="U138" s="48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</row>
    <row r="139" spans="1:33">
      <c r="A139" s="18"/>
      <c r="B139" s="21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30" t="s">
        <v>291</v>
      </c>
      <c r="O139" s="31" t="s">
        <v>292</v>
      </c>
      <c r="P139" s="32">
        <v>20.5</v>
      </c>
      <c r="Q139" s="47"/>
      <c r="R139" s="48"/>
      <c r="S139" s="48"/>
      <c r="T139" s="48"/>
      <c r="U139" s="48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</row>
    <row r="140" spans="1:33">
      <c r="A140" s="18"/>
      <c r="B140" s="21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30" t="s">
        <v>293</v>
      </c>
      <c r="O140" s="31" t="s">
        <v>294</v>
      </c>
      <c r="P140" s="32">
        <v>22.102</v>
      </c>
      <c r="Q140" s="47"/>
      <c r="R140" s="48"/>
      <c r="S140" s="48"/>
      <c r="T140" s="48"/>
      <c r="U140" s="48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</row>
    <row r="141" spans="1:33">
      <c r="A141" s="18"/>
      <c r="B141" s="21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30" t="s">
        <v>295</v>
      </c>
      <c r="O141" s="31" t="s">
        <v>296</v>
      </c>
      <c r="P141" s="32">
        <v>38.7</v>
      </c>
      <c r="Q141" s="47"/>
      <c r="R141" s="48"/>
      <c r="S141" s="48"/>
      <c r="T141" s="48"/>
      <c r="U141" s="48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</row>
    <row r="142" spans="1:33">
      <c r="A142" s="18"/>
      <c r="B142" s="21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30" t="s">
        <v>297</v>
      </c>
      <c r="O142" s="31" t="s">
        <v>298</v>
      </c>
      <c r="P142" s="32">
        <v>18.236</v>
      </c>
      <c r="Q142" s="47"/>
      <c r="R142" s="48"/>
      <c r="S142" s="48"/>
      <c r="T142" s="48"/>
      <c r="U142" s="48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</row>
    <row r="143" spans="1:33">
      <c r="A143" s="18"/>
      <c r="B143" s="21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30" t="s">
        <v>299</v>
      </c>
      <c r="O143" s="31" t="s">
        <v>300</v>
      </c>
      <c r="P143" s="32">
        <v>15.54</v>
      </c>
      <c r="Q143" s="47"/>
      <c r="R143" s="48"/>
      <c r="S143" s="48"/>
      <c r="T143" s="48"/>
      <c r="U143" s="48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</row>
    <row r="144" spans="1:33">
      <c r="A144" s="18"/>
      <c r="B144" s="21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30" t="s">
        <v>301</v>
      </c>
      <c r="O144" s="31" t="s">
        <v>302</v>
      </c>
      <c r="P144" s="32">
        <v>17.91</v>
      </c>
      <c r="Q144" s="47"/>
      <c r="R144" s="48"/>
      <c r="S144" s="48"/>
      <c r="T144" s="48"/>
      <c r="U144" s="48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</row>
    <row r="145" spans="1:33">
      <c r="A145" s="18"/>
      <c r="B145" s="19" t="s">
        <v>303</v>
      </c>
      <c r="C145" s="22">
        <f t="shared" ref="C145:M145" si="12">(445/1000)*(68/1000)*(658/1000)*(290/1000)</f>
        <v>0.0057742132</v>
      </c>
      <c r="D145" s="22">
        <f t="shared" si="12"/>
        <v>0.0057742132</v>
      </c>
      <c r="E145" s="22">
        <f t="shared" si="12"/>
        <v>0.0057742132</v>
      </c>
      <c r="F145" s="22">
        <f t="shared" si="12"/>
        <v>0.0057742132</v>
      </c>
      <c r="G145" s="22">
        <f t="shared" si="12"/>
        <v>0.0057742132</v>
      </c>
      <c r="H145" s="22">
        <f t="shared" si="12"/>
        <v>0.0057742132</v>
      </c>
      <c r="I145" s="22">
        <f t="shared" si="12"/>
        <v>0.0057742132</v>
      </c>
      <c r="J145" s="22">
        <f t="shared" si="12"/>
        <v>0.0057742132</v>
      </c>
      <c r="K145" s="22">
        <f t="shared" si="12"/>
        <v>0.0057742132</v>
      </c>
      <c r="L145" s="22">
        <f t="shared" si="12"/>
        <v>0.0057742132</v>
      </c>
      <c r="M145" s="22">
        <f t="shared" si="12"/>
        <v>0.0057742132</v>
      </c>
      <c r="N145" s="30" t="s">
        <v>304</v>
      </c>
      <c r="O145" s="31" t="s">
        <v>305</v>
      </c>
      <c r="P145" s="32">
        <v>2.8</v>
      </c>
      <c r="Q145" s="49"/>
      <c r="R145" s="50"/>
      <c r="S145" s="50"/>
      <c r="T145" s="50"/>
      <c r="U145" s="50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</row>
    <row r="146" spans="1:33">
      <c r="A146" s="18"/>
      <c r="B146" s="21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30" t="s">
        <v>306</v>
      </c>
      <c r="O146" s="31" t="s">
        <v>307</v>
      </c>
      <c r="P146" s="32">
        <v>3.48</v>
      </c>
      <c r="Q146" s="47"/>
      <c r="R146" s="48"/>
      <c r="S146" s="48"/>
      <c r="T146" s="48"/>
      <c r="U146" s="48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</row>
    <row r="147" spans="1:33">
      <c r="A147" s="18"/>
      <c r="B147" s="21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30" t="s">
        <v>308</v>
      </c>
      <c r="O147" s="31" t="s">
        <v>309</v>
      </c>
      <c r="P147" s="32">
        <v>4.05</v>
      </c>
      <c r="Q147" s="49"/>
      <c r="R147" s="50"/>
      <c r="S147" s="50"/>
      <c r="T147" s="50"/>
      <c r="U147" s="50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</row>
    <row r="148" spans="1:33">
      <c r="A148" s="18"/>
      <c r="B148" s="21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30" t="s">
        <v>310</v>
      </c>
      <c r="O148" s="31" t="s">
        <v>311</v>
      </c>
      <c r="P148" s="32">
        <v>2.3994</v>
      </c>
      <c r="Q148" s="49"/>
      <c r="R148" s="50"/>
      <c r="S148" s="50"/>
      <c r="T148" s="50"/>
      <c r="U148" s="50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</row>
    <row r="149" spans="1:33">
      <c r="A149" s="18"/>
      <c r="B149" s="21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30" t="s">
        <v>312</v>
      </c>
      <c r="O149" s="31" t="s">
        <v>313</v>
      </c>
      <c r="P149" s="32">
        <v>2.3584</v>
      </c>
      <c r="Q149" s="47"/>
      <c r="R149" s="48"/>
      <c r="S149" s="48"/>
      <c r="T149" s="48"/>
      <c r="U149" s="48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</row>
    <row r="150" spans="1:33">
      <c r="A150" s="18"/>
      <c r="B150" s="19" t="s">
        <v>314</v>
      </c>
      <c r="C150" s="22">
        <f t="shared" ref="C150:L150" si="13">(418/1000)*(68/1000)*(658/1000)*(290/1000)</f>
        <v>0.00542386768</v>
      </c>
      <c r="D150" s="22">
        <f t="shared" si="13"/>
        <v>0.00542386768</v>
      </c>
      <c r="E150" s="22">
        <f t="shared" si="13"/>
        <v>0.00542386768</v>
      </c>
      <c r="F150" s="22">
        <f t="shared" si="13"/>
        <v>0.00542386768</v>
      </c>
      <c r="G150" s="22">
        <f t="shared" si="13"/>
        <v>0.00542386768</v>
      </c>
      <c r="H150" s="22">
        <f t="shared" si="13"/>
        <v>0.00542386768</v>
      </c>
      <c r="I150" s="22">
        <f t="shared" si="13"/>
        <v>0.00542386768</v>
      </c>
      <c r="J150" s="22">
        <f t="shared" si="13"/>
        <v>0.00542386768</v>
      </c>
      <c r="K150" s="22">
        <f t="shared" si="13"/>
        <v>0.00542386768</v>
      </c>
      <c r="L150" s="22">
        <f t="shared" si="13"/>
        <v>0.00542386768</v>
      </c>
      <c r="M150" s="22">
        <f>(418/1000)*(68/1000)*(658/1000)*(290/1000)+0.000000002</f>
        <v>0.00542386968</v>
      </c>
      <c r="N150" s="30" t="s">
        <v>315</v>
      </c>
      <c r="O150" s="31" t="s">
        <v>316</v>
      </c>
      <c r="P150" s="32">
        <v>60.72</v>
      </c>
      <c r="Q150" s="47"/>
      <c r="R150" s="48"/>
      <c r="S150" s="48"/>
      <c r="T150" s="48"/>
      <c r="U150" s="48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</row>
    <row r="151" spans="1:33">
      <c r="A151" s="18"/>
      <c r="B151" s="21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30" t="s">
        <v>317</v>
      </c>
      <c r="O151" s="31" t="s">
        <v>318</v>
      </c>
      <c r="P151" s="32">
        <v>25.81</v>
      </c>
      <c r="Q151" s="47"/>
      <c r="R151" s="48"/>
      <c r="S151" s="48"/>
      <c r="T151" s="48"/>
      <c r="U151" s="48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</row>
    <row r="152" spans="1:33">
      <c r="A152" s="18"/>
      <c r="B152" s="21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30" t="s">
        <v>319</v>
      </c>
      <c r="O152" s="31" t="s">
        <v>320</v>
      </c>
      <c r="P152" s="32">
        <v>77.9</v>
      </c>
      <c r="Q152" s="47"/>
      <c r="R152" s="48"/>
      <c r="S152" s="48"/>
      <c r="T152" s="48"/>
      <c r="U152" s="48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</row>
    <row r="153" spans="1:33">
      <c r="A153" s="18"/>
      <c r="B153" s="21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30" t="s">
        <v>321</v>
      </c>
      <c r="O153" s="31" t="s">
        <v>322</v>
      </c>
      <c r="P153" s="32">
        <v>335.16</v>
      </c>
      <c r="Q153" s="47"/>
      <c r="R153" s="48"/>
      <c r="S153" s="48"/>
      <c r="T153" s="48"/>
      <c r="U153" s="48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</row>
    <row r="154" spans="1:33">
      <c r="A154" s="18"/>
      <c r="B154" s="21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30" t="s">
        <v>323</v>
      </c>
      <c r="O154" s="31" t="s">
        <v>324</v>
      </c>
      <c r="P154" s="32">
        <v>52.8</v>
      </c>
      <c r="Q154" s="47"/>
      <c r="R154" s="48"/>
      <c r="S154" s="48"/>
      <c r="T154" s="48"/>
      <c r="U154" s="48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</row>
    <row r="155" spans="1:33">
      <c r="A155" s="18"/>
      <c r="B155" s="21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30" t="s">
        <v>325</v>
      </c>
      <c r="O155" s="31" t="s">
        <v>326</v>
      </c>
      <c r="P155" s="32">
        <v>7.02</v>
      </c>
      <c r="Q155" s="47"/>
      <c r="R155" s="48"/>
      <c r="S155" s="48"/>
      <c r="T155" s="48"/>
      <c r="U155" s="48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</row>
    <row r="156" spans="1:33">
      <c r="A156" s="18"/>
      <c r="B156" s="21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30" t="s">
        <v>327</v>
      </c>
      <c r="O156" s="31" t="s">
        <v>328</v>
      </c>
      <c r="P156" s="32">
        <v>3.6</v>
      </c>
      <c r="Q156" s="47"/>
      <c r="R156" s="48"/>
      <c r="S156" s="48"/>
      <c r="T156" s="48"/>
      <c r="U156" s="48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</row>
    <row r="157" spans="1:33">
      <c r="A157" s="18"/>
      <c r="B157" s="21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30" t="s">
        <v>329</v>
      </c>
      <c r="O157" s="31" t="s">
        <v>330</v>
      </c>
      <c r="P157" s="32">
        <v>5.644</v>
      </c>
      <c r="Q157" s="47"/>
      <c r="R157" s="48"/>
      <c r="S157" s="48"/>
      <c r="T157" s="48"/>
      <c r="U157" s="48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</row>
    <row r="158" spans="1:33">
      <c r="A158" s="18"/>
      <c r="B158" s="21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30" t="s">
        <v>331</v>
      </c>
      <c r="O158" s="31" t="s">
        <v>332</v>
      </c>
      <c r="P158" s="32">
        <v>25.432</v>
      </c>
      <c r="Q158" s="47"/>
      <c r="R158" s="48"/>
      <c r="S158" s="48"/>
      <c r="T158" s="48"/>
      <c r="U158" s="48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</row>
    <row r="159" spans="1:33">
      <c r="A159" s="18"/>
      <c r="B159" s="21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30" t="s">
        <v>333</v>
      </c>
      <c r="O159" s="31" t="s">
        <v>334</v>
      </c>
      <c r="P159" s="32">
        <v>14.365</v>
      </c>
      <c r="Q159" s="47"/>
      <c r="R159" s="48"/>
      <c r="S159" s="48"/>
      <c r="T159" s="48"/>
      <c r="U159" s="48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</row>
    <row r="160" spans="1:33">
      <c r="A160" s="18"/>
      <c r="B160" s="19" t="s">
        <v>335</v>
      </c>
      <c r="C160" s="22">
        <f t="shared" ref="C160:M160" si="14">(137/1000)*(68/1000)*(658/1000)*(290/1000)</f>
        <v>0.00177767912</v>
      </c>
      <c r="D160" s="22">
        <f t="shared" si="14"/>
        <v>0.00177767912</v>
      </c>
      <c r="E160" s="22">
        <f t="shared" si="14"/>
        <v>0.00177767912</v>
      </c>
      <c r="F160" s="22">
        <f t="shared" si="14"/>
        <v>0.00177767912</v>
      </c>
      <c r="G160" s="22">
        <f t="shared" si="14"/>
        <v>0.00177767912</v>
      </c>
      <c r="H160" s="22">
        <f t="shared" si="14"/>
        <v>0.00177767912</v>
      </c>
      <c r="I160" s="22">
        <f t="shared" si="14"/>
        <v>0.00177767912</v>
      </c>
      <c r="J160" s="22">
        <f t="shared" si="14"/>
        <v>0.00177767912</v>
      </c>
      <c r="K160" s="22">
        <f t="shared" si="14"/>
        <v>0.00177767912</v>
      </c>
      <c r="L160" s="22">
        <f t="shared" si="14"/>
        <v>0.00177767912</v>
      </c>
      <c r="M160" s="22">
        <f t="shared" si="14"/>
        <v>0.00177767912</v>
      </c>
      <c r="N160" s="30" t="s">
        <v>336</v>
      </c>
      <c r="O160" s="31" t="s">
        <v>337</v>
      </c>
      <c r="P160" s="32">
        <v>21.8776</v>
      </c>
      <c r="Q160" s="47"/>
      <c r="R160" s="48"/>
      <c r="S160" s="48"/>
      <c r="T160" s="48"/>
      <c r="U160" s="48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</row>
    <row r="161" spans="1:33">
      <c r="A161" s="18"/>
      <c r="B161" s="21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30" t="s">
        <v>338</v>
      </c>
      <c r="O161" s="31" t="s">
        <v>339</v>
      </c>
      <c r="P161" s="32">
        <v>20.0718</v>
      </c>
      <c r="Q161" s="49"/>
      <c r="R161" s="50"/>
      <c r="S161" s="50"/>
      <c r="T161" s="50"/>
      <c r="U161" s="50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</row>
    <row r="162" spans="1:33">
      <c r="A162" s="18"/>
      <c r="B162" s="21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30" t="s">
        <v>340</v>
      </c>
      <c r="O162" s="31" t="s">
        <v>341</v>
      </c>
      <c r="P162" s="32">
        <v>3.116</v>
      </c>
      <c r="Q162" s="47"/>
      <c r="R162" s="48"/>
      <c r="S162" s="48"/>
      <c r="T162" s="48"/>
      <c r="U162" s="48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</row>
    <row r="163" spans="1:33">
      <c r="A163" s="18"/>
      <c r="B163" s="21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30" t="s">
        <v>342</v>
      </c>
      <c r="O163" s="31" t="s">
        <v>343</v>
      </c>
      <c r="P163" s="32">
        <v>20.4732</v>
      </c>
      <c r="Q163" s="49"/>
      <c r="R163" s="50"/>
      <c r="S163" s="50"/>
      <c r="T163" s="50"/>
      <c r="U163" s="50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</row>
    <row r="164" spans="1:33">
      <c r="A164" s="18"/>
      <c r="B164" s="21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30" t="s">
        <v>344</v>
      </c>
      <c r="O164" s="31" t="s">
        <v>345</v>
      </c>
      <c r="P164" s="32">
        <v>25.17132</v>
      </c>
      <c r="Q164" s="47"/>
      <c r="R164" s="48"/>
      <c r="S164" s="48"/>
      <c r="T164" s="48"/>
      <c r="U164" s="48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</row>
    <row r="165" spans="1:33">
      <c r="A165" s="18"/>
      <c r="B165" s="21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30" t="s">
        <v>346</v>
      </c>
      <c r="O165" s="31" t="s">
        <v>347</v>
      </c>
      <c r="P165" s="32">
        <v>17.226</v>
      </c>
      <c r="Q165" s="49"/>
      <c r="R165" s="50"/>
      <c r="S165" s="50"/>
      <c r="T165" s="50"/>
      <c r="U165" s="50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</row>
    <row r="166" spans="1:33">
      <c r="A166" s="18"/>
      <c r="B166" s="19" t="s">
        <v>348</v>
      </c>
      <c r="C166" s="22">
        <f t="shared" ref="C166:M166" si="15">(27/1000)*(658/1000)*(290/1000)</f>
        <v>0.00515214</v>
      </c>
      <c r="D166" s="22">
        <f t="shared" si="15"/>
        <v>0.00515214</v>
      </c>
      <c r="E166" s="22">
        <f t="shared" si="15"/>
        <v>0.00515214</v>
      </c>
      <c r="F166" s="22">
        <f t="shared" si="15"/>
        <v>0.00515214</v>
      </c>
      <c r="G166" s="22">
        <f t="shared" si="15"/>
        <v>0.00515214</v>
      </c>
      <c r="H166" s="22">
        <f t="shared" si="15"/>
        <v>0.00515214</v>
      </c>
      <c r="I166" s="22">
        <f t="shared" si="15"/>
        <v>0.00515214</v>
      </c>
      <c r="J166" s="22">
        <f t="shared" si="15"/>
        <v>0.00515214</v>
      </c>
      <c r="K166" s="22">
        <f t="shared" si="15"/>
        <v>0.00515214</v>
      </c>
      <c r="L166" s="22">
        <f t="shared" si="15"/>
        <v>0.00515214</v>
      </c>
      <c r="M166" s="22">
        <f t="shared" si="15"/>
        <v>0.00515214</v>
      </c>
      <c r="N166" s="30" t="s">
        <v>349</v>
      </c>
      <c r="O166" s="31" t="s">
        <v>350</v>
      </c>
      <c r="P166" s="32">
        <v>11.682</v>
      </c>
      <c r="Q166" s="47"/>
      <c r="R166" s="48"/>
      <c r="S166" s="48"/>
      <c r="T166" s="48"/>
      <c r="U166" s="48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</row>
    <row r="167" spans="1:33">
      <c r="A167" s="18"/>
      <c r="B167" s="21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30" t="s">
        <v>351</v>
      </c>
      <c r="O167" s="31" t="s">
        <v>352</v>
      </c>
      <c r="P167" s="32">
        <v>12.624</v>
      </c>
      <c r="Q167" s="47"/>
      <c r="R167" s="48"/>
      <c r="S167" s="48"/>
      <c r="T167" s="48"/>
      <c r="U167" s="48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</row>
    <row r="168" spans="1:33">
      <c r="A168" s="18"/>
      <c r="B168" s="21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30" t="s">
        <v>353</v>
      </c>
      <c r="O168" s="31" t="s">
        <v>354</v>
      </c>
      <c r="P168" s="32">
        <v>24.924</v>
      </c>
      <c r="Q168" s="47"/>
      <c r="R168" s="48"/>
      <c r="S168" s="48"/>
      <c r="T168" s="48"/>
      <c r="U168" s="48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</row>
    <row r="169" spans="1:33">
      <c r="A169" s="18"/>
      <c r="B169" s="21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30" t="s">
        <v>355</v>
      </c>
      <c r="O169" s="31" t="s">
        <v>356</v>
      </c>
      <c r="P169" s="32">
        <v>1.32</v>
      </c>
      <c r="Q169" s="47"/>
      <c r="R169" s="48"/>
      <c r="S169" s="48"/>
      <c r="T169" s="48"/>
      <c r="U169" s="48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</row>
    <row r="170" spans="1:33">
      <c r="A170" s="18"/>
      <c r="B170" s="21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30" t="s">
        <v>357</v>
      </c>
      <c r="O170" s="31" t="s">
        <v>358</v>
      </c>
      <c r="P170" s="32">
        <v>1.7</v>
      </c>
      <c r="Q170" s="47"/>
      <c r="R170" s="48"/>
      <c r="S170" s="48"/>
      <c r="T170" s="48"/>
      <c r="U170" s="48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</row>
    <row r="171" spans="1:33">
      <c r="A171" s="18"/>
      <c r="B171" s="19" t="s">
        <v>359</v>
      </c>
      <c r="C171" s="22">
        <f t="shared" ref="C171:M171" si="16">(900/1000)*(48/1000)*(658/1000)*(290/1000)</f>
        <v>0.008243424</v>
      </c>
      <c r="D171" s="22">
        <f t="shared" si="16"/>
        <v>0.008243424</v>
      </c>
      <c r="E171" s="22">
        <f t="shared" si="16"/>
        <v>0.008243424</v>
      </c>
      <c r="F171" s="22">
        <f t="shared" si="16"/>
        <v>0.008243424</v>
      </c>
      <c r="G171" s="22">
        <f t="shared" si="16"/>
        <v>0.008243424</v>
      </c>
      <c r="H171" s="22">
        <f t="shared" si="16"/>
        <v>0.008243424</v>
      </c>
      <c r="I171" s="22">
        <f t="shared" si="16"/>
        <v>0.008243424</v>
      </c>
      <c r="J171" s="22">
        <f t="shared" si="16"/>
        <v>0.008243424</v>
      </c>
      <c r="K171" s="22">
        <f t="shared" si="16"/>
        <v>0.008243424</v>
      </c>
      <c r="L171" s="22">
        <f t="shared" si="16"/>
        <v>0.008243424</v>
      </c>
      <c r="M171" s="22">
        <f t="shared" si="16"/>
        <v>0.008243424</v>
      </c>
      <c r="N171" s="30" t="s">
        <v>360</v>
      </c>
      <c r="O171" s="31" t="s">
        <v>361</v>
      </c>
      <c r="P171" s="32">
        <v>37.9974</v>
      </c>
      <c r="Q171" s="47"/>
      <c r="R171" s="48"/>
      <c r="S171" s="48"/>
      <c r="T171" s="48"/>
      <c r="U171" s="48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</row>
    <row r="172" spans="1:33">
      <c r="A172" s="18"/>
      <c r="B172" s="21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30" t="s">
        <v>362</v>
      </c>
      <c r="O172" s="31" t="s">
        <v>363</v>
      </c>
      <c r="P172" s="32">
        <v>33.034</v>
      </c>
      <c r="Q172" s="49"/>
      <c r="R172" s="50"/>
      <c r="S172" s="50"/>
      <c r="T172" s="50"/>
      <c r="U172" s="50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</row>
    <row r="173" spans="1:33">
      <c r="A173" s="18"/>
      <c r="B173" s="21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30" t="s">
        <v>364</v>
      </c>
      <c r="O173" s="31" t="s">
        <v>365</v>
      </c>
      <c r="P173" s="32">
        <v>34.232</v>
      </c>
      <c r="Q173" s="49"/>
      <c r="R173" s="50"/>
      <c r="S173" s="50"/>
      <c r="T173" s="50"/>
      <c r="U173" s="50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</row>
    <row r="174" spans="1:33">
      <c r="A174" s="18"/>
      <c r="B174" s="21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30" t="s">
        <v>366</v>
      </c>
      <c r="O174" s="31" t="s">
        <v>367</v>
      </c>
      <c r="P174" s="32">
        <v>31.92</v>
      </c>
      <c r="Q174" s="47"/>
      <c r="R174" s="48"/>
      <c r="S174" s="48"/>
      <c r="T174" s="48"/>
      <c r="U174" s="48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</row>
    <row r="175" spans="1:33">
      <c r="A175" s="18"/>
      <c r="B175" s="21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30" t="s">
        <v>368</v>
      </c>
      <c r="O175" s="31" t="s">
        <v>369</v>
      </c>
      <c r="P175" s="32">
        <v>28.72</v>
      </c>
      <c r="Q175" s="47"/>
      <c r="R175" s="48"/>
      <c r="S175" s="48"/>
      <c r="T175" s="48"/>
      <c r="U175" s="48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</row>
    <row r="176" spans="1:33">
      <c r="A176" s="18"/>
      <c r="B176" s="19" t="s">
        <v>370</v>
      </c>
      <c r="C176" s="22">
        <f t="shared" ref="C176:M176" si="17">(100/1000)*(48/1000)*(658/1000)*(290/1000)</f>
        <v>0.000915936</v>
      </c>
      <c r="D176" s="22">
        <f t="shared" si="17"/>
        <v>0.000915936</v>
      </c>
      <c r="E176" s="22">
        <f t="shared" si="17"/>
        <v>0.000915936</v>
      </c>
      <c r="F176" s="22">
        <f t="shared" si="17"/>
        <v>0.000915936</v>
      </c>
      <c r="G176" s="22">
        <f t="shared" si="17"/>
        <v>0.000915936</v>
      </c>
      <c r="H176" s="22">
        <f t="shared" si="17"/>
        <v>0.000915936</v>
      </c>
      <c r="I176" s="22">
        <f t="shared" si="17"/>
        <v>0.000915936</v>
      </c>
      <c r="J176" s="22">
        <f t="shared" si="17"/>
        <v>0.000915936</v>
      </c>
      <c r="K176" s="22">
        <f t="shared" si="17"/>
        <v>0.000915936</v>
      </c>
      <c r="L176" s="22">
        <f t="shared" si="17"/>
        <v>0.000915936</v>
      </c>
      <c r="M176" s="22">
        <f t="shared" si="17"/>
        <v>0.000915936</v>
      </c>
      <c r="N176" s="30" t="s">
        <v>371</v>
      </c>
      <c r="O176" s="31" t="s">
        <v>372</v>
      </c>
      <c r="P176" s="32">
        <v>20.898</v>
      </c>
      <c r="Q176" s="49"/>
      <c r="R176" s="50"/>
      <c r="S176" s="50"/>
      <c r="T176" s="50"/>
      <c r="U176" s="50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</row>
    <row r="177" spans="1:33">
      <c r="A177" s="18"/>
      <c r="B177" s="21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30" t="s">
        <v>373</v>
      </c>
      <c r="O177" s="31" t="s">
        <v>374</v>
      </c>
      <c r="P177" s="32">
        <v>61.789</v>
      </c>
      <c r="Q177" s="49"/>
      <c r="R177" s="50"/>
      <c r="S177" s="50"/>
      <c r="T177" s="50"/>
      <c r="U177" s="50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</row>
    <row r="178" spans="1:33">
      <c r="A178" s="18"/>
      <c r="B178" s="21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30" t="s">
        <v>375</v>
      </c>
      <c r="O178" s="31" t="s">
        <v>376</v>
      </c>
      <c r="P178" s="32">
        <v>53.486</v>
      </c>
      <c r="Q178" s="47"/>
      <c r="R178" s="48"/>
      <c r="S178" s="48"/>
      <c r="T178" s="48"/>
      <c r="U178" s="48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</row>
    <row r="179" spans="1:33">
      <c r="A179" s="18"/>
      <c r="B179" s="21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30" t="s">
        <v>377</v>
      </c>
      <c r="O179" s="31" t="s">
        <v>378</v>
      </c>
      <c r="P179" s="32">
        <v>73.696</v>
      </c>
      <c r="Q179" s="49"/>
      <c r="R179" s="50"/>
      <c r="S179" s="50"/>
      <c r="T179" s="50"/>
      <c r="U179" s="50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</row>
    <row r="180" spans="1:33">
      <c r="A180" s="18"/>
      <c r="B180" s="21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30" t="s">
        <v>379</v>
      </c>
      <c r="O180" s="31" t="s">
        <v>380</v>
      </c>
      <c r="P180" s="32">
        <v>48.934</v>
      </c>
      <c r="Q180" s="47"/>
      <c r="R180" s="48"/>
      <c r="S180" s="48"/>
      <c r="T180" s="48"/>
      <c r="U180" s="48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</row>
    <row r="181" spans="1:33">
      <c r="A181" s="18"/>
      <c r="B181" s="21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30" t="s">
        <v>381</v>
      </c>
      <c r="O181" s="31" t="s">
        <v>382</v>
      </c>
      <c r="P181" s="32">
        <v>47.04</v>
      </c>
      <c r="Q181" s="47"/>
      <c r="R181" s="48"/>
      <c r="S181" s="48"/>
      <c r="T181" s="48"/>
      <c r="U181" s="48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</row>
    <row r="182" spans="1:33">
      <c r="A182" s="18"/>
      <c r="B182" s="21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30" t="s">
        <v>383</v>
      </c>
      <c r="O182" s="31" t="s">
        <v>384</v>
      </c>
      <c r="P182" s="32">
        <v>70.5614</v>
      </c>
      <c r="Q182" s="47"/>
      <c r="R182" s="48"/>
      <c r="S182" s="48"/>
      <c r="T182" s="48"/>
      <c r="U182" s="48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</row>
    <row r="183" spans="1:33">
      <c r="A183" s="18"/>
      <c r="B183" s="21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30" t="s">
        <v>385</v>
      </c>
      <c r="O183" s="31" t="s">
        <v>386</v>
      </c>
      <c r="P183" s="32">
        <v>64.574</v>
      </c>
      <c r="Q183" s="49"/>
      <c r="R183" s="50"/>
      <c r="S183" s="50"/>
      <c r="T183" s="50"/>
      <c r="U183" s="50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</row>
    <row r="184" spans="1:33">
      <c r="A184" s="18"/>
      <c r="B184" s="21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30" t="s">
        <v>387</v>
      </c>
      <c r="O184" s="31" t="s">
        <v>388</v>
      </c>
      <c r="P184" s="32">
        <v>52.332</v>
      </c>
      <c r="Q184" s="47"/>
      <c r="R184" s="48"/>
      <c r="S184" s="48"/>
      <c r="T184" s="48"/>
      <c r="U184" s="48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</row>
    <row r="185" spans="1:33">
      <c r="A185" s="18"/>
      <c r="B185" s="21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30" t="s">
        <v>389</v>
      </c>
      <c r="O185" s="31" t="s">
        <v>390</v>
      </c>
      <c r="P185" s="32">
        <v>45.678</v>
      </c>
      <c r="Q185" s="47"/>
      <c r="R185" s="48"/>
      <c r="S185" s="48"/>
      <c r="T185" s="48"/>
      <c r="U185" s="48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</row>
    <row r="186" spans="1:33">
      <c r="A186" s="18"/>
      <c r="B186" s="19" t="s">
        <v>391</v>
      </c>
      <c r="C186" s="22">
        <f t="shared" ref="C186:M186" si="18">(78/1000)*(106/1000)*(658/1000)*(290/1000)</f>
        <v>0.00157769976</v>
      </c>
      <c r="D186" s="22">
        <f t="shared" si="18"/>
        <v>0.00157769976</v>
      </c>
      <c r="E186" s="22">
        <f t="shared" si="18"/>
        <v>0.00157769976</v>
      </c>
      <c r="F186" s="22">
        <f t="shared" si="18"/>
        <v>0.00157769976</v>
      </c>
      <c r="G186" s="22">
        <f t="shared" si="18"/>
        <v>0.00157769976</v>
      </c>
      <c r="H186" s="22">
        <f t="shared" si="18"/>
        <v>0.00157769976</v>
      </c>
      <c r="I186" s="22">
        <f t="shared" si="18"/>
        <v>0.00157769976</v>
      </c>
      <c r="J186" s="22">
        <f t="shared" si="18"/>
        <v>0.00157769976</v>
      </c>
      <c r="K186" s="22">
        <f t="shared" si="18"/>
        <v>0.00157769976</v>
      </c>
      <c r="L186" s="22">
        <f t="shared" si="18"/>
        <v>0.00157769976</v>
      </c>
      <c r="M186" s="22">
        <f t="shared" si="18"/>
        <v>0.00157769976</v>
      </c>
      <c r="N186" s="30" t="s">
        <v>392</v>
      </c>
      <c r="O186" s="31" t="s">
        <v>393</v>
      </c>
      <c r="P186" s="32">
        <v>2.5143</v>
      </c>
      <c r="Q186" s="47"/>
      <c r="R186" s="48"/>
      <c r="S186" s="48"/>
      <c r="T186" s="48"/>
      <c r="U186" s="48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</row>
    <row r="187" spans="1:33">
      <c r="A187" s="18"/>
      <c r="B187" s="21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30" t="s">
        <v>394</v>
      </c>
      <c r="O187" s="31" t="s">
        <v>395</v>
      </c>
      <c r="P187" s="32">
        <v>4.712</v>
      </c>
      <c r="Q187" s="47"/>
      <c r="R187" s="48"/>
      <c r="S187" s="48"/>
      <c r="T187" s="48"/>
      <c r="U187" s="48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</row>
    <row r="188" spans="1:33">
      <c r="A188" s="18"/>
      <c r="B188" s="21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30" t="s">
        <v>396</v>
      </c>
      <c r="O188" s="31" t="s">
        <v>397</v>
      </c>
      <c r="P188" s="32">
        <v>2.225</v>
      </c>
      <c r="Q188" s="47"/>
      <c r="R188" s="48"/>
      <c r="S188" s="48"/>
      <c r="T188" s="48"/>
      <c r="U188" s="48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</row>
    <row r="189" spans="1:33">
      <c r="A189" s="18"/>
      <c r="B189" s="21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30" t="s">
        <v>398</v>
      </c>
      <c r="O189" s="31" t="s">
        <v>399</v>
      </c>
      <c r="P189" s="32">
        <v>11.125</v>
      </c>
      <c r="Q189" s="47"/>
      <c r="R189" s="48"/>
      <c r="S189" s="48"/>
      <c r="T189" s="48"/>
      <c r="U189" s="48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</row>
    <row r="190" spans="1:33">
      <c r="A190" s="18"/>
      <c r="B190" s="21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30" t="s">
        <v>400</v>
      </c>
      <c r="O190" s="31" t="s">
        <v>401</v>
      </c>
      <c r="P190" s="32">
        <v>5.074</v>
      </c>
      <c r="Q190" s="47"/>
      <c r="R190" s="48"/>
      <c r="S190" s="48"/>
      <c r="T190" s="48"/>
      <c r="U190" s="48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</row>
    <row r="191" spans="1:33">
      <c r="A191" s="18"/>
      <c r="B191" s="21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30" t="s">
        <v>402</v>
      </c>
      <c r="O191" s="31" t="s">
        <v>403</v>
      </c>
      <c r="P191" s="32">
        <v>10.88</v>
      </c>
      <c r="Q191" s="47"/>
      <c r="R191" s="48"/>
      <c r="S191" s="48"/>
      <c r="T191" s="48"/>
      <c r="U191" s="48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</row>
    <row r="192" spans="1:33">
      <c r="A192" s="18"/>
      <c r="B192" s="21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30" t="s">
        <v>404</v>
      </c>
      <c r="O192" s="31" t="s">
        <v>405</v>
      </c>
      <c r="P192" s="32">
        <v>17.622</v>
      </c>
      <c r="Q192" s="47"/>
      <c r="R192" s="48"/>
      <c r="S192" s="48"/>
      <c r="T192" s="48"/>
      <c r="U192" s="48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</row>
    <row r="193" spans="1:33">
      <c r="A193" s="18"/>
      <c r="B193" s="21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30" t="s">
        <v>406</v>
      </c>
      <c r="O193" s="31" t="s">
        <v>407</v>
      </c>
      <c r="P193" s="32">
        <v>7.12</v>
      </c>
      <c r="Q193" s="47"/>
      <c r="R193" s="48"/>
      <c r="S193" s="48"/>
      <c r="T193" s="48"/>
      <c r="U193" s="48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</row>
    <row r="194" spans="1:33">
      <c r="A194" s="18"/>
      <c r="B194" s="21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30" t="s">
        <v>408</v>
      </c>
      <c r="O194" s="31" t="s">
        <v>409</v>
      </c>
      <c r="P194" s="32">
        <v>5.9415</v>
      </c>
      <c r="Q194" s="47"/>
      <c r="R194" s="48"/>
      <c r="S194" s="48"/>
      <c r="T194" s="48"/>
      <c r="U194" s="48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</row>
    <row r="195" spans="1:33">
      <c r="A195" s="18"/>
      <c r="B195" s="21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30" t="s">
        <v>410</v>
      </c>
      <c r="O195" s="31" t="s">
        <v>411</v>
      </c>
      <c r="P195" s="32">
        <v>3.1407</v>
      </c>
      <c r="Q195" s="47"/>
      <c r="R195" s="48"/>
      <c r="S195" s="48"/>
      <c r="T195" s="48"/>
      <c r="U195" s="48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</row>
    <row r="196" spans="1:33">
      <c r="A196" s="18"/>
      <c r="B196" s="21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30" t="s">
        <v>412</v>
      </c>
      <c r="O196" s="31" t="s">
        <v>413</v>
      </c>
      <c r="P196" s="32">
        <v>3.893</v>
      </c>
      <c r="Q196" s="47"/>
      <c r="R196" s="48"/>
      <c r="S196" s="48"/>
      <c r="T196" s="48"/>
      <c r="U196" s="48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</row>
    <row r="197" spans="1:33">
      <c r="A197" s="18"/>
      <c r="B197" s="21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30" t="s">
        <v>414</v>
      </c>
      <c r="O197" s="31" t="s">
        <v>415</v>
      </c>
      <c r="P197" s="32">
        <v>3.69</v>
      </c>
      <c r="Q197" s="47"/>
      <c r="R197" s="48"/>
      <c r="S197" s="48"/>
      <c r="T197" s="48"/>
      <c r="U197" s="48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</row>
    <row r="198" spans="1:33">
      <c r="A198" s="18"/>
      <c r="B198" s="21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30" t="s">
        <v>416</v>
      </c>
      <c r="O198" s="31" t="s">
        <v>417</v>
      </c>
      <c r="P198" s="32">
        <v>4.005</v>
      </c>
      <c r="Q198" s="47"/>
      <c r="R198" s="48"/>
      <c r="S198" s="48"/>
      <c r="T198" s="48"/>
      <c r="U198" s="48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</row>
    <row r="199" spans="1:33">
      <c r="A199" s="18"/>
      <c r="B199" s="21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30" t="s">
        <v>418</v>
      </c>
      <c r="O199" s="31" t="s">
        <v>419</v>
      </c>
      <c r="P199" s="32">
        <v>2.5926</v>
      </c>
      <c r="Q199" s="47"/>
      <c r="R199" s="48"/>
      <c r="S199" s="48"/>
      <c r="T199" s="48"/>
      <c r="U199" s="48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</row>
    <row r="200" spans="1:33">
      <c r="A200" s="18"/>
      <c r="B200" s="21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30" t="s">
        <v>420</v>
      </c>
      <c r="O200" s="31" t="s">
        <v>421</v>
      </c>
      <c r="P200" s="32">
        <v>2.4138</v>
      </c>
      <c r="Q200" s="47"/>
      <c r="R200" s="48"/>
      <c r="S200" s="48"/>
      <c r="T200" s="48"/>
      <c r="U200" s="48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</row>
    <row r="201" spans="1:33">
      <c r="A201" s="18"/>
      <c r="B201" s="19" t="s">
        <v>422</v>
      </c>
      <c r="C201" s="22">
        <f t="shared" ref="C201:M201" si="19">(216/1000)*(106/1000)*(658/1000)*(290/1000)</f>
        <v>0.00436901472</v>
      </c>
      <c r="D201" s="22">
        <f t="shared" si="19"/>
        <v>0.00436901472</v>
      </c>
      <c r="E201" s="22">
        <f t="shared" si="19"/>
        <v>0.00436901472</v>
      </c>
      <c r="F201" s="22">
        <f t="shared" si="19"/>
        <v>0.00436901472</v>
      </c>
      <c r="G201" s="22">
        <f t="shared" si="19"/>
        <v>0.00436901472</v>
      </c>
      <c r="H201" s="22">
        <f t="shared" si="19"/>
        <v>0.00436901472</v>
      </c>
      <c r="I201" s="22">
        <f t="shared" si="19"/>
        <v>0.00436901472</v>
      </c>
      <c r="J201" s="22">
        <f t="shared" si="19"/>
        <v>0.00436901472</v>
      </c>
      <c r="K201" s="22">
        <f t="shared" si="19"/>
        <v>0.00436901472</v>
      </c>
      <c r="L201" s="22">
        <f t="shared" si="19"/>
        <v>0.00436901472</v>
      </c>
      <c r="M201" s="22">
        <f t="shared" si="19"/>
        <v>0.00436901472</v>
      </c>
      <c r="N201" s="30" t="s">
        <v>423</v>
      </c>
      <c r="O201" s="31" t="s">
        <v>424</v>
      </c>
      <c r="P201" s="32">
        <v>11.1496</v>
      </c>
      <c r="Q201" s="47"/>
      <c r="R201" s="48"/>
      <c r="S201" s="48"/>
      <c r="T201" s="48"/>
      <c r="U201" s="48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</row>
    <row r="202" spans="1:33">
      <c r="A202" s="18"/>
      <c r="B202" s="21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30" t="s">
        <v>425</v>
      </c>
      <c r="O202" s="31" t="s">
        <v>426</v>
      </c>
      <c r="P202" s="32">
        <v>11.7299</v>
      </c>
      <c r="Q202" s="47"/>
      <c r="R202" s="48"/>
      <c r="S202" s="48"/>
      <c r="T202" s="48"/>
      <c r="U202" s="48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</row>
    <row r="203" spans="1:33">
      <c r="A203" s="18"/>
      <c r="B203" s="21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30" t="s">
        <v>427</v>
      </c>
      <c r="O203" s="31" t="s">
        <v>428</v>
      </c>
      <c r="P203" s="32">
        <v>17.46</v>
      </c>
      <c r="Q203" s="47"/>
      <c r="R203" s="48"/>
      <c r="S203" s="48"/>
      <c r="T203" s="48"/>
      <c r="U203" s="48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</row>
    <row r="204" spans="1:33">
      <c r="A204" s="18"/>
      <c r="B204" s="21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30" t="s">
        <v>429</v>
      </c>
      <c r="O204" s="31" t="s">
        <v>430</v>
      </c>
      <c r="P204" s="32">
        <v>17.7309</v>
      </c>
      <c r="Q204" s="49"/>
      <c r="R204" s="50"/>
      <c r="S204" s="50"/>
      <c r="T204" s="50"/>
      <c r="U204" s="50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</row>
    <row r="205" spans="1:33">
      <c r="A205" s="18"/>
      <c r="B205" s="19" t="s">
        <v>431</v>
      </c>
      <c r="C205" s="22">
        <f t="shared" ref="C205:M205" si="20">(910/1000)*(165/1000)*(658/1000)*(290/1000)</f>
        <v>0.028651623</v>
      </c>
      <c r="D205" s="22">
        <f t="shared" si="20"/>
        <v>0.028651623</v>
      </c>
      <c r="E205" s="22">
        <f t="shared" si="20"/>
        <v>0.028651623</v>
      </c>
      <c r="F205" s="22">
        <f t="shared" si="20"/>
        <v>0.028651623</v>
      </c>
      <c r="G205" s="22">
        <f t="shared" si="20"/>
        <v>0.028651623</v>
      </c>
      <c r="H205" s="22">
        <f t="shared" si="20"/>
        <v>0.028651623</v>
      </c>
      <c r="I205" s="22">
        <f t="shared" si="20"/>
        <v>0.028651623</v>
      </c>
      <c r="J205" s="22">
        <f t="shared" si="20"/>
        <v>0.028651623</v>
      </c>
      <c r="K205" s="22">
        <f t="shared" si="20"/>
        <v>0.028651623</v>
      </c>
      <c r="L205" s="22">
        <f t="shared" si="20"/>
        <v>0.028651623</v>
      </c>
      <c r="M205" s="22">
        <f t="shared" si="20"/>
        <v>0.028651623</v>
      </c>
      <c r="N205" s="30" t="s">
        <v>432</v>
      </c>
      <c r="O205" s="31" t="s">
        <v>433</v>
      </c>
      <c r="P205" s="32">
        <v>4.0836</v>
      </c>
      <c r="Q205" s="47"/>
      <c r="R205" s="48"/>
      <c r="S205" s="48"/>
      <c r="T205" s="48"/>
      <c r="U205" s="48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</row>
    <row r="206" spans="1:33">
      <c r="A206" s="18"/>
      <c r="B206" s="21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30" t="s">
        <v>434</v>
      </c>
      <c r="O206" s="31" t="s">
        <v>435</v>
      </c>
      <c r="P206" s="32">
        <v>1.584</v>
      </c>
      <c r="Q206" s="47"/>
      <c r="R206" s="48"/>
      <c r="S206" s="48"/>
      <c r="T206" s="48"/>
      <c r="U206" s="48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</row>
    <row r="207" spans="1:33">
      <c r="A207" s="18"/>
      <c r="B207" s="21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30" t="s">
        <v>436</v>
      </c>
      <c r="O207" s="31" t="s">
        <v>437</v>
      </c>
      <c r="P207" s="32">
        <v>4.1832</v>
      </c>
      <c r="Q207" s="49"/>
      <c r="R207" s="50"/>
      <c r="S207" s="50"/>
      <c r="T207" s="50"/>
      <c r="U207" s="50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</row>
    <row r="208" spans="1:33">
      <c r="A208" s="18"/>
      <c r="B208" s="21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30" t="s">
        <v>438</v>
      </c>
      <c r="O208" s="31" t="s">
        <v>439</v>
      </c>
      <c r="P208" s="32">
        <v>2.6522</v>
      </c>
      <c r="Q208" s="47"/>
      <c r="R208" s="48"/>
      <c r="S208" s="48"/>
      <c r="T208" s="48"/>
      <c r="U208" s="48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</row>
    <row r="209" spans="1:33">
      <c r="A209" s="18"/>
      <c r="B209" s="21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30" t="s">
        <v>440</v>
      </c>
      <c r="O209" s="31" t="s">
        <v>441</v>
      </c>
      <c r="P209" s="32">
        <v>4.3326</v>
      </c>
      <c r="Q209" s="47"/>
      <c r="R209" s="48"/>
      <c r="S209" s="48"/>
      <c r="T209" s="48"/>
      <c r="U209" s="48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</row>
    <row r="210" spans="1:33">
      <c r="A210" s="18"/>
      <c r="B210" s="21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30" t="s">
        <v>442</v>
      </c>
      <c r="O210" s="31" t="s">
        <v>443</v>
      </c>
      <c r="P210" s="32">
        <v>3.222</v>
      </c>
      <c r="Q210" s="47"/>
      <c r="R210" s="48"/>
      <c r="S210" s="48"/>
      <c r="T210" s="48"/>
      <c r="U210" s="48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</row>
    <row r="211" spans="1:33">
      <c r="A211" s="18"/>
      <c r="B211" s="21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30" t="s">
        <v>444</v>
      </c>
      <c r="O211" s="31" t="s">
        <v>445</v>
      </c>
      <c r="P211" s="32">
        <v>3.3652</v>
      </c>
      <c r="Q211" s="47"/>
      <c r="R211" s="48"/>
      <c r="S211" s="48"/>
      <c r="T211" s="48"/>
      <c r="U211" s="48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</row>
    <row r="212" spans="1:33">
      <c r="A212" s="18"/>
      <c r="B212" s="21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30" t="s">
        <v>446</v>
      </c>
      <c r="O212" s="31" t="s">
        <v>447</v>
      </c>
      <c r="P212" s="32">
        <v>1.7424</v>
      </c>
      <c r="Q212" s="47"/>
      <c r="R212" s="48"/>
      <c r="S212" s="48"/>
      <c r="T212" s="48"/>
      <c r="U212" s="48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</row>
    <row r="213" spans="1:33">
      <c r="A213" s="18"/>
      <c r="B213" s="21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30" t="s">
        <v>448</v>
      </c>
      <c r="O213" s="31" t="s">
        <v>449</v>
      </c>
      <c r="P213" s="32">
        <v>4.1334</v>
      </c>
      <c r="Q213" s="47"/>
      <c r="R213" s="48"/>
      <c r="S213" s="48"/>
      <c r="T213" s="48"/>
      <c r="U213" s="48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</row>
    <row r="214" spans="1:33">
      <c r="A214" s="18"/>
      <c r="B214" s="21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30" t="s">
        <v>450</v>
      </c>
      <c r="O214" s="31" t="s">
        <v>451</v>
      </c>
      <c r="P214" s="32">
        <v>3.664</v>
      </c>
      <c r="Q214" s="47"/>
      <c r="R214" s="48"/>
      <c r="S214" s="48"/>
      <c r="T214" s="48"/>
      <c r="U214" s="48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</row>
    <row r="215" spans="1:33">
      <c r="A215" s="18"/>
      <c r="B215" s="21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30" t="s">
        <v>452</v>
      </c>
      <c r="O215" s="31" t="s">
        <v>453</v>
      </c>
      <c r="P215" s="32">
        <v>3.7098</v>
      </c>
      <c r="Q215" s="47"/>
      <c r="R215" s="48"/>
      <c r="S215" s="48"/>
      <c r="T215" s="48"/>
      <c r="U215" s="48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</row>
    <row r="216" spans="1:33">
      <c r="A216" s="18"/>
      <c r="B216" s="21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30" t="s">
        <v>454</v>
      </c>
      <c r="O216" s="31" t="s">
        <v>86</v>
      </c>
      <c r="P216" s="32">
        <v>2</v>
      </c>
      <c r="Q216" s="47"/>
      <c r="R216" s="48"/>
      <c r="S216" s="48"/>
      <c r="T216" s="48"/>
      <c r="U216" s="48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</row>
    <row r="217" spans="1:33">
      <c r="A217" s="18"/>
      <c r="B217" s="21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30" t="s">
        <v>455</v>
      </c>
      <c r="O217" s="31" t="s">
        <v>456</v>
      </c>
      <c r="P217" s="32">
        <v>3.222</v>
      </c>
      <c r="Q217" s="49"/>
      <c r="R217" s="50"/>
      <c r="S217" s="50"/>
      <c r="T217" s="50"/>
      <c r="U217" s="50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</row>
    <row r="218" spans="1:33">
      <c r="A218" s="18"/>
      <c r="B218" s="21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30" t="s">
        <v>457</v>
      </c>
      <c r="O218" s="31" t="s">
        <v>458</v>
      </c>
      <c r="P218" s="32">
        <v>16.517</v>
      </c>
      <c r="Q218" s="49"/>
      <c r="R218" s="50"/>
      <c r="S218" s="50"/>
      <c r="T218" s="50"/>
      <c r="U218" s="50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</row>
    <row r="219" spans="1:33">
      <c r="A219" s="18"/>
      <c r="B219" s="21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30" t="s">
        <v>459</v>
      </c>
      <c r="O219" s="31" t="s">
        <v>460</v>
      </c>
      <c r="P219" s="32">
        <v>3.222</v>
      </c>
      <c r="Q219" s="47"/>
      <c r="R219" s="48"/>
      <c r="S219" s="48"/>
      <c r="T219" s="48"/>
      <c r="U219" s="48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</row>
    <row r="220" spans="1:33">
      <c r="A220" s="18"/>
      <c r="B220" s="21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30" t="s">
        <v>461</v>
      </c>
      <c r="O220" s="31" t="s">
        <v>462</v>
      </c>
      <c r="P220" s="32">
        <v>5.4614</v>
      </c>
      <c r="Q220" s="47"/>
      <c r="R220" s="48"/>
      <c r="S220" s="48"/>
      <c r="T220" s="48"/>
      <c r="U220" s="48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</row>
    <row r="221" spans="1:33">
      <c r="A221" s="18"/>
      <c r="B221" s="21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30" t="s">
        <v>463</v>
      </c>
      <c r="O221" s="31" t="s">
        <v>464</v>
      </c>
      <c r="P221" s="32">
        <v>6.9736</v>
      </c>
      <c r="Q221" s="47"/>
      <c r="R221" s="48"/>
      <c r="S221" s="48"/>
      <c r="T221" s="48"/>
      <c r="U221" s="48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</row>
    <row r="222" spans="1:33">
      <c r="A222" s="18"/>
      <c r="B222" s="21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30" t="s">
        <v>465</v>
      </c>
      <c r="O222" s="31" t="s">
        <v>466</v>
      </c>
      <c r="P222" s="32">
        <v>2.2704</v>
      </c>
      <c r="Q222" s="47"/>
      <c r="R222" s="48"/>
      <c r="S222" s="48"/>
      <c r="T222" s="48"/>
      <c r="U222" s="48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</row>
    <row r="223" spans="1:33">
      <c r="A223" s="18"/>
      <c r="B223" s="21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30" t="s">
        <v>467</v>
      </c>
      <c r="O223" s="31" t="s">
        <v>468</v>
      </c>
      <c r="P223" s="32">
        <v>1.0375</v>
      </c>
      <c r="Q223" s="47"/>
      <c r="R223" s="48"/>
      <c r="S223" s="48"/>
      <c r="T223" s="48"/>
      <c r="U223" s="48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</row>
    <row r="224" spans="1:33">
      <c r="A224" s="18"/>
      <c r="B224" s="19" t="s">
        <v>469</v>
      </c>
      <c r="C224" s="22">
        <f t="shared" ref="C224:M224" si="21">(11/1000)*(658/1000)*(290/1000)</f>
        <v>0.00209902</v>
      </c>
      <c r="D224" s="22">
        <f t="shared" si="21"/>
        <v>0.00209902</v>
      </c>
      <c r="E224" s="22">
        <f t="shared" si="21"/>
        <v>0.00209902</v>
      </c>
      <c r="F224" s="22">
        <f t="shared" si="21"/>
        <v>0.00209902</v>
      </c>
      <c r="G224" s="22">
        <f t="shared" si="21"/>
        <v>0.00209902</v>
      </c>
      <c r="H224" s="22">
        <f t="shared" si="21"/>
        <v>0.00209902</v>
      </c>
      <c r="I224" s="22">
        <f t="shared" si="21"/>
        <v>0.00209902</v>
      </c>
      <c r="J224" s="22">
        <f t="shared" si="21"/>
        <v>0.00209902</v>
      </c>
      <c r="K224" s="22">
        <f t="shared" si="21"/>
        <v>0.00209902</v>
      </c>
      <c r="L224" s="22">
        <f t="shared" si="21"/>
        <v>0.00209902</v>
      </c>
      <c r="M224" s="22">
        <f t="shared" si="21"/>
        <v>0.00209902</v>
      </c>
      <c r="N224" s="30" t="s">
        <v>470</v>
      </c>
      <c r="O224" s="31" t="s">
        <v>471</v>
      </c>
      <c r="P224" s="32">
        <v>3.1146</v>
      </c>
      <c r="Q224" s="47"/>
      <c r="R224" s="48"/>
      <c r="S224" s="48"/>
      <c r="T224" s="48"/>
      <c r="U224" s="48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</row>
    <row r="225" spans="1:33">
      <c r="A225" s="18"/>
      <c r="B225" s="21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30" t="s">
        <v>472</v>
      </c>
      <c r="O225" s="31" t="s">
        <v>473</v>
      </c>
      <c r="P225" s="32">
        <v>4.1678</v>
      </c>
      <c r="Q225" s="49"/>
      <c r="R225" s="50"/>
      <c r="S225" s="50"/>
      <c r="T225" s="50"/>
      <c r="U225" s="50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</row>
    <row r="226" spans="1:33">
      <c r="A226" s="18"/>
      <c r="B226" s="21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30" t="s">
        <v>474</v>
      </c>
      <c r="O226" s="31" t="s">
        <v>475</v>
      </c>
      <c r="P226" s="32">
        <v>1.343</v>
      </c>
      <c r="Q226" s="47"/>
      <c r="R226" s="48"/>
      <c r="S226" s="48"/>
      <c r="T226" s="48"/>
      <c r="U226" s="48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</row>
    <row r="227" spans="1:33">
      <c r="A227" s="18"/>
      <c r="B227" s="21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30" t="s">
        <v>476</v>
      </c>
      <c r="O227" s="31" t="s">
        <v>477</v>
      </c>
      <c r="P227" s="32">
        <v>3.4398</v>
      </c>
      <c r="Q227" s="47"/>
      <c r="R227" s="48"/>
      <c r="S227" s="48"/>
      <c r="T227" s="48"/>
      <c r="U227" s="48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</row>
    <row r="228" spans="1:33">
      <c r="A228" s="18"/>
      <c r="B228" s="21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30" t="s">
        <v>478</v>
      </c>
      <c r="O228" s="31" t="s">
        <v>479</v>
      </c>
      <c r="P228" s="32">
        <v>3.4398</v>
      </c>
      <c r="Q228" s="47"/>
      <c r="R228" s="48"/>
      <c r="S228" s="48"/>
      <c r="T228" s="48"/>
      <c r="U228" s="48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</row>
    <row r="229" spans="1:33">
      <c r="A229" s="18"/>
      <c r="B229" s="19" t="s">
        <v>480</v>
      </c>
      <c r="C229" s="22">
        <f t="shared" ref="C229:M229" si="22">(90/1000)*(165/1000)*(658/1000)*(290/1000)</f>
        <v>0.002833677</v>
      </c>
      <c r="D229" s="22">
        <f t="shared" si="22"/>
        <v>0.002833677</v>
      </c>
      <c r="E229" s="22">
        <f t="shared" si="22"/>
        <v>0.002833677</v>
      </c>
      <c r="F229" s="22">
        <f t="shared" si="22"/>
        <v>0.002833677</v>
      </c>
      <c r="G229" s="22">
        <f t="shared" si="22"/>
        <v>0.002833677</v>
      </c>
      <c r="H229" s="22">
        <f t="shared" si="22"/>
        <v>0.002833677</v>
      </c>
      <c r="I229" s="22">
        <f t="shared" si="22"/>
        <v>0.002833677</v>
      </c>
      <c r="J229" s="22">
        <f t="shared" si="22"/>
        <v>0.002833677</v>
      </c>
      <c r="K229" s="22">
        <f t="shared" si="22"/>
        <v>0.002833677</v>
      </c>
      <c r="L229" s="22">
        <f t="shared" si="22"/>
        <v>0.002833677</v>
      </c>
      <c r="M229" s="22">
        <f t="shared" si="22"/>
        <v>0.002833677</v>
      </c>
      <c r="N229" s="30" t="s">
        <v>481</v>
      </c>
      <c r="O229" s="31" t="s">
        <v>482</v>
      </c>
      <c r="P229" s="32">
        <v>6.9432</v>
      </c>
      <c r="Q229" s="47"/>
      <c r="R229" s="48"/>
      <c r="S229" s="48"/>
      <c r="T229" s="48"/>
      <c r="U229" s="48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</row>
    <row r="230" spans="1:33">
      <c r="A230" s="18"/>
      <c r="B230" s="21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30" t="s">
        <v>483</v>
      </c>
      <c r="O230" s="31" t="s">
        <v>484</v>
      </c>
      <c r="P230" s="32">
        <v>5.0065</v>
      </c>
      <c r="Q230" s="47"/>
      <c r="R230" s="48"/>
      <c r="S230" s="48"/>
      <c r="T230" s="48"/>
      <c r="U230" s="48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</row>
    <row r="231" spans="1:33">
      <c r="A231" s="18"/>
      <c r="B231" s="21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30" t="s">
        <v>485</v>
      </c>
      <c r="O231" s="31" t="s">
        <v>486</v>
      </c>
      <c r="P231" s="32">
        <v>4.4411</v>
      </c>
      <c r="Q231" s="47"/>
      <c r="R231" s="48"/>
      <c r="S231" s="48"/>
      <c r="T231" s="48"/>
      <c r="U231" s="48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</row>
    <row r="232" spans="1:33">
      <c r="A232" s="18"/>
      <c r="B232" s="21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30" t="s">
        <v>487</v>
      </c>
      <c r="O232" s="31" t="s">
        <v>488</v>
      </c>
      <c r="P232" s="32">
        <v>4.392</v>
      </c>
      <c r="Q232" s="47"/>
      <c r="R232" s="48"/>
      <c r="S232" s="48"/>
      <c r="T232" s="48"/>
      <c r="U232" s="48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</row>
    <row r="233" spans="1:33">
      <c r="A233" s="18"/>
      <c r="B233" s="21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30" t="s">
        <v>489</v>
      </c>
      <c r="O233" s="31" t="s">
        <v>490</v>
      </c>
      <c r="P233" s="32">
        <v>5.5809</v>
      </c>
      <c r="Q233" s="49"/>
      <c r="R233" s="50"/>
      <c r="S233" s="50"/>
      <c r="T233" s="50"/>
      <c r="U233" s="50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</row>
    <row r="234" spans="1:33">
      <c r="A234" s="18"/>
      <c r="B234" s="21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30" t="s">
        <v>491</v>
      </c>
      <c r="O234" s="31" t="s">
        <v>492</v>
      </c>
      <c r="P234" s="32">
        <v>20.6706</v>
      </c>
      <c r="Q234" s="47"/>
      <c r="R234" s="48"/>
      <c r="S234" s="48"/>
      <c r="T234" s="48"/>
      <c r="U234" s="48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</row>
    <row r="235" spans="1:33">
      <c r="A235" s="18"/>
      <c r="B235" s="21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30" t="s">
        <v>493</v>
      </c>
      <c r="O235" s="31" t="s">
        <v>494</v>
      </c>
      <c r="P235" s="32">
        <v>20.6297</v>
      </c>
      <c r="Q235" s="47"/>
      <c r="R235" s="48"/>
      <c r="S235" s="48"/>
      <c r="T235" s="48"/>
      <c r="U235" s="48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</row>
    <row r="236" spans="1:33">
      <c r="A236" s="18"/>
      <c r="B236" s="21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30" t="s">
        <v>495</v>
      </c>
      <c r="O236" s="31" t="s">
        <v>496</v>
      </c>
      <c r="P236" s="32">
        <v>19.9199</v>
      </c>
      <c r="Q236" s="47"/>
      <c r="R236" s="48"/>
      <c r="S236" s="48"/>
      <c r="T236" s="48"/>
      <c r="U236" s="48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</row>
    <row r="237" spans="1:33">
      <c r="A237" s="18"/>
      <c r="B237" s="21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30" t="s">
        <v>497</v>
      </c>
      <c r="O237" s="31" t="s">
        <v>498</v>
      </c>
      <c r="P237" s="32">
        <v>16.632</v>
      </c>
      <c r="Q237" s="49"/>
      <c r="R237" s="50"/>
      <c r="S237" s="50"/>
      <c r="T237" s="50"/>
      <c r="U237" s="50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</row>
    <row r="238" spans="1:33">
      <c r="A238" s="18"/>
      <c r="B238" s="21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30" t="s">
        <v>499</v>
      </c>
      <c r="O238" s="31" t="s">
        <v>500</v>
      </c>
      <c r="P238" s="32">
        <v>14.32</v>
      </c>
      <c r="Q238" s="49"/>
      <c r="R238" s="50"/>
      <c r="S238" s="50"/>
      <c r="T238" s="50"/>
      <c r="U238" s="50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</row>
    <row r="239" spans="1:33">
      <c r="A239" s="18"/>
      <c r="B239" s="21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30" t="s">
        <v>501</v>
      </c>
      <c r="O239" s="31" t="s">
        <v>502</v>
      </c>
      <c r="P239" s="32">
        <v>14.31</v>
      </c>
      <c r="Q239" s="47"/>
      <c r="R239" s="48"/>
      <c r="S239" s="48"/>
      <c r="T239" s="48"/>
      <c r="U239" s="48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</row>
    <row r="240" spans="1:33">
      <c r="A240" s="18"/>
      <c r="B240" s="21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30" t="s">
        <v>503</v>
      </c>
      <c r="O240" s="31" t="s">
        <v>504</v>
      </c>
      <c r="P240" s="32">
        <v>5.31</v>
      </c>
      <c r="Q240" s="47"/>
      <c r="R240" s="48"/>
      <c r="S240" s="48"/>
      <c r="T240" s="48"/>
      <c r="U240" s="48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</row>
    <row r="241" spans="1:33">
      <c r="A241" s="18"/>
      <c r="B241" s="19" t="s">
        <v>505</v>
      </c>
      <c r="C241" s="22">
        <f t="shared" ref="C241:M241" si="23">(80/1000)*(53/1000)*(658/1000)*(290/1000)</f>
        <v>0.0008090768</v>
      </c>
      <c r="D241" s="22">
        <f t="shared" si="23"/>
        <v>0.0008090768</v>
      </c>
      <c r="E241" s="22">
        <f t="shared" si="23"/>
        <v>0.0008090768</v>
      </c>
      <c r="F241" s="22">
        <f t="shared" si="23"/>
        <v>0.0008090768</v>
      </c>
      <c r="G241" s="22">
        <f t="shared" si="23"/>
        <v>0.0008090768</v>
      </c>
      <c r="H241" s="22">
        <f t="shared" si="23"/>
        <v>0.0008090768</v>
      </c>
      <c r="I241" s="22">
        <f t="shared" si="23"/>
        <v>0.0008090768</v>
      </c>
      <c r="J241" s="22">
        <f t="shared" si="23"/>
        <v>0.0008090768</v>
      </c>
      <c r="K241" s="22">
        <f t="shared" si="23"/>
        <v>0.0008090768</v>
      </c>
      <c r="L241" s="22">
        <f t="shared" si="23"/>
        <v>0.0008090768</v>
      </c>
      <c r="M241" s="22">
        <f t="shared" si="23"/>
        <v>0.0008090768</v>
      </c>
      <c r="N241" s="30" t="s">
        <v>506</v>
      </c>
      <c r="O241" s="31" t="s">
        <v>507</v>
      </c>
      <c r="P241" s="32">
        <v>7.565</v>
      </c>
      <c r="Q241" s="47"/>
      <c r="R241" s="48"/>
      <c r="S241" s="48"/>
      <c r="T241" s="48"/>
      <c r="U241" s="48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</row>
    <row r="242" spans="1:33">
      <c r="A242" s="18"/>
      <c r="B242" s="21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30" t="s">
        <v>508</v>
      </c>
      <c r="O242" s="31" t="s">
        <v>509</v>
      </c>
      <c r="P242" s="32">
        <v>6.072</v>
      </c>
      <c r="Q242" s="47"/>
      <c r="R242" s="48"/>
      <c r="S242" s="48"/>
      <c r="T242" s="48"/>
      <c r="U242" s="48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</row>
    <row r="243" spans="1:33">
      <c r="A243" s="18"/>
      <c r="B243" s="21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30" t="s">
        <v>510</v>
      </c>
      <c r="O243" s="31" t="s">
        <v>511</v>
      </c>
      <c r="P243" s="32">
        <v>8.712</v>
      </c>
      <c r="Q243" s="47"/>
      <c r="R243" s="48"/>
      <c r="S243" s="48"/>
      <c r="T243" s="48"/>
      <c r="U243" s="48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</row>
    <row r="244" spans="1:33">
      <c r="A244" s="18"/>
      <c r="B244" s="19" t="s">
        <v>512</v>
      </c>
      <c r="C244" s="22">
        <f t="shared" ref="C244:M244" si="24">(172/1000)*(16/1000)*(658/1000)*(290/1000)</f>
        <v>0.00052513664</v>
      </c>
      <c r="D244" s="22">
        <f t="shared" si="24"/>
        <v>0.00052513664</v>
      </c>
      <c r="E244" s="22">
        <f t="shared" si="24"/>
        <v>0.00052513664</v>
      </c>
      <c r="F244" s="22">
        <f t="shared" si="24"/>
        <v>0.00052513664</v>
      </c>
      <c r="G244" s="22">
        <f t="shared" si="24"/>
        <v>0.00052513664</v>
      </c>
      <c r="H244" s="22">
        <f t="shared" si="24"/>
        <v>0.00052513664</v>
      </c>
      <c r="I244" s="22">
        <f t="shared" si="24"/>
        <v>0.00052513664</v>
      </c>
      <c r="J244" s="22">
        <f t="shared" si="24"/>
        <v>0.00052513664</v>
      </c>
      <c r="K244" s="22">
        <f t="shared" si="24"/>
        <v>0.00052513664</v>
      </c>
      <c r="L244" s="22">
        <f t="shared" si="24"/>
        <v>0.00052513664</v>
      </c>
      <c r="M244" s="22">
        <f t="shared" si="24"/>
        <v>0.00052513664</v>
      </c>
      <c r="N244" s="30" t="s">
        <v>513</v>
      </c>
      <c r="O244" s="31" t="s">
        <v>514</v>
      </c>
      <c r="P244" s="32">
        <v>12.2012</v>
      </c>
      <c r="Q244" s="47"/>
      <c r="R244" s="48"/>
      <c r="S244" s="48"/>
      <c r="T244" s="48"/>
      <c r="U244" s="48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</row>
    <row r="245" spans="1:33">
      <c r="A245" s="18"/>
      <c r="B245" s="21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30" t="s">
        <v>515</v>
      </c>
      <c r="O245" s="31" t="s">
        <v>516</v>
      </c>
      <c r="P245" s="32">
        <v>18.1687</v>
      </c>
      <c r="Q245" s="47"/>
      <c r="R245" s="48"/>
      <c r="S245" s="48"/>
      <c r="T245" s="48"/>
      <c r="U245" s="48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</row>
    <row r="246" spans="1:33">
      <c r="A246" s="18"/>
      <c r="B246" s="21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30" t="s">
        <v>517</v>
      </c>
      <c r="O246" s="31" t="s">
        <v>518</v>
      </c>
      <c r="P246" s="32">
        <v>20.492</v>
      </c>
      <c r="Q246" s="47"/>
      <c r="R246" s="48"/>
      <c r="S246" s="48"/>
      <c r="T246" s="48"/>
      <c r="U246" s="48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</row>
    <row r="247" spans="1:33">
      <c r="A247" s="18"/>
      <c r="B247" s="21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30" t="s">
        <v>519</v>
      </c>
      <c r="O247" s="31" t="s">
        <v>520</v>
      </c>
      <c r="P247" s="32">
        <v>19.62</v>
      </c>
      <c r="Q247" s="47"/>
      <c r="R247" s="48"/>
      <c r="S247" s="48"/>
      <c r="T247" s="48"/>
      <c r="U247" s="48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</row>
    <row r="248" spans="1:33">
      <c r="A248" s="18"/>
      <c r="B248" s="21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30" t="s">
        <v>521</v>
      </c>
      <c r="O248" s="31" t="s">
        <v>522</v>
      </c>
      <c r="P248" s="32">
        <v>20.056</v>
      </c>
      <c r="Q248" s="47"/>
      <c r="R248" s="48"/>
      <c r="S248" s="48"/>
      <c r="T248" s="48"/>
      <c r="U248" s="48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</row>
    <row r="249" spans="1:33">
      <c r="A249" s="18"/>
      <c r="B249" s="21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30" t="s">
        <v>523</v>
      </c>
      <c r="O249" s="31" t="s">
        <v>524</v>
      </c>
      <c r="P249" s="32">
        <v>36.64</v>
      </c>
      <c r="Q249" s="47"/>
      <c r="R249" s="48"/>
      <c r="S249" s="48"/>
      <c r="T249" s="48"/>
      <c r="U249" s="48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</row>
    <row r="250" spans="1:33">
      <c r="A250" s="18"/>
      <c r="B250" s="19" t="s">
        <v>525</v>
      </c>
      <c r="C250" s="22">
        <f t="shared" ref="C250:M250" si="25">(131/1000)*(53/1000)*(658/1000)*(290/1000)</f>
        <v>0.00132486326</v>
      </c>
      <c r="D250" s="22">
        <f t="shared" si="25"/>
        <v>0.00132486326</v>
      </c>
      <c r="E250" s="22">
        <f t="shared" si="25"/>
        <v>0.00132486326</v>
      </c>
      <c r="F250" s="22">
        <f t="shared" si="25"/>
        <v>0.00132486326</v>
      </c>
      <c r="G250" s="22">
        <f t="shared" si="25"/>
        <v>0.00132486326</v>
      </c>
      <c r="H250" s="22">
        <f t="shared" si="25"/>
        <v>0.00132486326</v>
      </c>
      <c r="I250" s="22">
        <f t="shared" si="25"/>
        <v>0.00132486326</v>
      </c>
      <c r="J250" s="22">
        <f t="shared" si="25"/>
        <v>0.00132486326</v>
      </c>
      <c r="K250" s="22">
        <f t="shared" si="25"/>
        <v>0.00132486326</v>
      </c>
      <c r="L250" s="22">
        <f t="shared" si="25"/>
        <v>0.00132486326</v>
      </c>
      <c r="M250" s="22">
        <f t="shared" si="25"/>
        <v>0.00132486326</v>
      </c>
      <c r="N250" s="30" t="s">
        <v>526</v>
      </c>
      <c r="O250" s="31" t="s">
        <v>527</v>
      </c>
      <c r="P250" s="32">
        <v>3.255</v>
      </c>
      <c r="Q250" s="47"/>
      <c r="R250" s="48"/>
      <c r="S250" s="48"/>
      <c r="T250" s="48"/>
      <c r="U250" s="48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</row>
    <row r="251" spans="1:33">
      <c r="A251" s="18"/>
      <c r="B251" s="21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30" t="s">
        <v>528</v>
      </c>
      <c r="O251" s="31" t="s">
        <v>529</v>
      </c>
      <c r="P251" s="32">
        <v>2.38</v>
      </c>
      <c r="Q251" s="47"/>
      <c r="R251" s="48"/>
      <c r="S251" s="48"/>
      <c r="T251" s="48"/>
      <c r="U251" s="48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</row>
    <row r="252" spans="1:33">
      <c r="A252" s="18"/>
      <c r="B252" s="21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30" t="s">
        <v>530</v>
      </c>
      <c r="O252" s="31" t="s">
        <v>531</v>
      </c>
      <c r="P252" s="32">
        <v>10.368</v>
      </c>
      <c r="Q252" s="47"/>
      <c r="R252" s="48"/>
      <c r="S252" s="48"/>
      <c r="T252" s="48"/>
      <c r="U252" s="48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</row>
    <row r="253" spans="1:33">
      <c r="A253" s="18"/>
      <c r="B253" s="21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30" t="s">
        <v>532</v>
      </c>
      <c r="O253" s="31" t="s">
        <v>533</v>
      </c>
      <c r="P253" s="32">
        <v>8.036</v>
      </c>
      <c r="Q253" s="47"/>
      <c r="R253" s="48"/>
      <c r="S253" s="48"/>
      <c r="T253" s="48"/>
      <c r="U253" s="48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</row>
    <row r="254" spans="1:33">
      <c r="A254" s="18"/>
      <c r="B254" s="21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30" t="s">
        <v>534</v>
      </c>
      <c r="O254" s="31" t="s">
        <v>535</v>
      </c>
      <c r="P254" s="32">
        <v>3.96</v>
      </c>
      <c r="Q254" s="47"/>
      <c r="R254" s="48"/>
      <c r="S254" s="48"/>
      <c r="T254" s="48"/>
      <c r="U254" s="48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</row>
    <row r="255" spans="1:33">
      <c r="A255" s="18"/>
      <c r="B255" s="21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30" t="s">
        <v>536</v>
      </c>
      <c r="O255" s="31" t="s">
        <v>537</v>
      </c>
      <c r="P255" s="32">
        <v>9.207</v>
      </c>
      <c r="Q255" s="47"/>
      <c r="R255" s="48"/>
      <c r="S255" s="48"/>
      <c r="T255" s="48"/>
      <c r="U255" s="48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</row>
    <row r="256" spans="1:33">
      <c r="A256" s="18"/>
      <c r="B256" s="21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30" t="s">
        <v>538</v>
      </c>
      <c r="O256" s="31" t="s">
        <v>539</v>
      </c>
      <c r="P256" s="32">
        <v>7.644</v>
      </c>
      <c r="Q256" s="47"/>
      <c r="R256" s="48"/>
      <c r="S256" s="48"/>
      <c r="T256" s="48"/>
      <c r="U256" s="48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</row>
    <row r="257" spans="1:33">
      <c r="A257" s="18"/>
      <c r="B257" s="21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30" t="s">
        <v>540</v>
      </c>
      <c r="O257" s="31" t="s">
        <v>541</v>
      </c>
      <c r="P257" s="32">
        <v>3.87</v>
      </c>
      <c r="Q257" s="49"/>
      <c r="R257" s="50"/>
      <c r="S257" s="50"/>
      <c r="T257" s="50"/>
      <c r="U257" s="50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</row>
    <row r="258" spans="1:33">
      <c r="A258" s="18"/>
      <c r="B258" s="21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30" t="s">
        <v>542</v>
      </c>
      <c r="O258" s="31" t="s">
        <v>543</v>
      </c>
      <c r="P258" s="32">
        <v>3.78</v>
      </c>
      <c r="Q258" s="47"/>
      <c r="R258" s="48"/>
      <c r="S258" s="48"/>
      <c r="T258" s="48"/>
      <c r="U258" s="48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</row>
    <row r="259" spans="1:33">
      <c r="A259" s="18"/>
      <c r="B259" s="19" t="s">
        <v>544</v>
      </c>
      <c r="C259" s="22">
        <f t="shared" ref="C259:M259" si="26">(828/1000)*(16/1000)*(658/1000)*(290/1000)</f>
        <v>0.00252798336</v>
      </c>
      <c r="D259" s="22">
        <f t="shared" si="26"/>
        <v>0.00252798336</v>
      </c>
      <c r="E259" s="22">
        <f t="shared" si="26"/>
        <v>0.00252798336</v>
      </c>
      <c r="F259" s="22">
        <f t="shared" si="26"/>
        <v>0.00252798336</v>
      </c>
      <c r="G259" s="22">
        <f t="shared" si="26"/>
        <v>0.00252798336</v>
      </c>
      <c r="H259" s="22">
        <f t="shared" si="26"/>
        <v>0.00252798336</v>
      </c>
      <c r="I259" s="22">
        <f t="shared" si="26"/>
        <v>0.00252798336</v>
      </c>
      <c r="J259" s="22">
        <f t="shared" si="26"/>
        <v>0.00252798336</v>
      </c>
      <c r="K259" s="22">
        <f t="shared" si="26"/>
        <v>0.00252798336</v>
      </c>
      <c r="L259" s="22">
        <f t="shared" si="26"/>
        <v>0.00252798336</v>
      </c>
      <c r="M259" s="22">
        <f t="shared" si="26"/>
        <v>0.00252798336</v>
      </c>
      <c r="N259" s="30" t="s">
        <v>545</v>
      </c>
      <c r="O259" s="31" t="s">
        <v>546</v>
      </c>
      <c r="P259" s="32">
        <v>11.5</v>
      </c>
      <c r="Q259" s="47"/>
      <c r="R259" s="48"/>
      <c r="S259" s="48"/>
      <c r="T259" s="48"/>
      <c r="U259" s="48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</row>
    <row r="260" spans="1:33">
      <c r="A260" s="18"/>
      <c r="B260" s="21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30" t="s">
        <v>547</v>
      </c>
      <c r="O260" s="31" t="s">
        <v>548</v>
      </c>
      <c r="P260" s="32">
        <v>14.229</v>
      </c>
      <c r="Q260" s="49"/>
      <c r="R260" s="50"/>
      <c r="S260" s="50"/>
      <c r="T260" s="50"/>
      <c r="U260" s="50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</row>
    <row r="261" spans="1:33">
      <c r="A261" s="18"/>
      <c r="B261" s="21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30" t="s">
        <v>549</v>
      </c>
      <c r="O261" s="31" t="s">
        <v>550</v>
      </c>
      <c r="P261" s="32">
        <v>16.821</v>
      </c>
      <c r="Q261" s="47"/>
      <c r="R261" s="48"/>
      <c r="S261" s="48"/>
      <c r="T261" s="48"/>
      <c r="U261" s="48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</row>
    <row r="262" spans="1:33">
      <c r="A262" s="18"/>
      <c r="B262" s="21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30" t="s">
        <v>551</v>
      </c>
      <c r="O262" s="31" t="s">
        <v>552</v>
      </c>
      <c r="P262" s="32">
        <v>18.19</v>
      </c>
      <c r="Q262" s="47"/>
      <c r="R262" s="48"/>
      <c r="S262" s="48"/>
      <c r="T262" s="48"/>
      <c r="U262" s="48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</row>
    <row r="263" spans="1:33">
      <c r="A263" s="18"/>
      <c r="B263" s="21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30" t="s">
        <v>553</v>
      </c>
      <c r="O263" s="31" t="s">
        <v>554</v>
      </c>
      <c r="P263" s="32">
        <v>18.109</v>
      </c>
      <c r="Q263" s="47"/>
      <c r="R263" s="48"/>
      <c r="S263" s="48"/>
      <c r="T263" s="48"/>
      <c r="U263" s="48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</row>
    <row r="264" spans="1:33">
      <c r="A264" s="18"/>
      <c r="B264" s="21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30" t="s">
        <v>555</v>
      </c>
      <c r="O264" s="31" t="s">
        <v>556</v>
      </c>
      <c r="P264" s="32">
        <v>10.368</v>
      </c>
      <c r="Q264" s="47"/>
      <c r="R264" s="48"/>
      <c r="S264" s="48"/>
      <c r="T264" s="48"/>
      <c r="U264" s="48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</row>
    <row r="265" spans="1:33">
      <c r="A265" s="18"/>
      <c r="B265" s="21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30" t="s">
        <v>557</v>
      </c>
      <c r="O265" s="31" t="s">
        <v>558</v>
      </c>
      <c r="P265" s="32">
        <v>11.136</v>
      </c>
      <c r="Q265" s="47"/>
      <c r="R265" s="48"/>
      <c r="S265" s="48"/>
      <c r="T265" s="48"/>
      <c r="U265" s="48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</row>
    <row r="266" spans="1:33">
      <c r="A266" s="18"/>
      <c r="B266" s="21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30" t="s">
        <v>559</v>
      </c>
      <c r="O266" s="31" t="s">
        <v>560</v>
      </c>
      <c r="P266" s="32">
        <v>17.512</v>
      </c>
      <c r="Q266" s="47"/>
      <c r="R266" s="48"/>
      <c r="S266" s="48"/>
      <c r="T266" s="48"/>
      <c r="U266" s="48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</row>
    <row r="267" spans="1:33">
      <c r="A267" s="18"/>
      <c r="B267" s="21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30" t="s">
        <v>561</v>
      </c>
      <c r="O267" s="31" t="s">
        <v>562</v>
      </c>
      <c r="P267" s="32">
        <v>2.04</v>
      </c>
      <c r="Q267" s="47"/>
      <c r="R267" s="48"/>
      <c r="S267" s="48"/>
      <c r="T267" s="48"/>
      <c r="U267" s="48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</row>
    <row r="268" spans="1:33">
      <c r="A268" s="18"/>
      <c r="B268" s="21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30" t="s">
        <v>563</v>
      </c>
      <c r="O268" s="31" t="s">
        <v>564</v>
      </c>
      <c r="P268" s="32">
        <v>1.953</v>
      </c>
      <c r="Q268" s="47"/>
      <c r="R268" s="48"/>
      <c r="S268" s="48"/>
      <c r="T268" s="48"/>
      <c r="U268" s="48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</row>
    <row r="269" spans="1:33">
      <c r="A269" s="18"/>
      <c r="B269" s="21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30" t="s">
        <v>565</v>
      </c>
      <c r="O269" s="31" t="s">
        <v>566</v>
      </c>
      <c r="P269" s="32">
        <v>1.974</v>
      </c>
      <c r="Q269" s="47"/>
      <c r="R269" s="48"/>
      <c r="S269" s="48"/>
      <c r="T269" s="48"/>
      <c r="U269" s="48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</row>
    <row r="270" spans="1:33">
      <c r="A270" s="18"/>
      <c r="B270" s="21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30" t="s">
        <v>567</v>
      </c>
      <c r="O270" s="31" t="s">
        <v>568</v>
      </c>
      <c r="P270" s="32">
        <v>7.695</v>
      </c>
      <c r="Q270" s="49"/>
      <c r="R270" s="50"/>
      <c r="S270" s="50"/>
      <c r="T270" s="50"/>
      <c r="U270" s="50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</row>
    <row r="271" spans="1:33">
      <c r="A271" s="18"/>
      <c r="B271" s="21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30" t="s">
        <v>569</v>
      </c>
      <c r="O271" s="31" t="s">
        <v>570</v>
      </c>
      <c r="P271" s="32">
        <v>3.196</v>
      </c>
      <c r="Q271" s="49"/>
      <c r="R271" s="50"/>
      <c r="S271" s="50"/>
      <c r="T271" s="50"/>
      <c r="U271" s="50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</row>
    <row r="272" spans="1:33">
      <c r="A272" s="18"/>
      <c r="B272" s="21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30" t="s">
        <v>571</v>
      </c>
      <c r="O272" s="31" t="s">
        <v>572</v>
      </c>
      <c r="P272" s="32">
        <v>9.108</v>
      </c>
      <c r="Q272" s="47"/>
      <c r="R272" s="48"/>
      <c r="S272" s="48"/>
      <c r="T272" s="48"/>
      <c r="U272" s="48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</row>
    <row r="273" spans="1:33">
      <c r="A273" s="18"/>
      <c r="B273" s="21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30" t="s">
        <v>573</v>
      </c>
      <c r="O273" s="31" t="s">
        <v>574</v>
      </c>
      <c r="P273" s="32">
        <v>4.788</v>
      </c>
      <c r="Q273" s="47"/>
      <c r="R273" s="48"/>
      <c r="S273" s="48"/>
      <c r="T273" s="48"/>
      <c r="U273" s="48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</row>
    <row r="274" spans="1:33">
      <c r="A274" s="18"/>
      <c r="B274" s="21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30" t="s">
        <v>575</v>
      </c>
      <c r="O274" s="31" t="s">
        <v>576</v>
      </c>
      <c r="P274" s="32">
        <v>5.508</v>
      </c>
      <c r="Q274" s="47"/>
      <c r="R274" s="48"/>
      <c r="S274" s="48"/>
      <c r="T274" s="48"/>
      <c r="U274" s="48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</row>
    <row r="275" spans="1:33">
      <c r="A275" s="18"/>
      <c r="B275" s="21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30" t="s">
        <v>577</v>
      </c>
      <c r="O275" s="31" t="s">
        <v>578</v>
      </c>
      <c r="P275" s="32">
        <v>3.666</v>
      </c>
      <c r="Q275" s="47"/>
      <c r="R275" s="48"/>
      <c r="S275" s="48"/>
      <c r="T275" s="48"/>
      <c r="U275" s="48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</row>
    <row r="276" spans="1:33">
      <c r="A276" s="18"/>
      <c r="B276" s="21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30" t="s">
        <v>579</v>
      </c>
      <c r="O276" s="31" t="s">
        <v>580</v>
      </c>
      <c r="P276" s="32">
        <v>59.63</v>
      </c>
      <c r="Q276" s="47"/>
      <c r="R276" s="48"/>
      <c r="S276" s="48"/>
      <c r="T276" s="48"/>
      <c r="U276" s="48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</row>
    <row r="277" spans="1:33">
      <c r="A277" s="18"/>
      <c r="B277" s="21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30" t="s">
        <v>581</v>
      </c>
      <c r="O277" s="31" t="s">
        <v>582</v>
      </c>
      <c r="P277" s="32">
        <v>65.52</v>
      </c>
      <c r="Q277" s="49"/>
      <c r="R277" s="50"/>
      <c r="S277" s="50"/>
      <c r="T277" s="50"/>
      <c r="U277" s="50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</row>
    <row r="278" spans="1:33">
      <c r="A278" s="18"/>
      <c r="B278" s="19" t="s">
        <v>583</v>
      </c>
      <c r="C278" s="22">
        <f t="shared" ref="C278:M278" si="27">(533/1000)*(28/1000)*(290/1000)</f>
        <v>0.00432796</v>
      </c>
      <c r="D278" s="22">
        <f t="shared" si="27"/>
        <v>0.00432796</v>
      </c>
      <c r="E278" s="22">
        <f t="shared" si="27"/>
        <v>0.00432796</v>
      </c>
      <c r="F278" s="22">
        <f t="shared" si="27"/>
        <v>0.00432796</v>
      </c>
      <c r="G278" s="22">
        <f t="shared" si="27"/>
        <v>0.00432796</v>
      </c>
      <c r="H278" s="22">
        <f t="shared" si="27"/>
        <v>0.00432796</v>
      </c>
      <c r="I278" s="22">
        <f t="shared" si="27"/>
        <v>0.00432796</v>
      </c>
      <c r="J278" s="22">
        <f t="shared" si="27"/>
        <v>0.00432796</v>
      </c>
      <c r="K278" s="22">
        <f t="shared" si="27"/>
        <v>0.00432796</v>
      </c>
      <c r="L278" s="22">
        <f t="shared" si="27"/>
        <v>0.00432796</v>
      </c>
      <c r="M278" s="22">
        <f t="shared" si="27"/>
        <v>0.00432796</v>
      </c>
      <c r="N278" s="30" t="s">
        <v>584</v>
      </c>
      <c r="O278" s="31" t="s">
        <v>585</v>
      </c>
      <c r="P278" s="32">
        <v>58.96</v>
      </c>
      <c r="Q278" s="47"/>
      <c r="R278" s="48"/>
      <c r="S278" s="48"/>
      <c r="T278" s="48"/>
      <c r="U278" s="48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</row>
    <row r="279" spans="1:33">
      <c r="A279" s="18"/>
      <c r="B279" s="21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30" t="s">
        <v>586</v>
      </c>
      <c r="O279" s="31" t="s">
        <v>587</v>
      </c>
      <c r="P279" s="32">
        <v>50.76</v>
      </c>
      <c r="Q279" s="49"/>
      <c r="R279" s="50"/>
      <c r="S279" s="50"/>
      <c r="T279" s="50"/>
      <c r="U279" s="50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</row>
    <row r="280" spans="1:33">
      <c r="A280" s="18"/>
      <c r="B280" s="21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30" t="s">
        <v>588</v>
      </c>
      <c r="O280" s="31" t="s">
        <v>589</v>
      </c>
      <c r="P280" s="32">
        <v>33.54</v>
      </c>
      <c r="Q280" s="49"/>
      <c r="R280" s="50"/>
      <c r="S280" s="50"/>
      <c r="T280" s="50"/>
      <c r="U280" s="50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</row>
    <row r="281" spans="1:33">
      <c r="A281" s="18"/>
      <c r="B281" s="21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30" t="s">
        <v>590</v>
      </c>
      <c r="O281" s="31" t="s">
        <v>591</v>
      </c>
      <c r="P281" s="32">
        <v>22.96</v>
      </c>
      <c r="Q281" s="49"/>
      <c r="R281" s="50"/>
      <c r="S281" s="50"/>
      <c r="T281" s="50"/>
      <c r="U281" s="50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</row>
    <row r="282" spans="1:33">
      <c r="A282" s="18"/>
      <c r="B282" s="21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30" t="s">
        <v>592</v>
      </c>
      <c r="O282" s="31" t="s">
        <v>593</v>
      </c>
      <c r="P282" s="32">
        <v>52.64</v>
      </c>
      <c r="Q282" s="47"/>
      <c r="R282" s="48"/>
      <c r="S282" s="48"/>
      <c r="T282" s="48"/>
      <c r="U282" s="48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</row>
    <row r="283" spans="1:33">
      <c r="A283" s="18"/>
      <c r="B283" s="21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30" t="s">
        <v>594</v>
      </c>
      <c r="O283" s="31" t="s">
        <v>595</v>
      </c>
      <c r="P283" s="32">
        <v>46.75</v>
      </c>
      <c r="Q283" s="49"/>
      <c r="R283" s="50"/>
      <c r="S283" s="50"/>
      <c r="T283" s="50"/>
      <c r="U283" s="50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</row>
    <row r="284" spans="1:33">
      <c r="A284" s="18"/>
      <c r="B284" s="21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30" t="s">
        <v>596</v>
      </c>
      <c r="O284" s="31" t="s">
        <v>597</v>
      </c>
      <c r="P284" s="32">
        <v>34.58</v>
      </c>
      <c r="Q284" s="47"/>
      <c r="R284" s="48"/>
      <c r="S284" s="48"/>
      <c r="T284" s="48"/>
      <c r="U284" s="48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</row>
    <row r="285" spans="1:33">
      <c r="A285" s="18"/>
      <c r="B285" s="21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30" t="s">
        <v>598</v>
      </c>
      <c r="O285" s="31" t="s">
        <v>599</v>
      </c>
      <c r="P285" s="32">
        <v>35.2</v>
      </c>
      <c r="Q285" s="49"/>
      <c r="R285" s="50"/>
      <c r="S285" s="50"/>
      <c r="T285" s="50"/>
      <c r="U285" s="50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</row>
    <row r="286" spans="1:33">
      <c r="A286" s="18"/>
      <c r="B286" s="21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30" t="s">
        <v>600</v>
      </c>
      <c r="O286" s="31" t="s">
        <v>601</v>
      </c>
      <c r="P286" s="32">
        <v>29.04</v>
      </c>
      <c r="Q286" s="47"/>
      <c r="R286" s="48"/>
      <c r="S286" s="48"/>
      <c r="T286" s="48"/>
      <c r="U286" s="48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</row>
    <row r="287" spans="1:33">
      <c r="A287" s="18"/>
      <c r="B287" s="21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30" t="s">
        <v>602</v>
      </c>
      <c r="O287" s="31" t="s">
        <v>603</v>
      </c>
      <c r="P287" s="32">
        <v>22.08</v>
      </c>
      <c r="Q287" s="47"/>
      <c r="R287" s="48"/>
      <c r="S287" s="48"/>
      <c r="T287" s="48"/>
      <c r="U287" s="48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</row>
    <row r="288" spans="1:33">
      <c r="A288" s="18"/>
      <c r="B288" s="21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30" t="s">
        <v>604</v>
      </c>
      <c r="O288" s="31" t="s">
        <v>605</v>
      </c>
      <c r="P288" s="32">
        <v>78.85</v>
      </c>
      <c r="Q288" s="47"/>
      <c r="R288" s="48"/>
      <c r="S288" s="48"/>
      <c r="T288" s="48"/>
      <c r="U288" s="48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</row>
    <row r="289" ht="43.2" spans="1:33">
      <c r="A289" s="18"/>
      <c r="B289" s="21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30" t="s">
        <v>606</v>
      </c>
      <c r="O289" s="31" t="s">
        <v>607</v>
      </c>
      <c r="P289" s="32">
        <v>53.69</v>
      </c>
      <c r="Q289" s="49"/>
      <c r="R289" s="50"/>
      <c r="S289" s="50"/>
      <c r="T289" s="50"/>
      <c r="U289" s="50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</row>
    <row r="290" spans="1:33">
      <c r="A290" s="18"/>
      <c r="B290" s="21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30" t="s">
        <v>608</v>
      </c>
      <c r="O290" s="31" t="s">
        <v>609</v>
      </c>
      <c r="P290" s="32">
        <v>68.04</v>
      </c>
      <c r="Q290" s="47"/>
      <c r="R290" s="48"/>
      <c r="S290" s="48"/>
      <c r="T290" s="48"/>
      <c r="U290" s="48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</row>
    <row r="291" spans="1:33">
      <c r="A291" s="18"/>
      <c r="B291" s="21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30" t="s">
        <v>610</v>
      </c>
      <c r="O291" s="31" t="s">
        <v>611</v>
      </c>
      <c r="P291" s="32">
        <v>92.12</v>
      </c>
      <c r="Q291" s="49"/>
      <c r="R291" s="50"/>
      <c r="S291" s="50"/>
      <c r="T291" s="50"/>
      <c r="U291" s="50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</row>
    <row r="292" spans="1:33">
      <c r="A292" s="18"/>
      <c r="B292" s="21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30" t="s">
        <v>612</v>
      </c>
      <c r="O292" s="31" t="s">
        <v>613</v>
      </c>
      <c r="P292" s="32">
        <v>59.34</v>
      </c>
      <c r="Q292" s="49"/>
      <c r="R292" s="50"/>
      <c r="S292" s="50"/>
      <c r="T292" s="50"/>
      <c r="U292" s="50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</row>
    <row r="293" spans="1:33">
      <c r="A293" s="18"/>
      <c r="B293" s="21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30" t="s">
        <v>614</v>
      </c>
      <c r="O293" s="31" t="s">
        <v>615</v>
      </c>
      <c r="P293" s="32">
        <v>43.413</v>
      </c>
      <c r="Q293" s="47"/>
      <c r="R293" s="48"/>
      <c r="S293" s="48"/>
      <c r="T293" s="48"/>
      <c r="U293" s="48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</row>
    <row r="294" spans="1:33">
      <c r="A294" s="18"/>
      <c r="B294" s="21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30" t="s">
        <v>616</v>
      </c>
      <c r="O294" s="31" t="s">
        <v>617</v>
      </c>
      <c r="P294" s="32">
        <v>24.518</v>
      </c>
      <c r="Q294" s="49"/>
      <c r="R294" s="50"/>
      <c r="S294" s="50"/>
      <c r="T294" s="50"/>
      <c r="U294" s="50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</row>
    <row r="295" spans="1:33">
      <c r="A295" s="18"/>
      <c r="B295" s="19" t="s">
        <v>618</v>
      </c>
      <c r="C295" s="22">
        <f t="shared" ref="C295:M295" si="28">(467/1000)*(28/1000)*(290/1000)</f>
        <v>0.00379204</v>
      </c>
      <c r="D295" s="22">
        <f t="shared" si="28"/>
        <v>0.00379204</v>
      </c>
      <c r="E295" s="22">
        <f t="shared" si="28"/>
        <v>0.00379204</v>
      </c>
      <c r="F295" s="22">
        <f t="shared" si="28"/>
        <v>0.00379204</v>
      </c>
      <c r="G295" s="22">
        <f t="shared" si="28"/>
        <v>0.00379204</v>
      </c>
      <c r="H295" s="22">
        <f t="shared" si="28"/>
        <v>0.00379204</v>
      </c>
      <c r="I295" s="22">
        <f t="shared" si="28"/>
        <v>0.00379204</v>
      </c>
      <c r="J295" s="22">
        <f t="shared" si="28"/>
        <v>0.00379204</v>
      </c>
      <c r="K295" s="22">
        <f t="shared" si="28"/>
        <v>0.00379204</v>
      </c>
      <c r="L295" s="22">
        <f t="shared" si="28"/>
        <v>0.00379204</v>
      </c>
      <c r="M295" s="22">
        <f t="shared" si="28"/>
        <v>0.00379204</v>
      </c>
      <c r="N295" s="30" t="s">
        <v>619</v>
      </c>
      <c r="O295" s="31" t="s">
        <v>620</v>
      </c>
      <c r="P295" s="32">
        <v>2.4186</v>
      </c>
      <c r="Q295" s="47"/>
      <c r="R295" s="48"/>
      <c r="S295" s="48"/>
      <c r="T295" s="48"/>
      <c r="U295" s="48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</row>
    <row r="296" spans="1:33">
      <c r="A296" s="18"/>
      <c r="B296" s="21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30" t="s">
        <v>621</v>
      </c>
      <c r="O296" s="31" t="s">
        <v>622</v>
      </c>
      <c r="P296" s="32">
        <v>6.88</v>
      </c>
      <c r="Q296" s="47"/>
      <c r="R296" s="48"/>
      <c r="S296" s="48"/>
      <c r="T296" s="48"/>
      <c r="U296" s="48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</row>
    <row r="297" spans="1:33">
      <c r="A297" s="18"/>
      <c r="B297" s="21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30" t="s">
        <v>623</v>
      </c>
      <c r="O297" s="31" t="s">
        <v>624</v>
      </c>
      <c r="P297" s="32">
        <v>2.64</v>
      </c>
      <c r="Q297" s="47"/>
      <c r="R297" s="48"/>
      <c r="S297" s="48"/>
      <c r="T297" s="48"/>
      <c r="U297" s="48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</row>
    <row r="298" spans="1:33">
      <c r="A298" s="18"/>
      <c r="B298" s="21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30" t="s">
        <v>625</v>
      </c>
      <c r="O298" s="31" t="s">
        <v>626</v>
      </c>
      <c r="P298" s="32">
        <v>2</v>
      </c>
      <c r="Q298" s="47"/>
      <c r="R298" s="48"/>
      <c r="S298" s="48"/>
      <c r="T298" s="48"/>
      <c r="U298" s="48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</row>
    <row r="299" spans="1:33">
      <c r="A299" s="18"/>
      <c r="B299" s="21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30" t="s">
        <v>627</v>
      </c>
      <c r="O299" s="31" t="s">
        <v>628</v>
      </c>
      <c r="P299" s="32">
        <v>2.79</v>
      </c>
      <c r="Q299" s="49"/>
      <c r="R299" s="50"/>
      <c r="S299" s="50"/>
      <c r="T299" s="50"/>
      <c r="U299" s="50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</row>
    <row r="300" spans="1:33">
      <c r="A300" s="18"/>
      <c r="B300" s="21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30" t="s">
        <v>629</v>
      </c>
      <c r="O300" s="31" t="s">
        <v>630</v>
      </c>
      <c r="P300" s="32">
        <v>2.55</v>
      </c>
      <c r="Q300" s="47"/>
      <c r="R300" s="48"/>
      <c r="S300" s="48"/>
      <c r="T300" s="48"/>
      <c r="U300" s="48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</row>
    <row r="301" spans="1:33">
      <c r="A301" s="18"/>
      <c r="B301" s="21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30" t="s">
        <v>631</v>
      </c>
      <c r="O301" s="31" t="s">
        <v>632</v>
      </c>
      <c r="P301" s="32">
        <v>2.46</v>
      </c>
      <c r="Q301" s="47"/>
      <c r="R301" s="48"/>
      <c r="S301" s="48"/>
      <c r="T301" s="48"/>
      <c r="U301" s="48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</row>
    <row r="302" spans="1:33">
      <c r="A302" s="18"/>
      <c r="B302" s="21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30" t="s">
        <v>633</v>
      </c>
      <c r="O302" s="31" t="s">
        <v>634</v>
      </c>
      <c r="P302" s="32">
        <v>3.78</v>
      </c>
      <c r="Q302" s="49"/>
      <c r="R302" s="50"/>
      <c r="S302" s="50"/>
      <c r="T302" s="50"/>
      <c r="U302" s="50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</row>
    <row r="303" spans="1:33">
      <c r="A303" s="18"/>
      <c r="B303" s="21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30" t="s">
        <v>635</v>
      </c>
      <c r="O303" s="31" t="s">
        <v>636</v>
      </c>
      <c r="P303" s="32">
        <v>4.23</v>
      </c>
      <c r="Q303" s="47"/>
      <c r="R303" s="48"/>
      <c r="S303" s="48"/>
      <c r="T303" s="48"/>
      <c r="U303" s="48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</row>
    <row r="304" spans="1:33">
      <c r="A304" s="18" t="s">
        <v>637</v>
      </c>
      <c r="B304" s="19" t="s">
        <v>638</v>
      </c>
      <c r="C304" s="22">
        <f t="shared" ref="C304:M304" si="29">(720/1000)*(370/1000)*(290/1000)*(91/1000)</f>
        <v>0.007030296</v>
      </c>
      <c r="D304" s="22">
        <f t="shared" si="29"/>
        <v>0.007030296</v>
      </c>
      <c r="E304" s="22">
        <f t="shared" si="29"/>
        <v>0.007030296</v>
      </c>
      <c r="F304" s="22">
        <f t="shared" si="29"/>
        <v>0.007030296</v>
      </c>
      <c r="G304" s="22">
        <f t="shared" si="29"/>
        <v>0.007030296</v>
      </c>
      <c r="H304" s="22">
        <f t="shared" si="29"/>
        <v>0.007030296</v>
      </c>
      <c r="I304" s="22">
        <f t="shared" si="29"/>
        <v>0.007030296</v>
      </c>
      <c r="J304" s="22">
        <f t="shared" si="29"/>
        <v>0.007030296</v>
      </c>
      <c r="K304" s="22">
        <f t="shared" si="29"/>
        <v>0.007030296</v>
      </c>
      <c r="L304" s="22">
        <f t="shared" si="29"/>
        <v>0.007030296</v>
      </c>
      <c r="M304" s="22">
        <f t="shared" si="29"/>
        <v>0.007030296</v>
      </c>
      <c r="N304" s="30" t="s">
        <v>639</v>
      </c>
      <c r="O304" s="31" t="s">
        <v>640</v>
      </c>
      <c r="P304" s="32">
        <v>142.8</v>
      </c>
      <c r="Q304" s="47"/>
      <c r="R304" s="48"/>
      <c r="S304" s="48"/>
      <c r="T304" s="48"/>
      <c r="U304" s="48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</row>
    <row r="305" spans="1:33">
      <c r="A305" s="51"/>
      <c r="B305" s="21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30" t="s">
        <v>641</v>
      </c>
      <c r="O305" s="31" t="s">
        <v>642</v>
      </c>
      <c r="P305" s="32">
        <v>103.24</v>
      </c>
      <c r="Q305" s="47"/>
      <c r="R305" s="48"/>
      <c r="S305" s="48"/>
      <c r="T305" s="48"/>
      <c r="U305" s="48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</row>
    <row r="306" spans="1:33">
      <c r="A306" s="51"/>
      <c r="B306" s="21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30" t="s">
        <v>643</v>
      </c>
      <c r="O306" s="31" t="s">
        <v>644</v>
      </c>
      <c r="P306" s="32">
        <v>55.08</v>
      </c>
      <c r="Q306" s="49"/>
      <c r="R306" s="50"/>
      <c r="S306" s="50"/>
      <c r="T306" s="50"/>
      <c r="U306" s="50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</row>
    <row r="307" spans="1:33">
      <c r="A307" s="51"/>
      <c r="B307" s="21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30" t="s">
        <v>645</v>
      </c>
      <c r="O307" s="31" t="s">
        <v>646</v>
      </c>
      <c r="P307" s="32">
        <v>166.05</v>
      </c>
      <c r="Q307" s="49"/>
      <c r="R307" s="50"/>
      <c r="S307" s="50"/>
      <c r="T307" s="50"/>
      <c r="U307" s="50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</row>
    <row r="308" spans="1:33">
      <c r="A308" s="51"/>
      <c r="B308" s="21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30" t="s">
        <v>647</v>
      </c>
      <c r="O308" s="31" t="s">
        <v>648</v>
      </c>
      <c r="P308" s="32">
        <v>117.3</v>
      </c>
      <c r="Q308" s="47"/>
      <c r="R308" s="48"/>
      <c r="S308" s="48"/>
      <c r="T308" s="48"/>
      <c r="U308" s="48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</row>
    <row r="309" spans="1:33">
      <c r="A309" s="51"/>
      <c r="B309" s="19" t="s">
        <v>649</v>
      </c>
      <c r="C309" s="22">
        <f t="shared" ref="C309:L309" si="30">(400/1000)*(370/1000)*(290/1000)*(91/1000)</f>
        <v>0.00390572</v>
      </c>
      <c r="D309" s="22">
        <f t="shared" si="30"/>
        <v>0.00390572</v>
      </c>
      <c r="E309" s="22">
        <f>(400/1000)*(370/1000)*(290/1000)*(91/1000)-0.000000001</f>
        <v>0.003905719</v>
      </c>
      <c r="F309" s="22">
        <f t="shared" si="30"/>
        <v>0.00390572</v>
      </c>
      <c r="G309" s="22">
        <f t="shared" si="30"/>
        <v>0.00390572</v>
      </c>
      <c r="H309" s="22">
        <f t="shared" si="30"/>
        <v>0.00390572</v>
      </c>
      <c r="I309" s="22">
        <f t="shared" si="30"/>
        <v>0.00390572</v>
      </c>
      <c r="J309" s="22">
        <f>(400/1000)*(370/1000)*(290/1000)*(91/1000)-0.000000001</f>
        <v>0.003905719</v>
      </c>
      <c r="K309" s="22">
        <f t="shared" si="30"/>
        <v>0.00390572</v>
      </c>
      <c r="L309" s="22">
        <f t="shared" si="30"/>
        <v>0.00390572</v>
      </c>
      <c r="M309" s="22">
        <f>(400/1000)*(370/1000)*(290/1000)*(91/1000)+0.000000002</f>
        <v>0.003905722</v>
      </c>
      <c r="N309" s="30" t="s">
        <v>650</v>
      </c>
      <c r="O309" s="31" t="s">
        <v>651</v>
      </c>
      <c r="P309" s="32">
        <v>110.08</v>
      </c>
      <c r="Q309" s="47"/>
      <c r="R309" s="48"/>
      <c r="S309" s="48"/>
      <c r="T309" s="48"/>
      <c r="U309" s="48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</row>
    <row r="310" spans="1:33">
      <c r="A310" s="51"/>
      <c r="B310" s="21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30" t="s">
        <v>652</v>
      </c>
      <c r="O310" s="31" t="s">
        <v>653</v>
      </c>
      <c r="P310" s="32">
        <v>123</v>
      </c>
      <c r="Q310" s="47"/>
      <c r="R310" s="48"/>
      <c r="S310" s="48"/>
      <c r="T310" s="48"/>
      <c r="U310" s="48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</row>
    <row r="311" spans="1:33">
      <c r="A311" s="51"/>
      <c r="B311" s="21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30" t="s">
        <v>654</v>
      </c>
      <c r="O311" s="31" t="s">
        <v>655</v>
      </c>
      <c r="P311" s="32">
        <v>151.92</v>
      </c>
      <c r="Q311" s="47"/>
      <c r="R311" s="48"/>
      <c r="S311" s="48"/>
      <c r="T311" s="48"/>
      <c r="U311" s="48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</row>
    <row r="312" spans="1:33">
      <c r="A312" s="51"/>
      <c r="B312" s="21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30" t="s">
        <v>656</v>
      </c>
      <c r="O312" s="31" t="s">
        <v>657</v>
      </c>
      <c r="P312" s="32">
        <v>74.76</v>
      </c>
      <c r="Q312" s="47"/>
      <c r="R312" s="48"/>
      <c r="S312" s="48"/>
      <c r="T312" s="48"/>
      <c r="U312" s="48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</row>
    <row r="313" spans="1:33">
      <c r="A313" s="51"/>
      <c r="B313" s="21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30" t="s">
        <v>658</v>
      </c>
      <c r="O313" s="31" t="s">
        <v>659</v>
      </c>
      <c r="P313" s="32">
        <v>48.97</v>
      </c>
      <c r="Q313" s="47"/>
      <c r="R313" s="48"/>
      <c r="S313" s="48"/>
      <c r="T313" s="48"/>
      <c r="U313" s="48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</row>
    <row r="314" spans="1:33">
      <c r="A314" s="51"/>
      <c r="B314" s="19" t="s">
        <v>660</v>
      </c>
      <c r="C314" s="22">
        <f t="shared" ref="C314:M314" si="31">(174/1000)*(370/1000)*(290/1000)*(91/1000)</f>
        <v>0.0016989882</v>
      </c>
      <c r="D314" s="22">
        <f t="shared" si="31"/>
        <v>0.0016989882</v>
      </c>
      <c r="E314" s="22">
        <f t="shared" si="31"/>
        <v>0.0016989882</v>
      </c>
      <c r="F314" s="22">
        <f t="shared" si="31"/>
        <v>0.0016989882</v>
      </c>
      <c r="G314" s="22">
        <f t="shared" si="31"/>
        <v>0.0016989882</v>
      </c>
      <c r="H314" s="22">
        <f t="shared" si="31"/>
        <v>0.0016989882</v>
      </c>
      <c r="I314" s="22">
        <f t="shared" si="31"/>
        <v>0.0016989882</v>
      </c>
      <c r="J314" s="22">
        <f t="shared" si="31"/>
        <v>0.0016989882</v>
      </c>
      <c r="K314" s="22">
        <f t="shared" si="31"/>
        <v>0.0016989882</v>
      </c>
      <c r="L314" s="22">
        <f t="shared" si="31"/>
        <v>0.0016989882</v>
      </c>
      <c r="M314" s="22">
        <f t="shared" si="31"/>
        <v>0.0016989882</v>
      </c>
      <c r="N314" s="30" t="s">
        <v>661</v>
      </c>
      <c r="O314" s="31" t="s">
        <v>662</v>
      </c>
      <c r="P314" s="32">
        <v>4.05</v>
      </c>
      <c r="Q314" s="47"/>
      <c r="R314" s="48"/>
      <c r="S314" s="48"/>
      <c r="T314" s="48"/>
      <c r="U314" s="48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</row>
    <row r="315" spans="1:33">
      <c r="A315" s="51"/>
      <c r="B315" s="21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30" t="s">
        <v>663</v>
      </c>
      <c r="O315" s="31" t="s">
        <v>664</v>
      </c>
      <c r="P315" s="32">
        <v>4.675</v>
      </c>
      <c r="Q315" s="47"/>
      <c r="R315" s="48"/>
      <c r="S315" s="48"/>
      <c r="T315" s="48"/>
      <c r="U315" s="48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</row>
    <row r="316" spans="1:33">
      <c r="A316" s="51"/>
      <c r="B316" s="21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30" t="s">
        <v>665</v>
      </c>
      <c r="O316" s="31" t="s">
        <v>666</v>
      </c>
      <c r="P316" s="32">
        <v>5.427</v>
      </c>
      <c r="Q316" s="47"/>
      <c r="R316" s="48"/>
      <c r="S316" s="48"/>
      <c r="T316" s="48"/>
      <c r="U316" s="48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</row>
    <row r="317" spans="1:33">
      <c r="A317" s="51"/>
      <c r="B317" s="21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30" t="s">
        <v>667</v>
      </c>
      <c r="O317" s="31" t="s">
        <v>668</v>
      </c>
      <c r="P317" s="32">
        <v>9.212</v>
      </c>
      <c r="Q317" s="47"/>
      <c r="R317" s="48"/>
      <c r="S317" s="48"/>
      <c r="T317" s="48"/>
      <c r="U317" s="48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</row>
    <row r="318" spans="1:33">
      <c r="A318" s="51"/>
      <c r="B318" s="21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30" t="s">
        <v>669</v>
      </c>
      <c r="O318" s="31" t="s">
        <v>670</v>
      </c>
      <c r="P318" s="32">
        <v>2.15</v>
      </c>
      <c r="Q318" s="47"/>
      <c r="R318" s="48"/>
      <c r="S318" s="48"/>
      <c r="T318" s="48"/>
      <c r="U318" s="48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</row>
    <row r="319" spans="1:33">
      <c r="A319" s="51"/>
      <c r="B319" s="19" t="s">
        <v>671</v>
      </c>
      <c r="C319" s="22">
        <f t="shared" ref="C319:M319" si="32">(290/1000)*(91/1000)*(630/1000)</f>
        <v>0.0166257</v>
      </c>
      <c r="D319" s="22">
        <f t="shared" si="32"/>
        <v>0.0166257</v>
      </c>
      <c r="E319" s="22">
        <f t="shared" si="32"/>
        <v>0.0166257</v>
      </c>
      <c r="F319" s="22">
        <f t="shared" si="32"/>
        <v>0.0166257</v>
      </c>
      <c r="G319" s="22">
        <f t="shared" si="32"/>
        <v>0.0166257</v>
      </c>
      <c r="H319" s="22">
        <f t="shared" si="32"/>
        <v>0.0166257</v>
      </c>
      <c r="I319" s="22">
        <f t="shared" si="32"/>
        <v>0.0166257</v>
      </c>
      <c r="J319" s="22">
        <f t="shared" si="32"/>
        <v>0.0166257</v>
      </c>
      <c r="K319" s="22">
        <f t="shared" si="32"/>
        <v>0.0166257</v>
      </c>
      <c r="L319" s="22">
        <f t="shared" si="32"/>
        <v>0.0166257</v>
      </c>
      <c r="M319" s="22">
        <f t="shared" si="32"/>
        <v>0.0166257</v>
      </c>
      <c r="N319" s="30" t="s">
        <v>672</v>
      </c>
      <c r="O319" s="31" t="s">
        <v>673</v>
      </c>
      <c r="P319" s="32">
        <v>40.5</v>
      </c>
      <c r="Q319" s="47"/>
      <c r="R319" s="48"/>
      <c r="S319" s="48"/>
      <c r="T319" s="48"/>
      <c r="U319" s="48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</row>
    <row r="320" spans="1:33">
      <c r="A320" s="51"/>
      <c r="B320" s="21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30" t="s">
        <v>674</v>
      </c>
      <c r="O320" s="31" t="s">
        <v>675</v>
      </c>
      <c r="P320" s="32">
        <v>38.25</v>
      </c>
      <c r="Q320" s="47"/>
      <c r="R320" s="48"/>
      <c r="S320" s="48"/>
      <c r="T320" s="48"/>
      <c r="U320" s="48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</row>
    <row r="321" spans="1:33">
      <c r="A321" s="51"/>
      <c r="B321" s="21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30" t="s">
        <v>676</v>
      </c>
      <c r="O321" s="31" t="s">
        <v>677</v>
      </c>
      <c r="P321" s="32">
        <v>75.65</v>
      </c>
      <c r="Q321" s="47"/>
      <c r="R321" s="48"/>
      <c r="S321" s="48"/>
      <c r="T321" s="48"/>
      <c r="U321" s="48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</row>
    <row r="322" spans="1:33">
      <c r="A322" s="18" t="s">
        <v>678</v>
      </c>
      <c r="B322" s="19" t="s">
        <v>679</v>
      </c>
      <c r="C322" s="22">
        <f t="shared" ref="C322:M322" si="33">(40/1000)*(80/1000)</f>
        <v>0.0032</v>
      </c>
      <c r="D322" s="22">
        <f t="shared" si="33"/>
        <v>0.0032</v>
      </c>
      <c r="E322" s="22">
        <f t="shared" si="33"/>
        <v>0.0032</v>
      </c>
      <c r="F322" s="22">
        <f t="shared" si="33"/>
        <v>0.0032</v>
      </c>
      <c r="G322" s="22">
        <f t="shared" si="33"/>
        <v>0.0032</v>
      </c>
      <c r="H322" s="22">
        <f t="shared" si="33"/>
        <v>0.0032</v>
      </c>
      <c r="I322" s="22">
        <f t="shared" si="33"/>
        <v>0.0032</v>
      </c>
      <c r="J322" s="22">
        <f t="shared" si="33"/>
        <v>0.0032</v>
      </c>
      <c r="K322" s="22">
        <f t="shared" si="33"/>
        <v>0.0032</v>
      </c>
      <c r="L322" s="22">
        <f t="shared" si="33"/>
        <v>0.0032</v>
      </c>
      <c r="M322" s="22">
        <f t="shared" si="33"/>
        <v>0.0032</v>
      </c>
      <c r="N322" s="30" t="s">
        <v>680</v>
      </c>
      <c r="O322" s="31" t="s">
        <v>681</v>
      </c>
      <c r="P322" s="32">
        <v>60.52</v>
      </c>
      <c r="Q322" s="47"/>
      <c r="R322" s="48"/>
      <c r="S322" s="48"/>
      <c r="T322" s="48"/>
      <c r="U322" s="48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</row>
    <row r="323" spans="1:33">
      <c r="A323" s="51"/>
      <c r="B323" s="21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30" t="s">
        <v>682</v>
      </c>
      <c r="O323" s="31" t="s">
        <v>683</v>
      </c>
      <c r="P323" s="32">
        <v>54.6</v>
      </c>
      <c r="Q323" s="47"/>
      <c r="R323" s="48"/>
      <c r="S323" s="48"/>
      <c r="T323" s="48"/>
      <c r="U323" s="48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</row>
    <row r="324" spans="1:33">
      <c r="A324" s="51"/>
      <c r="B324" s="21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30" t="s">
        <v>684</v>
      </c>
      <c r="O324" s="31" t="s">
        <v>685</v>
      </c>
      <c r="P324" s="32">
        <v>43.5</v>
      </c>
      <c r="Q324" s="49"/>
      <c r="R324" s="50"/>
      <c r="S324" s="50"/>
      <c r="T324" s="50"/>
      <c r="U324" s="50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</row>
    <row r="325" spans="1:33">
      <c r="A325" s="51"/>
      <c r="B325" s="21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30" t="s">
        <v>686</v>
      </c>
      <c r="O325" s="31" t="s">
        <v>687</v>
      </c>
      <c r="P325" s="32">
        <v>80.1</v>
      </c>
      <c r="Q325" s="47"/>
      <c r="R325" s="48"/>
      <c r="S325" s="48"/>
      <c r="T325" s="48"/>
      <c r="U325" s="48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</row>
    <row r="326" spans="1:33">
      <c r="A326" s="51"/>
      <c r="B326" s="21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30" t="s">
        <v>688</v>
      </c>
      <c r="O326" s="31" t="s">
        <v>689</v>
      </c>
      <c r="P326" s="32">
        <v>40.5</v>
      </c>
      <c r="Q326" s="47"/>
      <c r="R326" s="48"/>
      <c r="S326" s="48"/>
      <c r="T326" s="48"/>
      <c r="U326" s="48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</row>
    <row r="327" spans="1:33">
      <c r="A327" s="51"/>
      <c r="B327" s="21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30" t="s">
        <v>690</v>
      </c>
      <c r="O327" s="31" t="s">
        <v>691</v>
      </c>
      <c r="P327" s="32">
        <v>132</v>
      </c>
      <c r="Q327" s="47"/>
      <c r="R327" s="48"/>
      <c r="S327" s="48"/>
      <c r="T327" s="48"/>
      <c r="U327" s="48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</row>
    <row r="328" spans="1:33">
      <c r="A328" s="51"/>
      <c r="B328" s="21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30" t="s">
        <v>692</v>
      </c>
      <c r="O328" s="31" t="s">
        <v>693</v>
      </c>
      <c r="P328" s="32">
        <v>281.06</v>
      </c>
      <c r="Q328" s="47"/>
      <c r="R328" s="48"/>
      <c r="S328" s="48"/>
      <c r="T328" s="48"/>
      <c r="U328" s="48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</row>
    <row r="329" spans="1:33">
      <c r="A329" s="51"/>
      <c r="B329" s="21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30" t="s">
        <v>694</v>
      </c>
      <c r="O329" s="31" t="s">
        <v>695</v>
      </c>
      <c r="P329" s="32">
        <v>163.18</v>
      </c>
      <c r="Q329" s="49"/>
      <c r="R329" s="50"/>
      <c r="S329" s="50"/>
      <c r="T329" s="50"/>
      <c r="U329" s="50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</row>
    <row r="330" spans="1:33">
      <c r="A330" s="51"/>
      <c r="B330" s="19" t="s">
        <v>696</v>
      </c>
      <c r="C330" s="22">
        <f t="shared" ref="C330:M330" si="34">(730/1000)*(80/1000)</f>
        <v>0.0584</v>
      </c>
      <c r="D330" s="22">
        <f t="shared" si="34"/>
        <v>0.0584</v>
      </c>
      <c r="E330" s="22">
        <f t="shared" si="34"/>
        <v>0.0584</v>
      </c>
      <c r="F330" s="22">
        <f t="shared" si="34"/>
        <v>0.0584</v>
      </c>
      <c r="G330" s="22">
        <f t="shared" si="34"/>
        <v>0.0584</v>
      </c>
      <c r="H330" s="22">
        <f t="shared" si="34"/>
        <v>0.0584</v>
      </c>
      <c r="I330" s="22">
        <f t="shared" si="34"/>
        <v>0.0584</v>
      </c>
      <c r="J330" s="22">
        <f t="shared" si="34"/>
        <v>0.0584</v>
      </c>
      <c r="K330" s="22">
        <f t="shared" si="34"/>
        <v>0.0584</v>
      </c>
      <c r="L330" s="22">
        <f t="shared" si="34"/>
        <v>0.0584</v>
      </c>
      <c r="M330" s="22">
        <f t="shared" si="34"/>
        <v>0.0584</v>
      </c>
      <c r="N330" s="30" t="s">
        <v>697</v>
      </c>
      <c r="O330" s="31" t="s">
        <v>698</v>
      </c>
      <c r="P330" s="32">
        <v>538.62</v>
      </c>
      <c r="Q330" s="47"/>
      <c r="R330" s="48"/>
      <c r="S330" s="48"/>
      <c r="T330" s="48"/>
      <c r="U330" s="48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</row>
    <row r="331" spans="1:33">
      <c r="A331" s="51"/>
      <c r="B331" s="21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30" t="s">
        <v>699</v>
      </c>
      <c r="O331" s="31"/>
      <c r="P331" s="32">
        <v>0</v>
      </c>
      <c r="Q331" s="49"/>
      <c r="R331" s="50"/>
      <c r="S331" s="50"/>
      <c r="T331" s="50"/>
      <c r="U331" s="50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</row>
    <row r="332" spans="1:33">
      <c r="A332" s="51"/>
      <c r="B332" s="21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30" t="s">
        <v>700</v>
      </c>
      <c r="O332" s="31" t="s">
        <v>701</v>
      </c>
      <c r="P332" s="32">
        <v>13.12</v>
      </c>
      <c r="Q332" s="47"/>
      <c r="R332" s="48"/>
      <c r="S332" s="48"/>
      <c r="T332" s="48"/>
      <c r="U332" s="48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</row>
    <row r="333" spans="1:33">
      <c r="A333" s="51"/>
      <c r="B333" s="21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30" t="s">
        <v>702</v>
      </c>
      <c r="O333" s="31" t="s">
        <v>703</v>
      </c>
      <c r="P333" s="32">
        <v>47.2</v>
      </c>
      <c r="Q333" s="47"/>
      <c r="R333" s="48"/>
      <c r="S333" s="48"/>
      <c r="T333" s="48"/>
      <c r="U333" s="48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</row>
    <row r="334" spans="1:33">
      <c r="A334" s="51"/>
      <c r="B334" s="21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30" t="s">
        <v>704</v>
      </c>
      <c r="O334" s="31" t="s">
        <v>705</v>
      </c>
      <c r="P334" s="32">
        <v>17.67</v>
      </c>
      <c r="Q334" s="47"/>
      <c r="R334" s="48"/>
      <c r="S334" s="48"/>
      <c r="T334" s="48"/>
      <c r="U334" s="48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</row>
    <row r="335" spans="1:33">
      <c r="A335" s="51"/>
      <c r="B335" s="21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30" t="s">
        <v>706</v>
      </c>
      <c r="O335" s="31" t="s">
        <v>707</v>
      </c>
      <c r="P335" s="32">
        <v>268.2</v>
      </c>
      <c r="Q335" s="49"/>
      <c r="R335" s="50"/>
      <c r="S335" s="50"/>
      <c r="T335" s="50"/>
      <c r="U335" s="50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</row>
    <row r="336" spans="1:33">
      <c r="A336" s="51"/>
      <c r="B336" s="21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30" t="s">
        <v>708</v>
      </c>
      <c r="O336" s="31" t="s">
        <v>709</v>
      </c>
      <c r="P336" s="32">
        <v>170.28</v>
      </c>
      <c r="Q336" s="47"/>
      <c r="R336" s="48"/>
      <c r="S336" s="48"/>
      <c r="T336" s="48"/>
      <c r="U336" s="48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</row>
    <row r="337" spans="1:33">
      <c r="A337" s="51"/>
      <c r="B337" s="21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30" t="s">
        <v>710</v>
      </c>
      <c r="O337" s="31" t="s">
        <v>711</v>
      </c>
      <c r="P337" s="32">
        <v>107.38</v>
      </c>
      <c r="Q337" s="47"/>
      <c r="R337" s="48"/>
      <c r="S337" s="48"/>
      <c r="T337" s="48"/>
      <c r="U337" s="48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</row>
    <row r="338" spans="1:33">
      <c r="A338" s="51"/>
      <c r="B338" s="21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30" t="s">
        <v>712</v>
      </c>
      <c r="O338" s="31" t="s">
        <v>713</v>
      </c>
      <c r="P338" s="32">
        <v>97.94</v>
      </c>
      <c r="Q338" s="47"/>
      <c r="R338" s="48"/>
      <c r="S338" s="48"/>
      <c r="T338" s="48"/>
      <c r="U338" s="48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</row>
    <row r="339" spans="1:33">
      <c r="A339" s="51"/>
      <c r="B339" s="21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30" t="s">
        <v>714</v>
      </c>
      <c r="O339" s="31" t="s">
        <v>715</v>
      </c>
      <c r="P339" s="32">
        <v>182.16</v>
      </c>
      <c r="Q339" s="47"/>
      <c r="R339" s="48"/>
      <c r="S339" s="48"/>
      <c r="T339" s="48"/>
      <c r="U339" s="48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</row>
    <row r="340" spans="1:33">
      <c r="A340" s="51"/>
      <c r="B340" s="21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30" t="s">
        <v>716</v>
      </c>
      <c r="O340" s="31" t="s">
        <v>717</v>
      </c>
      <c r="P340" s="32">
        <v>229.62</v>
      </c>
      <c r="Q340" s="47"/>
      <c r="R340" s="48"/>
      <c r="S340" s="48"/>
      <c r="T340" s="48"/>
      <c r="U340" s="48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</row>
    <row r="341" spans="1:33">
      <c r="A341" s="51"/>
      <c r="B341" s="21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30" t="s">
        <v>718</v>
      </c>
      <c r="O341" s="31" t="s">
        <v>719</v>
      </c>
      <c r="P341" s="32">
        <v>363.09</v>
      </c>
      <c r="Q341" s="47"/>
      <c r="R341" s="48"/>
      <c r="S341" s="48"/>
      <c r="T341" s="48"/>
      <c r="U341" s="48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</row>
    <row r="342" spans="1:33">
      <c r="A342" s="51"/>
      <c r="B342" s="21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30" t="s">
        <v>720</v>
      </c>
      <c r="O342" s="31" t="s">
        <v>721</v>
      </c>
      <c r="P342" s="32">
        <v>719.1</v>
      </c>
      <c r="Q342" s="47"/>
      <c r="R342" s="48"/>
      <c r="S342" s="48"/>
      <c r="T342" s="48"/>
      <c r="U342" s="48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</row>
    <row r="343" spans="1:33">
      <c r="A343" s="51"/>
      <c r="B343" s="21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30" t="s">
        <v>722</v>
      </c>
      <c r="O343" s="31" t="s">
        <v>723</v>
      </c>
      <c r="P343" s="32">
        <v>491.18</v>
      </c>
      <c r="Q343" s="47"/>
      <c r="R343" s="48"/>
      <c r="S343" s="48"/>
      <c r="T343" s="48"/>
      <c r="U343" s="48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</row>
    <row r="344" spans="1:33">
      <c r="A344" s="51"/>
      <c r="B344" s="21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30" t="s">
        <v>724</v>
      </c>
      <c r="O344" s="31" t="s">
        <v>725</v>
      </c>
      <c r="P344" s="32">
        <v>278.07</v>
      </c>
      <c r="Q344" s="47"/>
      <c r="R344" s="48"/>
      <c r="S344" s="48"/>
      <c r="T344" s="48"/>
      <c r="U344" s="48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</row>
    <row r="345" spans="1:33">
      <c r="A345" s="51"/>
      <c r="B345" s="21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30" t="s">
        <v>726</v>
      </c>
      <c r="O345" s="31" t="s">
        <v>727</v>
      </c>
      <c r="P345" s="32">
        <v>230.74</v>
      </c>
      <c r="Q345" s="47"/>
      <c r="R345" s="48"/>
      <c r="S345" s="48"/>
      <c r="T345" s="48"/>
      <c r="U345" s="48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</row>
    <row r="346" spans="1:33">
      <c r="A346" s="51"/>
      <c r="B346" s="21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30" t="s">
        <v>728</v>
      </c>
      <c r="O346" s="31" t="s">
        <v>729</v>
      </c>
      <c r="P346" s="32">
        <v>323.19</v>
      </c>
      <c r="Q346" s="47"/>
      <c r="R346" s="48"/>
      <c r="S346" s="48"/>
      <c r="T346" s="48"/>
      <c r="U346" s="48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</row>
    <row r="347" spans="1:33">
      <c r="A347" s="51"/>
      <c r="B347" s="21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30" t="s">
        <v>730</v>
      </c>
      <c r="O347" s="31" t="s">
        <v>731</v>
      </c>
      <c r="P347" s="32">
        <v>248.17</v>
      </c>
      <c r="Q347" s="47"/>
      <c r="R347" s="48"/>
      <c r="S347" s="48"/>
      <c r="T347" s="48"/>
      <c r="U347" s="48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</row>
    <row r="348" spans="1:33">
      <c r="A348" s="51"/>
      <c r="B348" s="21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30" t="s">
        <v>732</v>
      </c>
      <c r="O348" s="31" t="s">
        <v>733</v>
      </c>
      <c r="P348" s="32">
        <v>215.76</v>
      </c>
      <c r="Q348" s="49"/>
      <c r="R348" s="50"/>
      <c r="S348" s="50"/>
      <c r="T348" s="50"/>
      <c r="U348" s="50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</row>
    <row r="349" spans="1:33">
      <c r="A349" s="51"/>
      <c r="B349" s="21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30" t="s">
        <v>734</v>
      </c>
      <c r="O349" s="31" t="s">
        <v>735</v>
      </c>
      <c r="P349" s="32">
        <v>264.12</v>
      </c>
      <c r="Q349" s="49"/>
      <c r="R349" s="50"/>
      <c r="S349" s="50"/>
      <c r="T349" s="50"/>
      <c r="U349" s="50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</row>
    <row r="350" spans="1:33">
      <c r="A350" s="51"/>
      <c r="B350" s="21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30" t="s">
        <v>736</v>
      </c>
      <c r="O350" s="31" t="s">
        <v>737</v>
      </c>
      <c r="P350" s="32">
        <v>459.08</v>
      </c>
      <c r="Q350" s="47"/>
      <c r="R350" s="48"/>
      <c r="S350" s="48"/>
      <c r="T350" s="48"/>
      <c r="U350" s="48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</row>
    <row r="351" spans="1:33">
      <c r="A351" s="51"/>
      <c r="B351" s="21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30" t="s">
        <v>738</v>
      </c>
      <c r="O351" s="31" t="s">
        <v>739</v>
      </c>
      <c r="P351" s="32">
        <v>272.24</v>
      </c>
      <c r="Q351" s="47"/>
      <c r="R351" s="48"/>
      <c r="S351" s="48"/>
      <c r="T351" s="48"/>
      <c r="U351" s="48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</row>
    <row r="352" spans="1:33">
      <c r="A352" s="51"/>
      <c r="B352" s="21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30" t="s">
        <v>740</v>
      </c>
      <c r="O352" s="31" t="s">
        <v>741</v>
      </c>
      <c r="P352" s="32">
        <v>228.65</v>
      </c>
      <c r="Q352" s="47"/>
      <c r="R352" s="48"/>
      <c r="S352" s="48"/>
      <c r="T352" s="48"/>
      <c r="U352" s="48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</row>
    <row r="353" spans="1:33">
      <c r="A353" s="51"/>
      <c r="B353" s="21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30" t="s">
        <v>742</v>
      </c>
      <c r="O353" s="31" t="s">
        <v>743</v>
      </c>
      <c r="P353" s="32">
        <v>314.1</v>
      </c>
      <c r="Q353" s="47"/>
      <c r="R353" s="48"/>
      <c r="S353" s="48"/>
      <c r="T353" s="48"/>
      <c r="U353" s="48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</row>
    <row r="354" spans="1:33">
      <c r="A354" s="51"/>
      <c r="B354" s="21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30" t="s">
        <v>744</v>
      </c>
      <c r="O354" s="31" t="s">
        <v>745</v>
      </c>
      <c r="P354" s="32">
        <v>89.1</v>
      </c>
      <c r="Q354" s="47"/>
      <c r="R354" s="48"/>
      <c r="S354" s="48"/>
      <c r="T354" s="48"/>
      <c r="U354" s="48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</row>
    <row r="355" spans="1:33">
      <c r="A355" s="51"/>
      <c r="B355" s="21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30" t="s">
        <v>746</v>
      </c>
      <c r="O355" s="31" t="s">
        <v>747</v>
      </c>
      <c r="P355" s="32">
        <v>105.78</v>
      </c>
      <c r="Q355" s="47"/>
      <c r="R355" s="48"/>
      <c r="S355" s="48"/>
      <c r="T355" s="48"/>
      <c r="U355" s="48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</row>
    <row r="356" spans="1:33">
      <c r="A356" s="51"/>
      <c r="B356" s="21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30" t="s">
        <v>748</v>
      </c>
      <c r="O356" s="31" t="s">
        <v>749</v>
      </c>
      <c r="P356" s="32">
        <v>257.14</v>
      </c>
      <c r="Q356" s="47"/>
      <c r="R356" s="48"/>
      <c r="S356" s="48"/>
      <c r="T356" s="48"/>
      <c r="U356" s="48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</row>
    <row r="357" spans="1:33">
      <c r="A357" s="51"/>
      <c r="B357" s="21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30" t="s">
        <v>750</v>
      </c>
      <c r="O357" s="31" t="s">
        <v>751</v>
      </c>
      <c r="P357" s="32">
        <v>235.69</v>
      </c>
      <c r="Q357" s="47"/>
      <c r="R357" s="48"/>
      <c r="S357" s="48"/>
      <c r="T357" s="48"/>
      <c r="U357" s="48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</row>
    <row r="358" spans="1:33">
      <c r="A358" s="51"/>
      <c r="B358" s="21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30" t="s">
        <v>752</v>
      </c>
      <c r="O358" s="31" t="s">
        <v>753</v>
      </c>
      <c r="P358" s="32">
        <v>260.13</v>
      </c>
      <c r="Q358" s="47"/>
      <c r="R358" s="48"/>
      <c r="S358" s="48"/>
      <c r="T358" s="48"/>
      <c r="U358" s="48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</row>
    <row r="359" spans="1:33">
      <c r="A359" s="51"/>
      <c r="B359" s="21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30" t="s">
        <v>754</v>
      </c>
      <c r="O359" s="31" t="s">
        <v>755</v>
      </c>
      <c r="P359" s="32">
        <v>245.18</v>
      </c>
      <c r="Q359" s="47"/>
      <c r="R359" s="48"/>
      <c r="S359" s="48"/>
      <c r="T359" s="48"/>
      <c r="U359" s="48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</row>
    <row r="360" spans="1:33">
      <c r="A360" s="51"/>
      <c r="B360" s="21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30" t="s">
        <v>756</v>
      </c>
      <c r="O360" s="31" t="s">
        <v>757</v>
      </c>
      <c r="P360" s="32">
        <v>186.15</v>
      </c>
      <c r="Q360" s="47"/>
      <c r="R360" s="48"/>
      <c r="S360" s="48"/>
      <c r="T360" s="48"/>
      <c r="U360" s="48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</row>
    <row r="361" spans="1:33">
      <c r="A361" s="51"/>
      <c r="B361" s="21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30" t="s">
        <v>758</v>
      </c>
      <c r="O361" s="31" t="s">
        <v>759</v>
      </c>
      <c r="P361" s="32">
        <v>272.09</v>
      </c>
      <c r="Q361" s="47"/>
      <c r="R361" s="48"/>
      <c r="S361" s="48"/>
      <c r="T361" s="48"/>
      <c r="U361" s="48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</row>
    <row r="362" spans="1:33">
      <c r="A362" s="51"/>
      <c r="B362" s="21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30" t="s">
        <v>760</v>
      </c>
      <c r="O362" s="31" t="s">
        <v>761</v>
      </c>
      <c r="P362" s="32">
        <v>463.14</v>
      </c>
      <c r="Q362" s="47"/>
      <c r="R362" s="48"/>
      <c r="S362" s="48"/>
      <c r="T362" s="48"/>
      <c r="U362" s="48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</row>
    <row r="363" spans="1:33">
      <c r="A363" s="51"/>
      <c r="B363" s="21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30" t="s">
        <v>762</v>
      </c>
      <c r="O363" s="31" t="s">
        <v>763</v>
      </c>
      <c r="P363" s="32">
        <v>65.57</v>
      </c>
      <c r="Q363" s="47"/>
      <c r="R363" s="48"/>
      <c r="S363" s="48"/>
      <c r="T363" s="48"/>
      <c r="U363" s="48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</row>
    <row r="364" spans="1:33">
      <c r="A364" s="51"/>
      <c r="B364" s="21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30" t="s">
        <v>764</v>
      </c>
      <c r="O364" s="31" t="s">
        <v>765</v>
      </c>
      <c r="P364" s="32">
        <v>13.92</v>
      </c>
      <c r="Q364" s="47"/>
      <c r="R364" s="48"/>
      <c r="S364" s="48"/>
      <c r="T364" s="48"/>
      <c r="U364" s="48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</row>
    <row r="365" spans="1:33">
      <c r="A365" s="51"/>
      <c r="B365" s="21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30" t="s">
        <v>766</v>
      </c>
      <c r="O365" s="31" t="s">
        <v>767</v>
      </c>
      <c r="P365" s="32">
        <v>30.8</v>
      </c>
      <c r="Q365" s="47"/>
      <c r="R365" s="48"/>
      <c r="S365" s="48"/>
      <c r="T365" s="48"/>
      <c r="U365" s="48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</row>
    <row r="366" spans="1:33">
      <c r="A366" s="51"/>
      <c r="B366" s="21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30" t="s">
        <v>768</v>
      </c>
      <c r="O366" s="31" t="s">
        <v>769</v>
      </c>
      <c r="P366" s="32">
        <v>24.3</v>
      </c>
      <c r="Q366" s="49"/>
      <c r="R366" s="50"/>
      <c r="S366" s="50"/>
      <c r="T366" s="50"/>
      <c r="U366" s="50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</row>
    <row r="367" spans="1:33">
      <c r="A367" s="51"/>
      <c r="B367" s="21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30" t="s">
        <v>770</v>
      </c>
      <c r="O367" s="31" t="s">
        <v>771</v>
      </c>
      <c r="P367" s="32">
        <v>108.29</v>
      </c>
      <c r="Q367" s="47"/>
      <c r="R367" s="48"/>
      <c r="S367" s="48"/>
      <c r="T367" s="48"/>
      <c r="U367" s="48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</row>
    <row r="368" spans="1:33">
      <c r="A368" s="51"/>
      <c r="B368" s="21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30" t="s">
        <v>772</v>
      </c>
      <c r="O368" s="31" t="s">
        <v>773</v>
      </c>
      <c r="P368" s="32">
        <v>170.17</v>
      </c>
      <c r="Q368" s="49"/>
      <c r="R368" s="50"/>
      <c r="S368" s="50"/>
      <c r="T368" s="50"/>
      <c r="U368" s="50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</row>
    <row r="369" spans="1:33">
      <c r="A369" s="51"/>
      <c r="B369" s="21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30" t="s">
        <v>774</v>
      </c>
      <c r="O369" s="31" t="s">
        <v>775</v>
      </c>
      <c r="P369" s="32">
        <v>45</v>
      </c>
      <c r="Q369" s="47"/>
      <c r="R369" s="48"/>
      <c r="S369" s="48"/>
      <c r="T369" s="48"/>
      <c r="U369" s="48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</row>
    <row r="370" spans="1:33">
      <c r="A370" s="51"/>
      <c r="B370" s="21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30" t="s">
        <v>776</v>
      </c>
      <c r="O370" s="31" t="s">
        <v>777</v>
      </c>
      <c r="P370" s="32">
        <v>14.76</v>
      </c>
      <c r="Q370" s="47"/>
      <c r="R370" s="48"/>
      <c r="S370" s="48"/>
      <c r="T370" s="48"/>
      <c r="U370" s="48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</row>
    <row r="371" spans="1:33">
      <c r="A371" s="51"/>
      <c r="B371" s="21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30" t="s">
        <v>778</v>
      </c>
      <c r="O371" s="31" t="s">
        <v>779</v>
      </c>
      <c r="P371" s="32">
        <v>147.84</v>
      </c>
      <c r="Q371" s="47"/>
      <c r="R371" s="48"/>
      <c r="S371" s="48"/>
      <c r="T371" s="48"/>
      <c r="U371" s="48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</row>
    <row r="372" spans="1:33">
      <c r="A372" s="51"/>
      <c r="B372" s="21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30" t="s">
        <v>780</v>
      </c>
      <c r="O372" s="31" t="s">
        <v>781</v>
      </c>
      <c r="P372" s="32">
        <v>158.76</v>
      </c>
      <c r="Q372" s="49"/>
      <c r="R372" s="50"/>
      <c r="S372" s="50"/>
      <c r="T372" s="50"/>
      <c r="U372" s="50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</row>
    <row r="373" spans="1:33">
      <c r="A373" s="51"/>
      <c r="B373" s="21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30" t="s">
        <v>782</v>
      </c>
      <c r="O373" s="31" t="s">
        <v>783</v>
      </c>
      <c r="P373" s="32">
        <v>54.28</v>
      </c>
      <c r="Q373" s="49"/>
      <c r="R373" s="50"/>
      <c r="S373" s="50"/>
      <c r="T373" s="50"/>
      <c r="U373" s="50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</row>
    <row r="374" spans="1:33">
      <c r="A374" s="51"/>
      <c r="B374" s="21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30" t="s">
        <v>784</v>
      </c>
      <c r="O374" s="31" t="s">
        <v>785</v>
      </c>
      <c r="P374" s="32">
        <v>180.6</v>
      </c>
      <c r="Q374" s="47"/>
      <c r="R374" s="48"/>
      <c r="S374" s="48"/>
      <c r="T374" s="48"/>
      <c r="U374" s="48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</row>
    <row r="375" spans="1:33">
      <c r="A375" s="51"/>
      <c r="B375" s="21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30" t="s">
        <v>786</v>
      </c>
      <c r="O375" s="31" t="s">
        <v>787</v>
      </c>
      <c r="P375" s="32">
        <v>322.38</v>
      </c>
      <c r="Q375" s="47"/>
      <c r="R375" s="48"/>
      <c r="S375" s="48"/>
      <c r="T375" s="48"/>
      <c r="U375" s="48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</row>
    <row r="376" spans="1:33">
      <c r="A376" s="51"/>
      <c r="B376" s="21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30" t="s">
        <v>788</v>
      </c>
      <c r="O376" s="31" t="s">
        <v>789</v>
      </c>
      <c r="P376" s="32">
        <v>135.59</v>
      </c>
      <c r="Q376" s="47"/>
      <c r="R376" s="48"/>
      <c r="S376" s="48"/>
      <c r="T376" s="48"/>
      <c r="U376" s="48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</row>
    <row r="377" spans="1:33">
      <c r="A377" s="51"/>
      <c r="B377" s="21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30" t="s">
        <v>790</v>
      </c>
      <c r="O377" s="31" t="s">
        <v>791</v>
      </c>
      <c r="P377" s="32">
        <v>239.87</v>
      </c>
      <c r="Q377" s="47"/>
      <c r="R377" s="48"/>
      <c r="S377" s="48"/>
      <c r="T377" s="48"/>
      <c r="U377" s="48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</row>
    <row r="378" spans="1:33">
      <c r="A378" s="51"/>
      <c r="B378" s="21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30" t="s">
        <v>792</v>
      </c>
      <c r="O378" s="31" t="s">
        <v>793</v>
      </c>
      <c r="P378" s="32">
        <v>206.1</v>
      </c>
      <c r="Q378" s="47"/>
      <c r="R378" s="48"/>
      <c r="S378" s="48"/>
      <c r="T378" s="48"/>
      <c r="U378" s="48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</row>
    <row r="379" spans="1:33">
      <c r="A379" s="51"/>
      <c r="B379" s="21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30" t="s">
        <v>794</v>
      </c>
      <c r="O379" s="31" t="s">
        <v>795</v>
      </c>
      <c r="P379" s="32">
        <v>10.01</v>
      </c>
      <c r="Q379" s="47"/>
      <c r="R379" s="48"/>
      <c r="S379" s="48"/>
      <c r="T379" s="48"/>
      <c r="U379" s="48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</row>
    <row r="380" spans="1:33">
      <c r="A380" s="51"/>
      <c r="B380" s="21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30" t="s">
        <v>796</v>
      </c>
      <c r="O380" s="31" t="s">
        <v>797</v>
      </c>
      <c r="P380" s="32">
        <v>29.4</v>
      </c>
      <c r="Q380" s="47"/>
      <c r="R380" s="48"/>
      <c r="S380" s="48"/>
      <c r="T380" s="48"/>
      <c r="U380" s="48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</row>
    <row r="381" spans="1:33">
      <c r="A381" s="51"/>
      <c r="B381" s="21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30" t="s">
        <v>798</v>
      </c>
      <c r="O381" s="31" t="s">
        <v>799</v>
      </c>
      <c r="P381" s="32">
        <v>10.56</v>
      </c>
      <c r="Q381" s="47"/>
      <c r="R381" s="48"/>
      <c r="S381" s="48"/>
      <c r="T381" s="48"/>
      <c r="U381" s="48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</row>
    <row r="382" spans="1:33">
      <c r="A382" s="51"/>
      <c r="B382" s="21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30" t="s">
        <v>800</v>
      </c>
      <c r="O382" s="31" t="s">
        <v>801</v>
      </c>
      <c r="P382" s="32">
        <v>10.32</v>
      </c>
      <c r="Q382" s="47"/>
      <c r="R382" s="48"/>
      <c r="S382" s="48"/>
      <c r="T382" s="48"/>
      <c r="U382" s="48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</row>
    <row r="383" spans="1:33">
      <c r="A383" s="51"/>
      <c r="B383" s="21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30" t="s">
        <v>802</v>
      </c>
      <c r="O383" s="31" t="s">
        <v>803</v>
      </c>
      <c r="P383" s="32">
        <v>95.2</v>
      </c>
      <c r="Q383" s="47"/>
      <c r="R383" s="48"/>
      <c r="S383" s="48"/>
      <c r="T383" s="48"/>
      <c r="U383" s="48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</row>
    <row r="384" spans="1:33">
      <c r="A384" s="51"/>
      <c r="B384" s="21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30" t="s">
        <v>804</v>
      </c>
      <c r="O384" s="31" t="s">
        <v>805</v>
      </c>
      <c r="P384" s="32">
        <v>104.72</v>
      </c>
      <c r="Q384" s="47"/>
      <c r="R384" s="48"/>
      <c r="S384" s="48"/>
      <c r="T384" s="48"/>
      <c r="U384" s="48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</row>
    <row r="385" spans="1:33">
      <c r="A385" s="51"/>
      <c r="B385" s="21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30" t="s">
        <v>806</v>
      </c>
      <c r="O385" s="31" t="s">
        <v>807</v>
      </c>
      <c r="P385" s="32">
        <v>71.1</v>
      </c>
      <c r="Q385" s="47"/>
      <c r="R385" s="48"/>
      <c r="S385" s="48"/>
      <c r="T385" s="48"/>
      <c r="U385" s="48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</row>
    <row r="386" spans="1:33">
      <c r="A386" s="51"/>
      <c r="B386" s="21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30" t="s">
        <v>808</v>
      </c>
      <c r="O386" s="31" t="s">
        <v>809</v>
      </c>
      <c r="P386" s="32">
        <v>109.2</v>
      </c>
      <c r="Q386" s="47"/>
      <c r="R386" s="48"/>
      <c r="S386" s="48"/>
      <c r="T386" s="48"/>
      <c r="U386" s="48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</row>
    <row r="387" spans="1:33">
      <c r="A387" s="51"/>
      <c r="B387" s="21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30" t="s">
        <v>810</v>
      </c>
      <c r="O387" s="31" t="s">
        <v>811</v>
      </c>
      <c r="P387" s="32">
        <v>24.6</v>
      </c>
      <c r="Q387" s="47"/>
      <c r="R387" s="48"/>
      <c r="S387" s="48"/>
      <c r="T387" s="48"/>
      <c r="U387" s="48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</row>
    <row r="388" spans="1:33">
      <c r="A388" s="51"/>
      <c r="B388" s="21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30" t="s">
        <v>812</v>
      </c>
      <c r="O388" s="31" t="s">
        <v>813</v>
      </c>
      <c r="P388" s="32">
        <v>161.19</v>
      </c>
      <c r="Q388" s="47"/>
      <c r="R388" s="48"/>
      <c r="S388" s="48"/>
      <c r="T388" s="48"/>
      <c r="U388" s="48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</row>
    <row r="389" spans="1:33">
      <c r="A389" s="51"/>
      <c r="B389" s="21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30" t="s">
        <v>814</v>
      </c>
      <c r="O389" s="31" t="s">
        <v>815</v>
      </c>
      <c r="P389" s="32">
        <v>105.91</v>
      </c>
      <c r="Q389" s="47"/>
      <c r="R389" s="48"/>
      <c r="S389" s="48"/>
      <c r="T389" s="48"/>
      <c r="U389" s="48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</row>
    <row r="390" spans="1:33">
      <c r="A390" s="51"/>
      <c r="B390" s="21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30" t="s">
        <v>816</v>
      </c>
      <c r="O390" s="31" t="s">
        <v>817</v>
      </c>
      <c r="P390" s="32">
        <v>102.34</v>
      </c>
      <c r="Q390" s="47"/>
      <c r="R390" s="48"/>
      <c r="S390" s="48"/>
      <c r="T390" s="48"/>
      <c r="U390" s="48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</row>
    <row r="391" spans="1:33">
      <c r="A391" s="51"/>
      <c r="B391" s="21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30" t="s">
        <v>818</v>
      </c>
      <c r="O391" s="31" t="s">
        <v>819</v>
      </c>
      <c r="P391" s="32">
        <v>98.77</v>
      </c>
      <c r="Q391" s="47"/>
      <c r="R391" s="48"/>
      <c r="S391" s="48"/>
      <c r="T391" s="48"/>
      <c r="U391" s="48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</row>
    <row r="392" spans="1:33">
      <c r="A392" s="51"/>
      <c r="B392" s="21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30" t="s">
        <v>820</v>
      </c>
      <c r="O392" s="31" t="s">
        <v>821</v>
      </c>
      <c r="P392" s="32">
        <v>32.37</v>
      </c>
      <c r="Q392" s="47"/>
      <c r="R392" s="48"/>
      <c r="S392" s="48"/>
      <c r="T392" s="48"/>
      <c r="U392" s="48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</row>
    <row r="393" spans="1:33">
      <c r="A393" s="51"/>
      <c r="B393" s="21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30" t="s">
        <v>822</v>
      </c>
      <c r="O393" s="31" t="s">
        <v>823</v>
      </c>
      <c r="P393" s="32">
        <v>11.62</v>
      </c>
      <c r="Q393" s="47"/>
      <c r="R393" s="48"/>
      <c r="S393" s="48"/>
      <c r="T393" s="48"/>
      <c r="U393" s="48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</row>
    <row r="394" spans="1:33">
      <c r="A394" s="51"/>
      <c r="B394" s="21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30" t="s">
        <v>824</v>
      </c>
      <c r="O394" s="31" t="s">
        <v>825</v>
      </c>
      <c r="P394" s="32">
        <v>98.4</v>
      </c>
      <c r="Q394" s="47"/>
      <c r="R394" s="48"/>
      <c r="S394" s="48"/>
      <c r="T394" s="48"/>
      <c r="U394" s="48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</row>
    <row r="395" spans="1:33">
      <c r="A395" s="51"/>
      <c r="B395" s="21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30" t="s">
        <v>826</v>
      </c>
      <c r="O395" s="31" t="s">
        <v>827</v>
      </c>
      <c r="P395" s="32">
        <v>112.8</v>
      </c>
      <c r="Q395" s="47"/>
      <c r="R395" s="48"/>
      <c r="S395" s="48"/>
      <c r="T395" s="48"/>
      <c r="U395" s="48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</row>
    <row r="396" spans="1:33">
      <c r="A396" s="51"/>
      <c r="B396" s="21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30" t="s">
        <v>828</v>
      </c>
      <c r="O396" s="31" t="s">
        <v>829</v>
      </c>
      <c r="P396" s="32">
        <v>100.8</v>
      </c>
      <c r="Q396" s="49"/>
      <c r="R396" s="50"/>
      <c r="S396" s="50"/>
      <c r="T396" s="50"/>
      <c r="U396" s="50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</row>
    <row r="397" spans="1:33">
      <c r="A397" s="51"/>
      <c r="B397" s="19" t="s">
        <v>830</v>
      </c>
      <c r="C397" s="22">
        <f t="shared" ref="C397:M397" si="35">(23/1000)*(80/1000)</f>
        <v>0.00184</v>
      </c>
      <c r="D397" s="22">
        <f t="shared" si="35"/>
        <v>0.00184</v>
      </c>
      <c r="E397" s="22">
        <f t="shared" si="35"/>
        <v>0.00184</v>
      </c>
      <c r="F397" s="22">
        <f t="shared" si="35"/>
        <v>0.00184</v>
      </c>
      <c r="G397" s="22">
        <f t="shared" si="35"/>
        <v>0.00184</v>
      </c>
      <c r="H397" s="22">
        <f t="shared" si="35"/>
        <v>0.00184</v>
      </c>
      <c r="I397" s="22">
        <f t="shared" si="35"/>
        <v>0.00184</v>
      </c>
      <c r="J397" s="22">
        <f t="shared" si="35"/>
        <v>0.00184</v>
      </c>
      <c r="K397" s="22">
        <f t="shared" si="35"/>
        <v>0.00184</v>
      </c>
      <c r="L397" s="22">
        <f t="shared" si="35"/>
        <v>0.00184</v>
      </c>
      <c r="M397" s="22">
        <f t="shared" si="35"/>
        <v>0.00184</v>
      </c>
      <c r="N397" s="30" t="s">
        <v>831</v>
      </c>
      <c r="O397" s="31" t="s">
        <v>832</v>
      </c>
      <c r="P397" s="32">
        <v>27.3</v>
      </c>
      <c r="Q397" s="47"/>
      <c r="R397" s="48"/>
      <c r="S397" s="48"/>
      <c r="T397" s="48"/>
      <c r="U397" s="48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</row>
    <row r="398" spans="1:33">
      <c r="A398" s="51"/>
      <c r="B398" s="21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30" t="s">
        <v>833</v>
      </c>
      <c r="O398" s="31" t="s">
        <v>834</v>
      </c>
      <c r="P398" s="32">
        <v>41</v>
      </c>
      <c r="Q398" s="47"/>
      <c r="R398" s="48"/>
      <c r="S398" s="48"/>
      <c r="T398" s="48"/>
      <c r="U398" s="48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</row>
    <row r="399" spans="1:33">
      <c r="A399" s="51"/>
      <c r="B399" s="21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30" t="s">
        <v>835</v>
      </c>
      <c r="O399" s="31" t="s">
        <v>836</v>
      </c>
      <c r="P399" s="32">
        <v>23.5</v>
      </c>
      <c r="Q399" s="47"/>
      <c r="R399" s="48"/>
      <c r="S399" s="48"/>
      <c r="T399" s="48"/>
      <c r="U399" s="48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</row>
    <row r="400" spans="1:33">
      <c r="A400" s="51"/>
      <c r="B400" s="19" t="s">
        <v>837</v>
      </c>
      <c r="C400" s="22">
        <f t="shared" ref="C400:M400" si="36">(980/1000)*(207/1000)*(80/1000)</f>
        <v>0.0162288</v>
      </c>
      <c r="D400" s="22">
        <f t="shared" si="36"/>
        <v>0.0162288</v>
      </c>
      <c r="E400" s="22">
        <f t="shared" si="36"/>
        <v>0.0162288</v>
      </c>
      <c r="F400" s="22">
        <f t="shared" si="36"/>
        <v>0.0162288</v>
      </c>
      <c r="G400" s="22">
        <f t="shared" si="36"/>
        <v>0.0162288</v>
      </c>
      <c r="H400" s="22">
        <f t="shared" si="36"/>
        <v>0.0162288</v>
      </c>
      <c r="I400" s="22">
        <f t="shared" si="36"/>
        <v>0.0162288</v>
      </c>
      <c r="J400" s="22">
        <f t="shared" si="36"/>
        <v>0.0162288</v>
      </c>
      <c r="K400" s="22">
        <f t="shared" si="36"/>
        <v>0.0162288</v>
      </c>
      <c r="L400" s="22">
        <f t="shared" si="36"/>
        <v>0.0162288</v>
      </c>
      <c r="M400" s="22">
        <f t="shared" si="36"/>
        <v>0.0162288</v>
      </c>
      <c r="N400" s="30" t="s">
        <v>838</v>
      </c>
      <c r="O400" s="31" t="s">
        <v>839</v>
      </c>
      <c r="P400" s="32">
        <v>469.06</v>
      </c>
      <c r="Q400" s="47"/>
      <c r="R400" s="48"/>
      <c r="S400" s="48"/>
      <c r="T400" s="48"/>
      <c r="U400" s="48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</row>
    <row r="401" spans="1:33">
      <c r="A401" s="51"/>
      <c r="B401" s="21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30" t="s">
        <v>840</v>
      </c>
      <c r="O401" s="31" t="s">
        <v>841</v>
      </c>
      <c r="P401" s="32">
        <v>751.06</v>
      </c>
      <c r="Q401" s="47"/>
      <c r="R401" s="48"/>
      <c r="S401" s="48"/>
      <c r="T401" s="48"/>
      <c r="U401" s="48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</row>
    <row r="402" spans="1:33">
      <c r="A402" s="51"/>
      <c r="B402" s="21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30" t="s">
        <v>842</v>
      </c>
      <c r="O402" s="31" t="s">
        <v>843</v>
      </c>
      <c r="P402" s="32">
        <v>1182.09</v>
      </c>
      <c r="Q402" s="49"/>
      <c r="R402" s="50"/>
      <c r="S402" s="50"/>
      <c r="T402" s="50"/>
      <c r="U402" s="50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</row>
    <row r="403" spans="1:33">
      <c r="A403" s="51"/>
      <c r="B403" s="21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30" t="s">
        <v>844</v>
      </c>
      <c r="O403" s="31" t="s">
        <v>845</v>
      </c>
      <c r="P403" s="32">
        <v>343.14</v>
      </c>
      <c r="Q403" s="47"/>
      <c r="R403" s="48"/>
      <c r="S403" s="48"/>
      <c r="T403" s="48"/>
      <c r="U403" s="48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</row>
    <row r="404" spans="1:33">
      <c r="A404" s="51"/>
      <c r="B404" s="21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30" t="s">
        <v>846</v>
      </c>
      <c r="O404" s="31" t="s">
        <v>847</v>
      </c>
      <c r="P404" s="32">
        <v>32.3</v>
      </c>
      <c r="Q404" s="47"/>
      <c r="R404" s="48"/>
      <c r="S404" s="48"/>
      <c r="T404" s="48"/>
      <c r="U404" s="48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</row>
    <row r="405" spans="1:33">
      <c r="A405" s="51"/>
      <c r="B405" s="21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30" t="s">
        <v>848</v>
      </c>
      <c r="O405" s="31" t="s">
        <v>849</v>
      </c>
      <c r="P405" s="32">
        <v>323.19</v>
      </c>
      <c r="Q405" s="47"/>
      <c r="R405" s="48"/>
      <c r="S405" s="48"/>
      <c r="T405" s="48"/>
      <c r="U405" s="48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</row>
    <row r="406" spans="1:33">
      <c r="A406" s="51"/>
      <c r="B406" s="21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30" t="s">
        <v>850</v>
      </c>
      <c r="O406" s="31" t="s">
        <v>851</v>
      </c>
      <c r="P406" s="32">
        <v>124.62</v>
      </c>
      <c r="Q406" s="47"/>
      <c r="R406" s="48"/>
      <c r="S406" s="48"/>
      <c r="T406" s="48"/>
      <c r="U406" s="48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</row>
    <row r="407" spans="1:33">
      <c r="A407" s="51"/>
      <c r="B407" s="21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30" t="s">
        <v>852</v>
      </c>
      <c r="O407" s="31" t="s">
        <v>853</v>
      </c>
      <c r="P407" s="32">
        <v>111.22</v>
      </c>
      <c r="Q407" s="47"/>
      <c r="R407" s="48"/>
      <c r="S407" s="48"/>
      <c r="T407" s="48"/>
      <c r="U407" s="48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</row>
    <row r="408" spans="1:33">
      <c r="A408" s="51"/>
      <c r="B408" s="21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30" t="s">
        <v>854</v>
      </c>
      <c r="O408" s="31" t="s">
        <v>855</v>
      </c>
      <c r="P408" s="32">
        <v>127.2</v>
      </c>
      <c r="Q408" s="47"/>
      <c r="R408" s="48"/>
      <c r="S408" s="48"/>
      <c r="T408" s="48"/>
      <c r="U408" s="48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</row>
    <row r="409" spans="1:33">
      <c r="A409" s="51"/>
      <c r="B409" s="21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30" t="s">
        <v>856</v>
      </c>
      <c r="O409" s="31" t="s">
        <v>857</v>
      </c>
      <c r="P409" s="32">
        <v>113.9</v>
      </c>
      <c r="Q409" s="47"/>
      <c r="R409" s="48"/>
      <c r="S409" s="48"/>
      <c r="T409" s="48"/>
      <c r="U409" s="48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</row>
    <row r="410" spans="1:33">
      <c r="A410" s="51"/>
      <c r="B410" s="21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30" t="s">
        <v>858</v>
      </c>
      <c r="O410" s="31" t="s">
        <v>859</v>
      </c>
      <c r="P410" s="32">
        <v>19.32</v>
      </c>
      <c r="Q410" s="47"/>
      <c r="R410" s="48"/>
      <c r="S410" s="48"/>
      <c r="T410" s="48"/>
      <c r="U410" s="48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</row>
    <row r="411" spans="1:33">
      <c r="A411" s="51"/>
      <c r="B411" s="19" t="s">
        <v>860</v>
      </c>
      <c r="C411" s="22">
        <f t="shared" ref="C411:M411" si="37">(20/1000)*(207/1000)*(80/1000)</f>
        <v>0.0003312</v>
      </c>
      <c r="D411" s="22">
        <f t="shared" si="37"/>
        <v>0.0003312</v>
      </c>
      <c r="E411" s="22">
        <f t="shared" si="37"/>
        <v>0.0003312</v>
      </c>
      <c r="F411" s="22">
        <f t="shared" si="37"/>
        <v>0.0003312</v>
      </c>
      <c r="G411" s="22">
        <f t="shared" si="37"/>
        <v>0.0003312</v>
      </c>
      <c r="H411" s="22">
        <f t="shared" si="37"/>
        <v>0.0003312</v>
      </c>
      <c r="I411" s="22">
        <f t="shared" si="37"/>
        <v>0.0003312</v>
      </c>
      <c r="J411" s="22">
        <f t="shared" si="37"/>
        <v>0.0003312</v>
      </c>
      <c r="K411" s="22">
        <f t="shared" si="37"/>
        <v>0.0003312</v>
      </c>
      <c r="L411" s="22">
        <f t="shared" si="37"/>
        <v>0.0003312</v>
      </c>
      <c r="M411" s="22">
        <f t="shared" si="37"/>
        <v>0.0003312</v>
      </c>
      <c r="N411" s="30" t="s">
        <v>861</v>
      </c>
      <c r="O411" s="31" t="s">
        <v>862</v>
      </c>
      <c r="P411" s="32">
        <v>25.8</v>
      </c>
      <c r="Q411" s="47"/>
      <c r="R411" s="48"/>
      <c r="S411" s="48"/>
      <c r="T411" s="48"/>
      <c r="U411" s="48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</row>
    <row r="412" spans="1:33">
      <c r="A412" s="51"/>
      <c r="B412" s="21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30" t="s">
        <v>863</v>
      </c>
      <c r="O412" s="31" t="s">
        <v>864</v>
      </c>
      <c r="P412" s="32">
        <v>25.2</v>
      </c>
      <c r="Q412" s="47"/>
      <c r="R412" s="48"/>
      <c r="S412" s="48"/>
      <c r="T412" s="48"/>
      <c r="U412" s="48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</row>
    <row r="413" spans="1:33">
      <c r="A413" s="51"/>
      <c r="B413" s="21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30" t="s">
        <v>865</v>
      </c>
      <c r="O413" s="31" t="s">
        <v>866</v>
      </c>
      <c r="P413" s="32">
        <v>24.44</v>
      </c>
      <c r="Q413" s="47"/>
      <c r="R413" s="48"/>
      <c r="S413" s="48"/>
      <c r="T413" s="48"/>
      <c r="U413" s="48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</row>
    <row r="414" spans="1:33">
      <c r="A414" s="18" t="s">
        <v>867</v>
      </c>
      <c r="B414" s="19" t="s">
        <v>868</v>
      </c>
      <c r="C414" s="22">
        <f t="shared" ref="C414:M414" si="38">(88/1000)*(492/1000)*(205/1000)*(157/1000)</f>
        <v>0.00139348176</v>
      </c>
      <c r="D414" s="22">
        <f t="shared" si="38"/>
        <v>0.00139348176</v>
      </c>
      <c r="E414" s="22">
        <f t="shared" si="38"/>
        <v>0.00139348176</v>
      </c>
      <c r="F414" s="22">
        <f t="shared" si="38"/>
        <v>0.00139348176</v>
      </c>
      <c r="G414" s="22">
        <f t="shared" si="38"/>
        <v>0.00139348176</v>
      </c>
      <c r="H414" s="22">
        <f t="shared" si="38"/>
        <v>0.00139348176</v>
      </c>
      <c r="I414" s="22">
        <f t="shared" si="38"/>
        <v>0.00139348176</v>
      </c>
      <c r="J414" s="22">
        <f t="shared" si="38"/>
        <v>0.00139348176</v>
      </c>
      <c r="K414" s="22">
        <f t="shared" si="38"/>
        <v>0.00139348176</v>
      </c>
      <c r="L414" s="22">
        <f t="shared" si="38"/>
        <v>0.00139348176</v>
      </c>
      <c r="M414" s="22">
        <f t="shared" si="38"/>
        <v>0.00139348176</v>
      </c>
      <c r="N414" s="30" t="s">
        <v>869</v>
      </c>
      <c r="O414" s="31" t="s">
        <v>870</v>
      </c>
      <c r="P414" s="32">
        <v>126</v>
      </c>
      <c r="Q414" s="47"/>
      <c r="R414" s="48"/>
      <c r="S414" s="48"/>
      <c r="T414" s="48"/>
      <c r="U414" s="48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</row>
    <row r="415" spans="1:33">
      <c r="A415" s="51"/>
      <c r="B415" s="21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30" t="s">
        <v>871</v>
      </c>
      <c r="O415" s="31" t="s">
        <v>872</v>
      </c>
      <c r="P415" s="32">
        <v>120.9</v>
      </c>
      <c r="Q415" s="47"/>
      <c r="R415" s="48"/>
      <c r="S415" s="48"/>
      <c r="T415" s="48"/>
      <c r="U415" s="48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</row>
    <row r="416" spans="1:33">
      <c r="A416" s="51"/>
      <c r="B416" s="21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30" t="s">
        <v>873</v>
      </c>
      <c r="O416" s="31" t="s">
        <v>874</v>
      </c>
      <c r="P416" s="32">
        <v>120.9</v>
      </c>
      <c r="Q416" s="47"/>
      <c r="R416" s="48"/>
      <c r="S416" s="48"/>
      <c r="T416" s="48"/>
      <c r="U416" s="48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</row>
    <row r="417" spans="1:33">
      <c r="A417" s="51"/>
      <c r="B417" s="21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30" t="s">
        <v>875</v>
      </c>
      <c r="O417" s="31" t="s">
        <v>876</v>
      </c>
      <c r="P417" s="32">
        <v>115.7</v>
      </c>
      <c r="Q417" s="47"/>
      <c r="R417" s="48"/>
      <c r="S417" s="48"/>
      <c r="T417" s="48"/>
      <c r="U417" s="48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</row>
    <row r="418" spans="1:33">
      <c r="A418" s="51"/>
      <c r="B418" s="21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30" t="s">
        <v>877</v>
      </c>
      <c r="O418" s="31" t="s">
        <v>878</v>
      </c>
      <c r="P418" s="32">
        <v>97.9</v>
      </c>
      <c r="Q418" s="47"/>
      <c r="R418" s="48"/>
      <c r="S418" s="48"/>
      <c r="T418" s="48"/>
      <c r="U418" s="48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</row>
    <row r="419" spans="1:33">
      <c r="A419" s="51"/>
      <c r="B419" s="21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30" t="s">
        <v>879</v>
      </c>
      <c r="O419" s="31" t="s">
        <v>880</v>
      </c>
      <c r="P419" s="32">
        <v>8.9</v>
      </c>
      <c r="Q419" s="47"/>
      <c r="R419" s="48"/>
      <c r="S419" s="48"/>
      <c r="T419" s="48"/>
      <c r="U419" s="48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</row>
    <row r="420" spans="1:33">
      <c r="A420" s="51"/>
      <c r="B420" s="21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30" t="s">
        <v>881</v>
      </c>
      <c r="O420" s="31" t="s">
        <v>882</v>
      </c>
      <c r="P420" s="32">
        <v>108</v>
      </c>
      <c r="Q420" s="49"/>
      <c r="R420" s="50"/>
      <c r="S420" s="50"/>
      <c r="T420" s="50"/>
      <c r="U420" s="50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</row>
    <row r="421" spans="1:33">
      <c r="A421" s="51"/>
      <c r="B421" s="52" t="s">
        <v>883</v>
      </c>
      <c r="C421" s="53">
        <f t="shared" ref="C421:M421" si="39">(141/1000)*(285/1000)*(205/1000)</f>
        <v>0.008237925</v>
      </c>
      <c r="D421" s="53">
        <f t="shared" si="39"/>
        <v>0.008237925</v>
      </c>
      <c r="E421" s="53">
        <f t="shared" si="39"/>
        <v>0.008237925</v>
      </c>
      <c r="F421" s="53">
        <f t="shared" si="39"/>
        <v>0.008237925</v>
      </c>
      <c r="G421" s="53">
        <f t="shared" si="39"/>
        <v>0.008237925</v>
      </c>
      <c r="H421" s="53">
        <f t="shared" si="39"/>
        <v>0.008237925</v>
      </c>
      <c r="I421" s="53">
        <f t="shared" si="39"/>
        <v>0.008237925</v>
      </c>
      <c r="J421" s="53">
        <f t="shared" si="39"/>
        <v>0.008237925</v>
      </c>
      <c r="K421" s="53">
        <f t="shared" si="39"/>
        <v>0.008237925</v>
      </c>
      <c r="L421" s="53">
        <f t="shared" si="39"/>
        <v>0.008237925</v>
      </c>
      <c r="M421" s="53">
        <f t="shared" si="39"/>
        <v>0.008237925</v>
      </c>
      <c r="N421" s="30" t="s">
        <v>884</v>
      </c>
      <c r="O421" s="31" t="s">
        <v>885</v>
      </c>
      <c r="P421" s="32">
        <v>20.25</v>
      </c>
      <c r="Q421" s="47"/>
      <c r="R421" s="48"/>
      <c r="S421" s="48"/>
      <c r="T421" s="48"/>
      <c r="U421" s="48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</row>
    <row r="422" spans="1:33">
      <c r="A422" s="51"/>
      <c r="B422" s="54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30" t="s">
        <v>886</v>
      </c>
      <c r="O422" s="31" t="s">
        <v>887</v>
      </c>
      <c r="P422" s="32">
        <v>25.5</v>
      </c>
      <c r="Q422" s="49"/>
      <c r="R422" s="50"/>
      <c r="S422" s="50"/>
      <c r="T422" s="50"/>
      <c r="U422" s="50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</row>
    <row r="423" spans="1:33">
      <c r="A423" s="51"/>
      <c r="B423" s="19" t="s">
        <v>888</v>
      </c>
      <c r="C423" s="22">
        <f t="shared" ref="C423:M423" si="40">(554/1000)*(285/1000)*(205/1000)</f>
        <v>0.03236745</v>
      </c>
      <c r="D423" s="22">
        <f t="shared" si="40"/>
        <v>0.03236745</v>
      </c>
      <c r="E423" s="22">
        <f t="shared" si="40"/>
        <v>0.03236745</v>
      </c>
      <c r="F423" s="22">
        <f t="shared" si="40"/>
        <v>0.03236745</v>
      </c>
      <c r="G423" s="22">
        <f t="shared" si="40"/>
        <v>0.03236745</v>
      </c>
      <c r="H423" s="22">
        <f t="shared" si="40"/>
        <v>0.03236745</v>
      </c>
      <c r="I423" s="22">
        <f t="shared" si="40"/>
        <v>0.03236745</v>
      </c>
      <c r="J423" s="22">
        <f t="shared" si="40"/>
        <v>0.03236745</v>
      </c>
      <c r="K423" s="22">
        <f t="shared" si="40"/>
        <v>0.03236745</v>
      </c>
      <c r="L423" s="22">
        <f t="shared" si="40"/>
        <v>0.03236745</v>
      </c>
      <c r="M423" s="22">
        <f t="shared" si="40"/>
        <v>0.03236745</v>
      </c>
      <c r="N423" s="30" t="s">
        <v>889</v>
      </c>
      <c r="O423" s="31" t="s">
        <v>890</v>
      </c>
      <c r="P423" s="32">
        <v>150.41</v>
      </c>
      <c r="Q423" s="47"/>
      <c r="R423" s="48"/>
      <c r="S423" s="48"/>
      <c r="T423" s="48"/>
      <c r="U423" s="48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</row>
    <row r="424" spans="1:33">
      <c r="A424" s="51"/>
      <c r="B424" s="21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30" t="s">
        <v>891</v>
      </c>
      <c r="O424" s="31" t="s">
        <v>892</v>
      </c>
      <c r="P424" s="32">
        <v>283.836</v>
      </c>
      <c r="Q424" s="47"/>
      <c r="R424" s="48"/>
      <c r="S424" s="48"/>
      <c r="T424" s="48"/>
      <c r="U424" s="48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</row>
    <row r="425" spans="1:33">
      <c r="A425" s="51"/>
      <c r="B425" s="21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30" t="s">
        <v>893</v>
      </c>
      <c r="O425" s="31" t="s">
        <v>894</v>
      </c>
      <c r="P425" s="32">
        <v>1223.75</v>
      </c>
      <c r="Q425" s="47"/>
      <c r="R425" s="48"/>
      <c r="S425" s="48"/>
      <c r="T425" s="48"/>
      <c r="U425" s="48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</row>
    <row r="426" spans="1:33">
      <c r="A426" s="51"/>
      <c r="B426" s="21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30" t="s">
        <v>895</v>
      </c>
      <c r="O426" s="31"/>
      <c r="P426" s="32">
        <v>0</v>
      </c>
      <c r="Q426" s="49"/>
      <c r="R426" s="50"/>
      <c r="S426" s="50"/>
      <c r="T426" s="50"/>
      <c r="U426" s="50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</row>
    <row r="427" spans="1:33">
      <c r="A427" s="51"/>
      <c r="B427" s="19" t="s">
        <v>896</v>
      </c>
      <c r="C427" s="22">
        <f t="shared" ref="C427:M427" si="41">(288/1000)*(285/1000)*(205/1000)</f>
        <v>0.0168264</v>
      </c>
      <c r="D427" s="22">
        <f t="shared" si="41"/>
        <v>0.0168264</v>
      </c>
      <c r="E427" s="22">
        <f t="shared" si="41"/>
        <v>0.0168264</v>
      </c>
      <c r="F427" s="22">
        <f t="shared" si="41"/>
        <v>0.0168264</v>
      </c>
      <c r="G427" s="22">
        <f t="shared" si="41"/>
        <v>0.0168264</v>
      </c>
      <c r="H427" s="22">
        <f t="shared" si="41"/>
        <v>0.0168264</v>
      </c>
      <c r="I427" s="22">
        <f t="shared" si="41"/>
        <v>0.0168264</v>
      </c>
      <c r="J427" s="22">
        <f t="shared" si="41"/>
        <v>0.0168264</v>
      </c>
      <c r="K427" s="22">
        <f t="shared" si="41"/>
        <v>0.0168264</v>
      </c>
      <c r="L427" s="22">
        <f t="shared" si="41"/>
        <v>0.0168264</v>
      </c>
      <c r="M427" s="22">
        <f t="shared" si="41"/>
        <v>0.0168264</v>
      </c>
      <c r="N427" s="30" t="s">
        <v>897</v>
      </c>
      <c r="O427" s="31" t="s">
        <v>898</v>
      </c>
      <c r="P427" s="32">
        <v>827.7</v>
      </c>
      <c r="Q427" s="49"/>
      <c r="R427" s="50"/>
      <c r="S427" s="50"/>
      <c r="T427" s="50"/>
      <c r="U427" s="50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</row>
    <row r="428" spans="1:33">
      <c r="A428" s="51"/>
      <c r="B428" s="21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30" t="s">
        <v>899</v>
      </c>
      <c r="O428" s="31" t="s">
        <v>898</v>
      </c>
      <c r="P428" s="32">
        <v>819</v>
      </c>
      <c r="Q428" s="49"/>
      <c r="R428" s="50"/>
      <c r="S428" s="50"/>
      <c r="T428" s="50"/>
      <c r="U428" s="50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</row>
    <row r="429" spans="1:33">
      <c r="A429" s="51"/>
      <c r="B429" s="21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30" t="s">
        <v>900</v>
      </c>
      <c r="O429" s="31" t="s">
        <v>901</v>
      </c>
      <c r="P429" s="32">
        <v>372</v>
      </c>
      <c r="Q429" s="47"/>
      <c r="R429" s="48"/>
      <c r="S429" s="48"/>
      <c r="T429" s="48"/>
      <c r="U429" s="48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</row>
    <row r="430" spans="1:33">
      <c r="A430" s="51"/>
      <c r="B430" s="19" t="s">
        <v>902</v>
      </c>
      <c r="C430" s="22">
        <f t="shared" ref="C430:M430" si="42">(17/1000)*(285/1000)*(205/1000)</f>
        <v>0.000993225</v>
      </c>
      <c r="D430" s="22">
        <f t="shared" si="42"/>
        <v>0.000993225</v>
      </c>
      <c r="E430" s="22">
        <f t="shared" si="42"/>
        <v>0.000993225</v>
      </c>
      <c r="F430" s="22">
        <f t="shared" si="42"/>
        <v>0.000993225</v>
      </c>
      <c r="G430" s="22">
        <f t="shared" si="42"/>
        <v>0.000993225</v>
      </c>
      <c r="H430" s="22">
        <f t="shared" si="42"/>
        <v>0.000993225</v>
      </c>
      <c r="I430" s="22">
        <f t="shared" si="42"/>
        <v>0.000993225</v>
      </c>
      <c r="J430" s="22">
        <f t="shared" si="42"/>
        <v>0.000993225</v>
      </c>
      <c r="K430" s="22">
        <f t="shared" si="42"/>
        <v>0.000993225</v>
      </c>
      <c r="L430" s="22">
        <f t="shared" si="42"/>
        <v>0.000993225</v>
      </c>
      <c r="M430" s="22">
        <f t="shared" si="42"/>
        <v>0.000993225</v>
      </c>
      <c r="N430" s="30" t="s">
        <v>903</v>
      </c>
      <c r="O430" s="31" t="s">
        <v>904</v>
      </c>
      <c r="P430" s="32">
        <v>91</v>
      </c>
      <c r="Q430" s="47"/>
      <c r="R430" s="48"/>
      <c r="S430" s="48"/>
      <c r="T430" s="48"/>
      <c r="U430" s="48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</row>
    <row r="431" spans="1:33">
      <c r="A431" s="51"/>
      <c r="B431" s="21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30" t="s">
        <v>905</v>
      </c>
      <c r="O431" s="31" t="s">
        <v>906</v>
      </c>
      <c r="P431" s="32">
        <v>92</v>
      </c>
      <c r="Q431" s="47"/>
      <c r="R431" s="48"/>
      <c r="S431" s="48"/>
      <c r="T431" s="48"/>
      <c r="U431" s="48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</row>
    <row r="432" spans="1:33">
      <c r="A432" s="51"/>
      <c r="B432" s="21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30" t="s">
        <v>907</v>
      </c>
      <c r="O432" s="31" t="s">
        <v>908</v>
      </c>
      <c r="P432" s="32">
        <v>90</v>
      </c>
      <c r="Q432" s="47"/>
      <c r="R432" s="48"/>
      <c r="S432" s="48"/>
      <c r="T432" s="48"/>
      <c r="U432" s="48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</row>
    <row r="433" spans="1:33">
      <c r="A433" s="18" t="s">
        <v>909</v>
      </c>
      <c r="B433" s="19" t="s">
        <v>910</v>
      </c>
      <c r="C433" s="22">
        <f t="shared" ref="C433:M433" si="43">(860/1000)*(143/1000)*(61/1000)</f>
        <v>0.00750178</v>
      </c>
      <c r="D433" s="22">
        <f t="shared" si="43"/>
        <v>0.00750178</v>
      </c>
      <c r="E433" s="22">
        <f t="shared" si="43"/>
        <v>0.00750178</v>
      </c>
      <c r="F433" s="22">
        <f t="shared" si="43"/>
        <v>0.00750178</v>
      </c>
      <c r="G433" s="22">
        <f t="shared" si="43"/>
        <v>0.00750178</v>
      </c>
      <c r="H433" s="22">
        <f t="shared" si="43"/>
        <v>0.00750178</v>
      </c>
      <c r="I433" s="22">
        <f t="shared" si="43"/>
        <v>0.00750178</v>
      </c>
      <c r="J433" s="22">
        <f t="shared" si="43"/>
        <v>0.00750178</v>
      </c>
      <c r="K433" s="22">
        <f t="shared" si="43"/>
        <v>0.00750178</v>
      </c>
      <c r="L433" s="22">
        <f t="shared" si="43"/>
        <v>0.00750178</v>
      </c>
      <c r="M433" s="22">
        <f t="shared" si="43"/>
        <v>0.00750178</v>
      </c>
      <c r="N433" s="30" t="s">
        <v>911</v>
      </c>
      <c r="O433" s="31" t="s">
        <v>912</v>
      </c>
      <c r="P433" s="32">
        <v>2538.95</v>
      </c>
      <c r="Q433" s="47"/>
      <c r="R433" s="48"/>
      <c r="S433" s="48"/>
      <c r="T433" s="48"/>
      <c r="U433" s="48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</row>
    <row r="434" spans="1:33">
      <c r="A434" s="51"/>
      <c r="B434" s="21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30" t="s">
        <v>913</v>
      </c>
      <c r="O434" s="31" t="s">
        <v>914</v>
      </c>
      <c r="P434" s="32">
        <v>2992</v>
      </c>
      <c r="Q434" s="47"/>
      <c r="R434" s="48"/>
      <c r="S434" s="48"/>
      <c r="T434" s="48"/>
      <c r="U434" s="48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</row>
    <row r="435" spans="1:33">
      <c r="A435" s="51"/>
      <c r="B435" s="21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30" t="s">
        <v>915</v>
      </c>
      <c r="O435" s="31" t="s">
        <v>916</v>
      </c>
      <c r="P435" s="32">
        <v>3162</v>
      </c>
      <c r="Q435" s="47"/>
      <c r="R435" s="48"/>
      <c r="S435" s="48"/>
      <c r="T435" s="48"/>
      <c r="U435" s="48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</row>
    <row r="436" spans="1:33">
      <c r="A436" s="51"/>
      <c r="B436" s="21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30" t="s">
        <v>917</v>
      </c>
      <c r="O436" s="31" t="s">
        <v>918</v>
      </c>
      <c r="P436" s="32">
        <v>186.9</v>
      </c>
      <c r="Q436" s="49"/>
      <c r="R436" s="50"/>
      <c r="S436" s="50"/>
      <c r="T436" s="50"/>
      <c r="U436" s="50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</row>
    <row r="437" spans="1:33">
      <c r="A437" s="51"/>
      <c r="B437" s="21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30" t="s">
        <v>919</v>
      </c>
      <c r="O437" s="31" t="s">
        <v>920</v>
      </c>
      <c r="P437" s="32">
        <v>251.1</v>
      </c>
      <c r="Q437" s="47"/>
      <c r="R437" s="48"/>
      <c r="S437" s="48"/>
      <c r="T437" s="48"/>
      <c r="U437" s="48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</row>
    <row r="438" spans="1:33">
      <c r="A438" s="51"/>
      <c r="B438" s="21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30" t="s">
        <v>921</v>
      </c>
      <c r="O438" s="31" t="s">
        <v>922</v>
      </c>
      <c r="P438" s="32">
        <v>49.59</v>
      </c>
      <c r="Q438" s="47"/>
      <c r="R438" s="48"/>
      <c r="S438" s="48"/>
      <c r="T438" s="48"/>
      <c r="U438" s="48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</row>
    <row r="439" spans="1:33">
      <c r="A439" s="51"/>
      <c r="B439" s="21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30" t="s">
        <v>923</v>
      </c>
      <c r="O439" s="31" t="s">
        <v>924</v>
      </c>
      <c r="P439" s="32">
        <v>2022.16</v>
      </c>
      <c r="Q439" s="47"/>
      <c r="R439" s="48"/>
      <c r="S439" s="48"/>
      <c r="T439" s="48"/>
      <c r="U439" s="48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</row>
    <row r="440" spans="1:33">
      <c r="A440" s="51"/>
      <c r="B440" s="21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30" t="s">
        <v>925</v>
      </c>
      <c r="O440" s="31" t="s">
        <v>926</v>
      </c>
      <c r="P440" s="32">
        <v>1468.28</v>
      </c>
      <c r="Q440" s="47"/>
      <c r="R440" s="48"/>
      <c r="S440" s="48"/>
      <c r="T440" s="48"/>
      <c r="U440" s="48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</row>
    <row r="441" spans="1:33">
      <c r="A441" s="51"/>
      <c r="B441" s="21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30" t="s">
        <v>927</v>
      </c>
      <c r="O441" s="31" t="s">
        <v>928</v>
      </c>
      <c r="P441" s="32">
        <v>2005.96</v>
      </c>
      <c r="Q441" s="47"/>
      <c r="R441" s="48"/>
      <c r="S441" s="48"/>
      <c r="T441" s="48"/>
      <c r="U441" s="48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</row>
    <row r="442" spans="1:33">
      <c r="A442" s="51"/>
      <c r="B442" s="21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30" t="s">
        <v>929</v>
      </c>
      <c r="O442" s="31" t="s">
        <v>930</v>
      </c>
      <c r="P442" s="32">
        <v>2007.84</v>
      </c>
      <c r="Q442" s="47"/>
      <c r="R442" s="48"/>
      <c r="S442" s="48"/>
      <c r="T442" s="48"/>
      <c r="U442" s="48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</row>
    <row r="443" spans="1:33">
      <c r="A443" s="51"/>
      <c r="B443" s="21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30" t="s">
        <v>931</v>
      </c>
      <c r="O443" s="31" t="s">
        <v>932</v>
      </c>
      <c r="P443" s="32">
        <v>1076.95</v>
      </c>
      <c r="Q443" s="47"/>
      <c r="R443" s="48"/>
      <c r="S443" s="48"/>
      <c r="T443" s="48"/>
      <c r="U443" s="48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</row>
    <row r="444" spans="1:33">
      <c r="A444" s="51"/>
      <c r="B444" s="21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30" t="s">
        <v>933</v>
      </c>
      <c r="O444" s="31" t="s">
        <v>934</v>
      </c>
      <c r="P444" s="32">
        <v>1310.4</v>
      </c>
      <c r="Q444" s="47"/>
      <c r="R444" s="48"/>
      <c r="S444" s="48"/>
      <c r="T444" s="48"/>
      <c r="U444" s="48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</row>
    <row r="445" spans="1:33">
      <c r="A445" s="51"/>
      <c r="B445" s="21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30" t="s">
        <v>935</v>
      </c>
      <c r="O445" s="31" t="s">
        <v>936</v>
      </c>
      <c r="P445" s="32">
        <v>1071.98</v>
      </c>
      <c r="Q445" s="49"/>
      <c r="R445" s="50"/>
      <c r="S445" s="50"/>
      <c r="T445" s="50"/>
      <c r="U445" s="50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</row>
    <row r="446" spans="1:33">
      <c r="A446" s="51"/>
      <c r="B446" s="21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30" t="s">
        <v>937</v>
      </c>
      <c r="O446" s="31" t="s">
        <v>938</v>
      </c>
      <c r="P446" s="32">
        <v>119.28</v>
      </c>
      <c r="Q446" s="47"/>
      <c r="R446" s="48"/>
      <c r="S446" s="48"/>
      <c r="T446" s="48"/>
      <c r="U446" s="48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</row>
    <row r="447" spans="1:33">
      <c r="A447" s="51"/>
      <c r="B447" s="21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30" t="s">
        <v>939</v>
      </c>
      <c r="O447" s="31" t="s">
        <v>940</v>
      </c>
      <c r="P447" s="32">
        <v>100.92</v>
      </c>
      <c r="Q447" s="49"/>
      <c r="R447" s="50"/>
      <c r="S447" s="50"/>
      <c r="T447" s="50"/>
      <c r="U447" s="50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</row>
    <row r="448" spans="1:33">
      <c r="A448" s="51"/>
      <c r="B448" s="21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30" t="s">
        <v>941</v>
      </c>
      <c r="O448" s="31" t="s">
        <v>942</v>
      </c>
      <c r="P448" s="32">
        <v>97.44</v>
      </c>
      <c r="Q448" s="47"/>
      <c r="R448" s="48"/>
      <c r="S448" s="48"/>
      <c r="T448" s="48"/>
      <c r="U448" s="48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</row>
    <row r="449" spans="1:33">
      <c r="A449" s="51"/>
      <c r="B449" s="21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30" t="s">
        <v>943</v>
      </c>
      <c r="O449" s="31" t="s">
        <v>944</v>
      </c>
      <c r="P449" s="32">
        <v>63.96</v>
      </c>
      <c r="Q449" s="47"/>
      <c r="R449" s="48"/>
      <c r="S449" s="48"/>
      <c r="T449" s="48"/>
      <c r="U449" s="48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</row>
    <row r="450" spans="1:33">
      <c r="A450" s="51"/>
      <c r="B450" s="19" t="s">
        <v>945</v>
      </c>
      <c r="C450" s="22">
        <f t="shared" ref="C450:M450" si="44">(140/1000)*(143/1000)*(61/1000)</f>
        <v>0.00122122</v>
      </c>
      <c r="D450" s="22">
        <f t="shared" si="44"/>
        <v>0.00122122</v>
      </c>
      <c r="E450" s="22">
        <f t="shared" si="44"/>
        <v>0.00122122</v>
      </c>
      <c r="F450" s="22">
        <f t="shared" si="44"/>
        <v>0.00122122</v>
      </c>
      <c r="G450" s="22">
        <f t="shared" si="44"/>
        <v>0.00122122</v>
      </c>
      <c r="H450" s="22">
        <f t="shared" si="44"/>
        <v>0.00122122</v>
      </c>
      <c r="I450" s="22">
        <f t="shared" si="44"/>
        <v>0.00122122</v>
      </c>
      <c r="J450" s="22">
        <f t="shared" si="44"/>
        <v>0.00122122</v>
      </c>
      <c r="K450" s="22">
        <f t="shared" si="44"/>
        <v>0.00122122</v>
      </c>
      <c r="L450" s="22">
        <f t="shared" si="44"/>
        <v>0.00122122</v>
      </c>
      <c r="M450" s="22">
        <f t="shared" si="44"/>
        <v>0.00122122</v>
      </c>
      <c r="N450" s="30" t="s">
        <v>946</v>
      </c>
      <c r="O450" s="31" t="s">
        <v>947</v>
      </c>
      <c r="P450" s="32">
        <v>177.12</v>
      </c>
      <c r="Q450" s="47"/>
      <c r="R450" s="48"/>
      <c r="S450" s="48"/>
      <c r="T450" s="48"/>
      <c r="U450" s="48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</row>
    <row r="451" spans="1:33">
      <c r="A451" s="51"/>
      <c r="B451" s="21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30" t="s">
        <v>948</v>
      </c>
      <c r="O451" s="31" t="s">
        <v>949</v>
      </c>
      <c r="P451" s="32">
        <v>31.54</v>
      </c>
      <c r="Q451" s="47"/>
      <c r="R451" s="48"/>
      <c r="S451" s="48"/>
      <c r="T451" s="48"/>
      <c r="U451" s="48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</row>
    <row r="452" spans="1:33">
      <c r="A452" s="51"/>
      <c r="B452" s="21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30" t="s">
        <v>950</v>
      </c>
      <c r="O452" s="31" t="s">
        <v>951</v>
      </c>
      <c r="P452" s="32">
        <v>34.4</v>
      </c>
      <c r="Q452" s="47"/>
      <c r="R452" s="48"/>
      <c r="S452" s="48"/>
      <c r="T452" s="48"/>
      <c r="U452" s="48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</row>
    <row r="453" spans="1:33">
      <c r="A453" s="51"/>
      <c r="B453" s="21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30" t="s">
        <v>952</v>
      </c>
      <c r="O453" s="31" t="s">
        <v>953</v>
      </c>
      <c r="P453" s="32">
        <v>187.92</v>
      </c>
      <c r="Q453" s="47"/>
      <c r="R453" s="48"/>
      <c r="S453" s="48"/>
      <c r="T453" s="48"/>
      <c r="U453" s="48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</row>
    <row r="454" spans="1:33">
      <c r="A454" s="51"/>
      <c r="B454" s="21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30" t="s">
        <v>954</v>
      </c>
      <c r="O454" s="31" t="s">
        <v>955</v>
      </c>
      <c r="P454" s="32">
        <v>33.44</v>
      </c>
      <c r="Q454" s="47"/>
      <c r="R454" s="48"/>
      <c r="S454" s="48"/>
      <c r="T454" s="48"/>
      <c r="U454" s="48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</row>
    <row r="455" spans="1:33">
      <c r="A455" s="51"/>
      <c r="B455" s="19" t="s">
        <v>956</v>
      </c>
      <c r="C455" s="22">
        <f t="shared" ref="C455:L455" si="45">(98/1000)*(61/1000)</f>
        <v>0.005978</v>
      </c>
      <c r="D455" s="22">
        <f t="shared" si="45"/>
        <v>0.005978</v>
      </c>
      <c r="E455" s="22">
        <f t="shared" si="45"/>
        <v>0.005978</v>
      </c>
      <c r="F455" s="22">
        <f t="shared" si="45"/>
        <v>0.005978</v>
      </c>
      <c r="G455" s="22">
        <f>(98/1000)*(61/1000)-0.000000001</f>
        <v>0.005977999</v>
      </c>
      <c r="H455" s="22">
        <f t="shared" si="45"/>
        <v>0.005978</v>
      </c>
      <c r="I455" s="22">
        <f t="shared" si="45"/>
        <v>0.005978</v>
      </c>
      <c r="J455" s="22">
        <f>(98/1000)*(61/1000)-0.000000002</f>
        <v>0.005977998</v>
      </c>
      <c r="K455" s="22">
        <f t="shared" si="45"/>
        <v>0.005978</v>
      </c>
      <c r="L455" s="22">
        <f t="shared" si="45"/>
        <v>0.005978</v>
      </c>
      <c r="M455" s="22">
        <f>(98/1000)*(61/1000)+0.000000002</f>
        <v>0.005978002</v>
      </c>
      <c r="N455" s="30" t="s">
        <v>957</v>
      </c>
      <c r="O455" s="31" t="s">
        <v>958</v>
      </c>
      <c r="P455" s="32">
        <v>204.7</v>
      </c>
      <c r="Q455" s="47"/>
      <c r="R455" s="48"/>
      <c r="S455" s="48"/>
      <c r="T455" s="48"/>
      <c r="U455" s="48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</row>
    <row r="456" spans="1:33">
      <c r="A456" s="51"/>
      <c r="B456" s="21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30" t="s">
        <v>959</v>
      </c>
      <c r="O456" s="31" t="s">
        <v>960</v>
      </c>
      <c r="P456" s="32">
        <v>4.752</v>
      </c>
      <c r="Q456" s="47"/>
      <c r="R456" s="48"/>
      <c r="S456" s="48"/>
      <c r="T456" s="48"/>
      <c r="U456" s="48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</row>
    <row r="457" spans="1:33">
      <c r="A457" s="51"/>
      <c r="B457" s="21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30" t="s">
        <v>961</v>
      </c>
      <c r="O457" s="31" t="s">
        <v>962</v>
      </c>
      <c r="P457" s="32">
        <v>8.613</v>
      </c>
      <c r="Q457" s="47"/>
      <c r="R457" s="48"/>
      <c r="S457" s="48"/>
      <c r="T457" s="48"/>
      <c r="U457" s="48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</row>
    <row r="458" spans="1:33">
      <c r="A458" s="51"/>
      <c r="B458" s="21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30" t="s">
        <v>963</v>
      </c>
      <c r="O458" s="31" t="s">
        <v>964</v>
      </c>
      <c r="P458" s="32">
        <v>29.2485</v>
      </c>
      <c r="Q458" s="47"/>
      <c r="R458" s="48"/>
      <c r="S458" s="48"/>
      <c r="T458" s="48"/>
      <c r="U458" s="48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</row>
    <row r="459" spans="1:33">
      <c r="A459" s="51"/>
      <c r="B459" s="21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30" t="s">
        <v>965</v>
      </c>
      <c r="O459" s="31"/>
      <c r="P459" s="32">
        <v>0</v>
      </c>
      <c r="Q459" s="49"/>
      <c r="R459" s="50"/>
      <c r="S459" s="50"/>
      <c r="T459" s="50"/>
      <c r="U459" s="50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</row>
    <row r="460" spans="1:33">
      <c r="A460" s="51"/>
      <c r="B460" s="21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30" t="s">
        <v>966</v>
      </c>
      <c r="O460" s="31" t="s">
        <v>967</v>
      </c>
      <c r="P460" s="32">
        <v>100.43</v>
      </c>
      <c r="Q460" s="47"/>
      <c r="R460" s="48"/>
      <c r="S460" s="48"/>
      <c r="T460" s="48"/>
      <c r="U460" s="48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</row>
    <row r="461" spans="1:33">
      <c r="A461" s="51"/>
      <c r="B461" s="21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30" t="s">
        <v>968</v>
      </c>
      <c r="O461" s="31" t="s">
        <v>969</v>
      </c>
      <c r="P461" s="32">
        <v>29.75</v>
      </c>
      <c r="Q461" s="47"/>
      <c r="R461" s="48"/>
      <c r="S461" s="48"/>
      <c r="T461" s="48"/>
      <c r="U461" s="48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</row>
    <row r="462" spans="1:33">
      <c r="A462" s="51"/>
      <c r="B462" s="21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30" t="s">
        <v>970</v>
      </c>
      <c r="O462" s="31" t="s">
        <v>971</v>
      </c>
      <c r="P462" s="32">
        <v>73.08</v>
      </c>
      <c r="Q462" s="47"/>
      <c r="R462" s="48"/>
      <c r="S462" s="48"/>
      <c r="T462" s="48"/>
      <c r="U462" s="48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</row>
    <row r="463" spans="1:33">
      <c r="A463" s="51"/>
      <c r="B463" s="21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30" t="s">
        <v>972</v>
      </c>
      <c r="O463" s="31" t="s">
        <v>973</v>
      </c>
      <c r="P463" s="32">
        <v>278.05</v>
      </c>
      <c r="Q463" s="47"/>
      <c r="R463" s="48"/>
      <c r="S463" s="48"/>
      <c r="T463" s="48"/>
      <c r="U463" s="48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</row>
    <row r="464" spans="1:33">
      <c r="A464" s="51"/>
      <c r="B464" s="21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30" t="s">
        <v>974</v>
      </c>
      <c r="O464" s="31" t="s">
        <v>975</v>
      </c>
      <c r="P464" s="32">
        <v>57.62</v>
      </c>
      <c r="Q464" s="47"/>
      <c r="R464" s="48"/>
      <c r="S464" s="48"/>
      <c r="T464" s="48"/>
      <c r="U464" s="48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</row>
    <row r="465" spans="1:33">
      <c r="A465" s="51"/>
      <c r="B465" s="21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30" t="s">
        <v>976</v>
      </c>
      <c r="O465" s="31" t="s">
        <v>977</v>
      </c>
      <c r="P465" s="32">
        <v>17.64</v>
      </c>
      <c r="Q465" s="47"/>
      <c r="R465" s="48"/>
      <c r="S465" s="48"/>
      <c r="T465" s="48"/>
      <c r="U465" s="48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</row>
    <row r="466" spans="1:33">
      <c r="A466" s="51"/>
      <c r="B466" s="21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30" t="s">
        <v>978</v>
      </c>
      <c r="O466" s="31" t="s">
        <v>979</v>
      </c>
      <c r="P466" s="32">
        <v>38.25</v>
      </c>
      <c r="Q466" s="47"/>
      <c r="R466" s="48"/>
      <c r="S466" s="48"/>
      <c r="T466" s="48"/>
      <c r="U466" s="48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</row>
    <row r="467" spans="1:33">
      <c r="A467" s="51"/>
      <c r="B467" s="21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30" t="s">
        <v>980</v>
      </c>
      <c r="O467" s="31" t="s">
        <v>981</v>
      </c>
      <c r="P467" s="32">
        <v>18.4</v>
      </c>
      <c r="Q467" s="47"/>
      <c r="R467" s="48"/>
      <c r="S467" s="48"/>
      <c r="T467" s="48"/>
      <c r="U467" s="48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</row>
    <row r="468" spans="1:33">
      <c r="A468" s="51"/>
      <c r="B468" s="19" t="s">
        <v>982</v>
      </c>
      <c r="C468" s="22">
        <f t="shared" ref="C468:M468" si="46">(820/1000)*(270/1000)*(61/1000)</f>
        <v>0.0135054</v>
      </c>
      <c r="D468" s="22">
        <f t="shared" si="46"/>
        <v>0.0135054</v>
      </c>
      <c r="E468" s="22">
        <f t="shared" si="46"/>
        <v>0.0135054</v>
      </c>
      <c r="F468" s="22">
        <f t="shared" si="46"/>
        <v>0.0135054</v>
      </c>
      <c r="G468" s="22">
        <f t="shared" si="46"/>
        <v>0.0135054</v>
      </c>
      <c r="H468" s="22">
        <f t="shared" si="46"/>
        <v>0.0135054</v>
      </c>
      <c r="I468" s="22">
        <f t="shared" si="46"/>
        <v>0.0135054</v>
      </c>
      <c r="J468" s="22">
        <f t="shared" si="46"/>
        <v>0.0135054</v>
      </c>
      <c r="K468" s="22">
        <f t="shared" si="46"/>
        <v>0.0135054</v>
      </c>
      <c r="L468" s="22">
        <f t="shared" si="46"/>
        <v>0.0135054</v>
      </c>
      <c r="M468" s="22">
        <f t="shared" si="46"/>
        <v>0.0135054</v>
      </c>
      <c r="N468" s="30" t="s">
        <v>983</v>
      </c>
      <c r="O468" s="31" t="s">
        <v>984</v>
      </c>
      <c r="P468" s="32">
        <v>1071</v>
      </c>
      <c r="Q468" s="47"/>
      <c r="R468" s="48"/>
      <c r="S468" s="48"/>
      <c r="T468" s="48"/>
      <c r="U468" s="48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</row>
    <row r="469" spans="1:33">
      <c r="A469" s="51"/>
      <c r="B469" s="21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30" t="s">
        <v>985</v>
      </c>
      <c r="O469" s="31" t="s">
        <v>986</v>
      </c>
      <c r="P469" s="32">
        <v>1784.7</v>
      </c>
      <c r="Q469" s="47"/>
      <c r="R469" s="48"/>
      <c r="S469" s="48"/>
      <c r="T469" s="48"/>
      <c r="U469" s="48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</row>
    <row r="470" spans="1:33">
      <c r="A470" s="51"/>
      <c r="B470" s="21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30" t="s">
        <v>987</v>
      </c>
      <c r="O470" s="31" t="s">
        <v>988</v>
      </c>
      <c r="P470" s="32">
        <v>1822.4</v>
      </c>
      <c r="Q470" s="47"/>
      <c r="R470" s="48"/>
      <c r="S470" s="48"/>
      <c r="T470" s="48"/>
      <c r="U470" s="48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</row>
    <row r="471" spans="1:33">
      <c r="A471" s="51"/>
      <c r="B471" s="21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30" t="s">
        <v>989</v>
      </c>
      <c r="O471" s="31" t="s">
        <v>990</v>
      </c>
      <c r="P471" s="32">
        <v>2242.86</v>
      </c>
      <c r="Q471" s="47"/>
      <c r="R471" s="48"/>
      <c r="S471" s="48"/>
      <c r="T471" s="48"/>
      <c r="U471" s="48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</row>
    <row r="472" spans="1:33">
      <c r="A472" s="51"/>
      <c r="B472" s="21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30" t="s">
        <v>991</v>
      </c>
      <c r="O472" s="31" t="s">
        <v>992</v>
      </c>
      <c r="P472" s="32">
        <v>1792.56</v>
      </c>
      <c r="Q472" s="49"/>
      <c r="R472" s="50"/>
      <c r="S472" s="50"/>
      <c r="T472" s="50"/>
      <c r="U472" s="50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</row>
    <row r="473" spans="1:33">
      <c r="A473" s="51"/>
      <c r="B473" s="21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30" t="s">
        <v>993</v>
      </c>
      <c r="O473" s="31" t="s">
        <v>994</v>
      </c>
      <c r="P473" s="32">
        <v>2230.2</v>
      </c>
      <c r="Q473" s="47"/>
      <c r="R473" s="48"/>
      <c r="S473" s="48"/>
      <c r="T473" s="48"/>
      <c r="U473" s="48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</row>
    <row r="474" spans="1:33">
      <c r="A474" s="51"/>
      <c r="B474" s="21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30" t="s">
        <v>995</v>
      </c>
      <c r="O474" s="31" t="s">
        <v>996</v>
      </c>
      <c r="P474" s="32">
        <v>2715.44</v>
      </c>
      <c r="Q474" s="47"/>
      <c r="R474" s="48"/>
      <c r="S474" s="48"/>
      <c r="T474" s="48"/>
      <c r="U474" s="48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</row>
    <row r="475" spans="1:33">
      <c r="A475" s="51"/>
      <c r="B475" s="21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30" t="s">
        <v>997</v>
      </c>
      <c r="O475" s="31" t="s">
        <v>998</v>
      </c>
      <c r="P475" s="32">
        <v>452.91</v>
      </c>
      <c r="Q475" s="47"/>
      <c r="R475" s="48"/>
      <c r="S475" s="48"/>
      <c r="T475" s="48"/>
      <c r="U475" s="48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</row>
    <row r="476" spans="1:33">
      <c r="A476" s="51"/>
      <c r="B476" s="21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30" t="s">
        <v>999</v>
      </c>
      <c r="O476" s="31" t="s">
        <v>1000</v>
      </c>
      <c r="P476" s="32">
        <v>167.2</v>
      </c>
      <c r="Q476" s="47"/>
      <c r="R476" s="48"/>
      <c r="S476" s="48"/>
      <c r="T476" s="48"/>
      <c r="U476" s="48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</row>
    <row r="477" spans="1:33">
      <c r="A477" s="51"/>
      <c r="B477" s="21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30" t="s">
        <v>1001</v>
      </c>
      <c r="O477" s="31" t="s">
        <v>1002</v>
      </c>
      <c r="P477" s="32">
        <v>1935.12</v>
      </c>
      <c r="Q477" s="47"/>
      <c r="R477" s="48"/>
      <c r="S477" s="48"/>
      <c r="T477" s="48"/>
      <c r="U477" s="48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</row>
    <row r="478" spans="1:33">
      <c r="A478" s="51"/>
      <c r="B478" s="21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30" t="s">
        <v>1003</v>
      </c>
      <c r="O478" s="31" t="s">
        <v>1004</v>
      </c>
      <c r="P478" s="32">
        <v>2161.06</v>
      </c>
      <c r="Q478" s="49"/>
      <c r="R478" s="50"/>
      <c r="S478" s="50"/>
      <c r="T478" s="50"/>
      <c r="U478" s="50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</row>
    <row r="479" spans="1:33">
      <c r="A479" s="51"/>
      <c r="B479" s="21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30" t="s">
        <v>1005</v>
      </c>
      <c r="O479" s="31" t="s">
        <v>1006</v>
      </c>
      <c r="P479" s="32">
        <v>1841.4</v>
      </c>
      <c r="Q479" s="49"/>
      <c r="R479" s="50"/>
      <c r="S479" s="50"/>
      <c r="T479" s="50"/>
      <c r="U479" s="50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</row>
    <row r="480" spans="1:33">
      <c r="A480" s="51"/>
      <c r="B480" s="21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30" t="s">
        <v>1007</v>
      </c>
      <c r="O480" s="31" t="s">
        <v>1008</v>
      </c>
      <c r="P480" s="32">
        <v>3091.66</v>
      </c>
      <c r="Q480" s="47"/>
      <c r="R480" s="48"/>
      <c r="S480" s="48"/>
      <c r="T480" s="48"/>
      <c r="U480" s="48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</row>
    <row r="481" spans="1:33">
      <c r="A481" s="51"/>
      <c r="B481" s="21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30" t="s">
        <v>1009</v>
      </c>
      <c r="O481" s="31" t="s">
        <v>1010</v>
      </c>
      <c r="P481" s="32">
        <v>2923.92</v>
      </c>
      <c r="Q481" s="49"/>
      <c r="R481" s="50"/>
      <c r="S481" s="50"/>
      <c r="T481" s="50"/>
      <c r="U481" s="50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</row>
    <row r="482" spans="1:33">
      <c r="A482" s="51"/>
      <c r="B482" s="21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30" t="s">
        <v>1011</v>
      </c>
      <c r="O482" s="31" t="s">
        <v>1012</v>
      </c>
      <c r="P482" s="32">
        <v>2178.55</v>
      </c>
      <c r="Q482" s="47"/>
      <c r="R482" s="48"/>
      <c r="S482" s="48"/>
      <c r="T482" s="48"/>
      <c r="U482" s="48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</row>
    <row r="483" spans="1:33">
      <c r="A483" s="51"/>
      <c r="B483" s="21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30" t="s">
        <v>1013</v>
      </c>
      <c r="O483" s="31" t="s">
        <v>1014</v>
      </c>
      <c r="P483" s="32">
        <v>3239.19</v>
      </c>
      <c r="Q483" s="47"/>
      <c r="R483" s="48"/>
      <c r="S483" s="48"/>
      <c r="T483" s="48"/>
      <c r="U483" s="48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</row>
    <row r="484" spans="1:33">
      <c r="A484" s="51"/>
      <c r="B484" s="21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30" t="s">
        <v>1015</v>
      </c>
      <c r="O484" s="31" t="s">
        <v>1016</v>
      </c>
      <c r="P484" s="32">
        <v>183.12</v>
      </c>
      <c r="Q484" s="47"/>
      <c r="R484" s="48"/>
      <c r="S484" s="48"/>
      <c r="T484" s="48"/>
      <c r="U484" s="48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</row>
    <row r="485" spans="1:33">
      <c r="A485" s="51"/>
      <c r="B485" s="21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30" t="s">
        <v>1017</v>
      </c>
      <c r="O485" s="31" t="s">
        <v>1018</v>
      </c>
      <c r="P485" s="32">
        <v>243.38</v>
      </c>
      <c r="Q485" s="47"/>
      <c r="R485" s="48"/>
      <c r="S485" s="48"/>
      <c r="T485" s="48"/>
      <c r="U485" s="48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</row>
    <row r="486" spans="1:33">
      <c r="A486" s="51"/>
      <c r="B486" s="21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30" t="s">
        <v>1019</v>
      </c>
      <c r="O486" s="31" t="s">
        <v>1020</v>
      </c>
      <c r="P486" s="32">
        <v>471.42</v>
      </c>
      <c r="Q486" s="47"/>
      <c r="R486" s="48"/>
      <c r="S486" s="48"/>
      <c r="T486" s="48"/>
      <c r="U486" s="48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</row>
    <row r="487" spans="1:33">
      <c r="A487" s="51"/>
      <c r="B487" s="19" t="s">
        <v>1021</v>
      </c>
      <c r="C487" s="22">
        <f t="shared" ref="C487:M487" si="47">(180/1000)*(270/1000)*(61/1000)</f>
        <v>0.0029646</v>
      </c>
      <c r="D487" s="22">
        <f t="shared" si="47"/>
        <v>0.0029646</v>
      </c>
      <c r="E487" s="22">
        <f t="shared" si="47"/>
        <v>0.0029646</v>
      </c>
      <c r="F487" s="22">
        <f t="shared" si="47"/>
        <v>0.0029646</v>
      </c>
      <c r="G487" s="22">
        <f t="shared" si="47"/>
        <v>0.0029646</v>
      </c>
      <c r="H487" s="22">
        <f t="shared" si="47"/>
        <v>0.0029646</v>
      </c>
      <c r="I487" s="22">
        <f t="shared" si="47"/>
        <v>0.0029646</v>
      </c>
      <c r="J487" s="22">
        <f t="shared" si="47"/>
        <v>0.0029646</v>
      </c>
      <c r="K487" s="22">
        <f t="shared" si="47"/>
        <v>0.0029646</v>
      </c>
      <c r="L487" s="22">
        <f t="shared" si="47"/>
        <v>0.0029646</v>
      </c>
      <c r="M487" s="22">
        <f t="shared" si="47"/>
        <v>0.0029646</v>
      </c>
      <c r="N487" s="30" t="s">
        <v>1022</v>
      </c>
      <c r="O487" s="31" t="s">
        <v>1023</v>
      </c>
      <c r="P487" s="32">
        <v>98.77</v>
      </c>
      <c r="Q487" s="47"/>
      <c r="R487" s="48"/>
      <c r="S487" s="48"/>
      <c r="T487" s="48"/>
      <c r="U487" s="48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</row>
    <row r="488" spans="1:33">
      <c r="A488" s="51"/>
      <c r="B488" s="21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30" t="s">
        <v>1024</v>
      </c>
      <c r="O488" s="31" t="s">
        <v>1025</v>
      </c>
      <c r="P488" s="32">
        <v>112.5</v>
      </c>
      <c r="Q488" s="49"/>
      <c r="R488" s="50"/>
      <c r="S488" s="50"/>
      <c r="T488" s="50"/>
      <c r="U488" s="50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</row>
    <row r="489" spans="1:33">
      <c r="A489" s="51"/>
      <c r="B489" s="21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30" t="s">
        <v>1026</v>
      </c>
      <c r="O489" s="31" t="s">
        <v>1027</v>
      </c>
      <c r="P489" s="32">
        <v>99</v>
      </c>
      <c r="Q489" s="49"/>
      <c r="R489" s="50"/>
      <c r="S489" s="50"/>
      <c r="T489" s="50"/>
      <c r="U489" s="50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</row>
    <row r="490" spans="1:33">
      <c r="A490" s="51"/>
      <c r="B490" s="21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30" t="s">
        <v>1028</v>
      </c>
      <c r="O490" s="31" t="s">
        <v>1029</v>
      </c>
      <c r="P490" s="32">
        <v>173.13</v>
      </c>
      <c r="Q490" s="47"/>
      <c r="R490" s="48"/>
      <c r="S490" s="48"/>
      <c r="T490" s="48"/>
      <c r="U490" s="48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</row>
    <row r="491" spans="1:33">
      <c r="A491" s="51"/>
      <c r="B491" s="21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30" t="s">
        <v>1030</v>
      </c>
      <c r="O491" s="31" t="s">
        <v>1031</v>
      </c>
      <c r="P491" s="32">
        <v>351.12</v>
      </c>
      <c r="Q491" s="47"/>
      <c r="R491" s="48"/>
      <c r="S491" s="48"/>
      <c r="T491" s="48"/>
      <c r="U491" s="48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</row>
    <row r="492" spans="1:33">
      <c r="A492" s="51"/>
      <c r="B492" s="21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30" t="s">
        <v>1032</v>
      </c>
      <c r="O492" s="31" t="s">
        <v>1033</v>
      </c>
      <c r="P492" s="32">
        <v>233.52</v>
      </c>
      <c r="Q492" s="49"/>
      <c r="R492" s="50"/>
      <c r="S492" s="50"/>
      <c r="T492" s="50"/>
      <c r="U492" s="50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</row>
    <row r="493" spans="1:33">
      <c r="A493" s="51"/>
      <c r="B493" s="21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30" t="s">
        <v>1034</v>
      </c>
      <c r="O493" s="31" t="s">
        <v>1035</v>
      </c>
      <c r="P493" s="32">
        <v>114.39</v>
      </c>
      <c r="Q493" s="47"/>
      <c r="R493" s="48"/>
      <c r="S493" s="48"/>
      <c r="T493" s="48"/>
      <c r="U493" s="48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</row>
    <row r="494" spans="1:33">
      <c r="A494" s="51"/>
      <c r="B494" s="21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30" t="s">
        <v>1036</v>
      </c>
      <c r="O494" s="31" t="s">
        <v>1037</v>
      </c>
      <c r="P494" s="32">
        <v>74.8</v>
      </c>
      <c r="Q494" s="49"/>
      <c r="R494" s="50"/>
      <c r="S494" s="50"/>
      <c r="T494" s="50"/>
      <c r="U494" s="50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</row>
    <row r="495" spans="1:33">
      <c r="A495" s="51"/>
      <c r="B495" s="21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30" t="s">
        <v>1038</v>
      </c>
      <c r="O495" s="31" t="s">
        <v>1039</v>
      </c>
      <c r="P495" s="32">
        <v>222.72</v>
      </c>
      <c r="Q495" s="47"/>
      <c r="R495" s="48"/>
      <c r="S495" s="48"/>
      <c r="T495" s="48"/>
      <c r="U495" s="48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</row>
    <row r="496" spans="1:33">
      <c r="A496" s="51"/>
      <c r="B496" s="21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30" t="s">
        <v>1040</v>
      </c>
      <c r="O496" s="31" t="s">
        <v>1041</v>
      </c>
      <c r="P496" s="32">
        <v>105.27</v>
      </c>
      <c r="Q496" s="47"/>
      <c r="R496" s="48"/>
      <c r="S496" s="48"/>
      <c r="T496" s="48"/>
      <c r="U496" s="48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</row>
    <row r="497" spans="1:33">
      <c r="A497" s="51"/>
      <c r="B497" s="21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30" t="s">
        <v>1042</v>
      </c>
      <c r="O497" s="31" t="s">
        <v>1043</v>
      </c>
      <c r="P497" s="32">
        <v>100.1</v>
      </c>
      <c r="Q497" s="49"/>
      <c r="R497" s="50"/>
      <c r="S497" s="50"/>
      <c r="T497" s="50"/>
      <c r="U497" s="50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</row>
    <row r="498" spans="1:33">
      <c r="A498" s="51"/>
      <c r="B498" s="21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30" t="s">
        <v>1044</v>
      </c>
      <c r="O498" s="31" t="s">
        <v>1045</v>
      </c>
      <c r="P498" s="32">
        <v>194.22</v>
      </c>
      <c r="Q498" s="47"/>
      <c r="R498" s="48"/>
      <c r="S498" s="48"/>
      <c r="T498" s="48"/>
      <c r="U498" s="48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</row>
    <row r="499" spans="1:33">
      <c r="A499" s="51"/>
      <c r="B499" s="21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30" t="s">
        <v>1046</v>
      </c>
      <c r="O499" s="31" t="s">
        <v>1047</v>
      </c>
      <c r="P499" s="32">
        <v>189.54</v>
      </c>
      <c r="Q499" s="49"/>
      <c r="R499" s="50"/>
      <c r="S499" s="50"/>
      <c r="T499" s="50"/>
      <c r="U499" s="50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</row>
    <row r="500" spans="1:33">
      <c r="A500" s="51"/>
      <c r="B500" s="21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30" t="s">
        <v>1048</v>
      </c>
      <c r="O500" s="31" t="s">
        <v>1049</v>
      </c>
      <c r="P500" s="32">
        <v>209.25</v>
      </c>
      <c r="Q500" s="49"/>
      <c r="R500" s="50"/>
      <c r="S500" s="50"/>
      <c r="T500" s="50"/>
      <c r="U500" s="50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</row>
    <row r="501" spans="1:33">
      <c r="A501" s="51"/>
      <c r="B501" s="21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30" t="s">
        <v>1050</v>
      </c>
      <c r="O501" s="31" t="s">
        <v>1051</v>
      </c>
      <c r="P501" s="32">
        <v>162.36</v>
      </c>
      <c r="Q501" s="47"/>
      <c r="R501" s="48"/>
      <c r="S501" s="48"/>
      <c r="T501" s="48"/>
      <c r="U501" s="48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</row>
    <row r="502" spans="1:33">
      <c r="A502" s="51"/>
      <c r="B502" s="21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30" t="s">
        <v>1052</v>
      </c>
      <c r="O502" s="31" t="s">
        <v>1053</v>
      </c>
      <c r="P502" s="32">
        <v>190.53</v>
      </c>
      <c r="Q502" s="49"/>
      <c r="R502" s="50"/>
      <c r="S502" s="50"/>
      <c r="T502" s="50"/>
      <c r="U502" s="50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</row>
    <row r="503" spans="1:33">
      <c r="A503" s="51"/>
      <c r="B503" s="21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30" t="s">
        <v>1054</v>
      </c>
      <c r="O503" s="31" t="s">
        <v>1055</v>
      </c>
      <c r="P503" s="32">
        <v>106.25</v>
      </c>
      <c r="Q503" s="49"/>
      <c r="R503" s="50"/>
      <c r="S503" s="50"/>
      <c r="T503" s="50"/>
      <c r="U503" s="50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</row>
    <row r="504" spans="1:33">
      <c r="A504" s="51"/>
      <c r="B504" s="21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30" t="s">
        <v>1056</v>
      </c>
      <c r="O504" s="31" t="s">
        <v>1057</v>
      </c>
      <c r="P504" s="32">
        <v>184.14</v>
      </c>
      <c r="Q504" s="47"/>
      <c r="R504" s="48"/>
      <c r="S504" s="48"/>
      <c r="T504" s="48"/>
      <c r="U504" s="48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</row>
    <row r="505" spans="1:33">
      <c r="A505" s="51"/>
      <c r="B505" s="21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30" t="s">
        <v>1058</v>
      </c>
      <c r="O505" s="31" t="s">
        <v>1059</v>
      </c>
      <c r="P505" s="32">
        <v>192.72</v>
      </c>
      <c r="Q505" s="49"/>
      <c r="R505" s="50"/>
      <c r="S505" s="50"/>
      <c r="T505" s="50"/>
      <c r="U505" s="50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</row>
    <row r="506" spans="1:33">
      <c r="A506" s="51"/>
      <c r="B506" s="21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30" t="s">
        <v>1060</v>
      </c>
      <c r="O506" s="31" t="s">
        <v>1061</v>
      </c>
      <c r="P506" s="32">
        <v>156.64</v>
      </c>
      <c r="Q506" s="49"/>
      <c r="R506" s="50"/>
      <c r="S506" s="50"/>
      <c r="T506" s="50"/>
      <c r="U506" s="50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</row>
    <row r="507" spans="1:33">
      <c r="A507" s="51"/>
      <c r="B507" s="21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30" t="s">
        <v>1062</v>
      </c>
      <c r="O507" s="31" t="s">
        <v>1063</v>
      </c>
      <c r="P507" s="32">
        <v>163.18</v>
      </c>
      <c r="Q507" s="47"/>
      <c r="R507" s="48"/>
      <c r="S507" s="48"/>
      <c r="T507" s="48"/>
      <c r="U507" s="48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</row>
    <row r="508" spans="1:33">
      <c r="A508" s="51"/>
      <c r="B508" s="21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30" t="s">
        <v>1064</v>
      </c>
      <c r="O508" s="31" t="s">
        <v>1065</v>
      </c>
      <c r="P508" s="32">
        <v>83.16</v>
      </c>
      <c r="Q508" s="49"/>
      <c r="R508" s="50"/>
      <c r="S508" s="50"/>
      <c r="T508" s="50"/>
      <c r="U508" s="50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</row>
    <row r="509" spans="1:33">
      <c r="A509" s="51"/>
      <c r="B509" s="21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30" t="s">
        <v>1066</v>
      </c>
      <c r="O509" s="31" t="s">
        <v>1067</v>
      </c>
      <c r="P509" s="32">
        <v>358.2</v>
      </c>
      <c r="Q509" s="47"/>
      <c r="R509" s="48"/>
      <c r="S509" s="48"/>
      <c r="T509" s="48"/>
      <c r="U509" s="48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</row>
    <row r="510" spans="1:33">
      <c r="A510" s="51"/>
      <c r="B510" s="21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30" t="s">
        <v>1068</v>
      </c>
      <c r="O510" s="31" t="s">
        <v>1069</v>
      </c>
      <c r="P510" s="32">
        <v>268.32</v>
      </c>
      <c r="Q510" s="47"/>
      <c r="R510" s="48"/>
      <c r="S510" s="48"/>
      <c r="T510" s="48"/>
      <c r="U510" s="48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</row>
    <row r="511" spans="1:33">
      <c r="A511" s="51"/>
      <c r="B511" s="19" t="s">
        <v>1070</v>
      </c>
      <c r="C511" s="22">
        <f t="shared" ref="C511:M511" si="48">(135/1000)*(248/1000)*(61/1000)</f>
        <v>0.00204228</v>
      </c>
      <c r="D511" s="22">
        <f t="shared" si="48"/>
        <v>0.00204228</v>
      </c>
      <c r="E511" s="22">
        <f t="shared" si="48"/>
        <v>0.00204228</v>
      </c>
      <c r="F511" s="22">
        <f t="shared" si="48"/>
        <v>0.00204228</v>
      </c>
      <c r="G511" s="22">
        <f t="shared" si="48"/>
        <v>0.00204228</v>
      </c>
      <c r="H511" s="22">
        <f t="shared" si="48"/>
        <v>0.00204228</v>
      </c>
      <c r="I511" s="22">
        <f t="shared" si="48"/>
        <v>0.00204228</v>
      </c>
      <c r="J511" s="22">
        <f t="shared" si="48"/>
        <v>0.00204228</v>
      </c>
      <c r="K511" s="22">
        <f t="shared" si="48"/>
        <v>0.00204228</v>
      </c>
      <c r="L511" s="22">
        <f t="shared" si="48"/>
        <v>0.00204228</v>
      </c>
      <c r="M511" s="22">
        <f t="shared" si="48"/>
        <v>0.00204228</v>
      </c>
      <c r="N511" s="30" t="s">
        <v>1071</v>
      </c>
      <c r="O511" s="31" t="s">
        <v>1072</v>
      </c>
      <c r="P511" s="32">
        <v>16.72</v>
      </c>
      <c r="Q511" s="47"/>
      <c r="R511" s="48"/>
      <c r="S511" s="48"/>
      <c r="T511" s="48"/>
      <c r="U511" s="48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</row>
    <row r="512" spans="1:33">
      <c r="A512" s="51"/>
      <c r="B512" s="21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30" t="s">
        <v>1073</v>
      </c>
      <c r="O512" s="31" t="s">
        <v>1074</v>
      </c>
      <c r="P512" s="32">
        <v>8.8</v>
      </c>
      <c r="Q512" s="47"/>
      <c r="R512" s="48"/>
      <c r="S512" s="48"/>
      <c r="T512" s="48"/>
      <c r="U512" s="48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</row>
    <row r="513" spans="1:33">
      <c r="A513" s="51"/>
      <c r="B513" s="21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30" t="s">
        <v>1075</v>
      </c>
      <c r="O513" s="31" t="s">
        <v>1076</v>
      </c>
      <c r="P513" s="32">
        <v>8.55</v>
      </c>
      <c r="Q513" s="47"/>
      <c r="R513" s="48"/>
      <c r="S513" s="48"/>
      <c r="T513" s="48"/>
      <c r="U513" s="48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</row>
    <row r="514" spans="1:33">
      <c r="A514" s="51"/>
      <c r="B514" s="21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30" t="s">
        <v>1077</v>
      </c>
      <c r="O514" s="31" t="s">
        <v>1078</v>
      </c>
      <c r="P514" s="32">
        <v>9.9</v>
      </c>
      <c r="Q514" s="47"/>
      <c r="R514" s="48"/>
      <c r="S514" s="48"/>
      <c r="T514" s="48"/>
      <c r="U514" s="48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</row>
    <row r="515" spans="1:33">
      <c r="A515" s="51"/>
      <c r="B515" s="21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30" t="s">
        <v>1079</v>
      </c>
      <c r="O515" s="31" t="s">
        <v>1080</v>
      </c>
      <c r="P515" s="32">
        <v>7.332</v>
      </c>
      <c r="Q515" s="47"/>
      <c r="R515" s="48"/>
      <c r="S515" s="48"/>
      <c r="T515" s="48"/>
      <c r="U515" s="48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</row>
    <row r="516" spans="1:33">
      <c r="A516" s="51"/>
      <c r="B516" s="21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30" t="s">
        <v>1081</v>
      </c>
      <c r="O516" s="31" t="s">
        <v>1082</v>
      </c>
      <c r="P516" s="32">
        <v>25.714</v>
      </c>
      <c r="Q516" s="47"/>
      <c r="R516" s="48"/>
      <c r="S516" s="48"/>
      <c r="T516" s="48"/>
      <c r="U516" s="48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</row>
    <row r="517" spans="1:33">
      <c r="A517" s="51"/>
      <c r="B517" s="21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30" t="s">
        <v>1083</v>
      </c>
      <c r="O517" s="31" t="s">
        <v>1084</v>
      </c>
      <c r="P517" s="32">
        <v>16.716</v>
      </c>
      <c r="Q517" s="47"/>
      <c r="R517" s="48"/>
      <c r="S517" s="48"/>
      <c r="T517" s="48"/>
      <c r="U517" s="48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</row>
    <row r="518" spans="1:33">
      <c r="A518" s="51"/>
      <c r="B518" s="21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30" t="s">
        <v>1085</v>
      </c>
      <c r="O518" s="31" t="s">
        <v>1086</v>
      </c>
      <c r="P518" s="32">
        <v>29.548</v>
      </c>
      <c r="Q518" s="47"/>
      <c r="R518" s="48"/>
      <c r="S518" s="48"/>
      <c r="T518" s="48"/>
      <c r="U518" s="48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</row>
    <row r="519" spans="1:33">
      <c r="A519" s="51"/>
      <c r="B519" s="21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30" t="s">
        <v>1087</v>
      </c>
      <c r="O519" s="31" t="s">
        <v>1088</v>
      </c>
      <c r="P519" s="32">
        <v>27.54</v>
      </c>
      <c r="Q519" s="47"/>
      <c r="R519" s="48"/>
      <c r="S519" s="48"/>
      <c r="T519" s="48"/>
      <c r="U519" s="48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</row>
    <row r="520" spans="1:33">
      <c r="A520" s="51"/>
      <c r="B520" s="21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30" t="s">
        <v>1089</v>
      </c>
      <c r="O520" s="31" t="s">
        <v>1090</v>
      </c>
      <c r="P520" s="32">
        <v>112.2</v>
      </c>
      <c r="Q520" s="47"/>
      <c r="R520" s="48"/>
      <c r="S520" s="48"/>
      <c r="T520" s="48"/>
      <c r="U520" s="48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</row>
    <row r="521" spans="1:33">
      <c r="A521" s="51"/>
      <c r="B521" s="21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30" t="s">
        <v>1091</v>
      </c>
      <c r="O521" s="31" t="s">
        <v>1092</v>
      </c>
      <c r="P521" s="32">
        <v>106.95</v>
      </c>
      <c r="Q521" s="47"/>
      <c r="R521" s="48"/>
      <c r="S521" s="48"/>
      <c r="T521" s="48"/>
      <c r="U521" s="48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</row>
    <row r="522" spans="1:33">
      <c r="A522" s="51"/>
      <c r="B522" s="21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30" t="s">
        <v>1093</v>
      </c>
      <c r="O522" s="31" t="s">
        <v>1094</v>
      </c>
      <c r="P522" s="32">
        <v>107.07</v>
      </c>
      <c r="Q522" s="47"/>
      <c r="R522" s="48"/>
      <c r="S522" s="48"/>
      <c r="T522" s="48"/>
      <c r="U522" s="48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</row>
    <row r="523" spans="1:33">
      <c r="A523" s="51"/>
      <c r="B523" s="21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30" t="s">
        <v>1095</v>
      </c>
      <c r="O523" s="31" t="s">
        <v>1096</v>
      </c>
      <c r="P523" s="32">
        <v>101.15</v>
      </c>
      <c r="Q523" s="47"/>
      <c r="R523" s="48"/>
      <c r="S523" s="48"/>
      <c r="T523" s="48"/>
      <c r="U523" s="48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</row>
    <row r="524" spans="1:33">
      <c r="A524" s="51"/>
      <c r="B524" s="21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30" t="s">
        <v>1097</v>
      </c>
      <c r="O524" s="31" t="s">
        <v>1098</v>
      </c>
      <c r="P524" s="32">
        <v>58.65</v>
      </c>
      <c r="Q524" s="47"/>
      <c r="R524" s="48"/>
      <c r="S524" s="48"/>
      <c r="T524" s="48"/>
      <c r="U524" s="48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</row>
    <row r="525" spans="1:33">
      <c r="A525" s="51"/>
      <c r="B525" s="21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30" t="s">
        <v>1099</v>
      </c>
      <c r="O525" s="31" t="s">
        <v>1100</v>
      </c>
      <c r="P525" s="32">
        <v>106.68</v>
      </c>
      <c r="Q525" s="47"/>
      <c r="R525" s="48"/>
      <c r="S525" s="48"/>
      <c r="T525" s="48"/>
      <c r="U525" s="48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</row>
    <row r="526" spans="1:33">
      <c r="A526" s="51"/>
      <c r="B526" s="21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30" t="s">
        <v>1101</v>
      </c>
      <c r="O526" s="31" t="s">
        <v>1102</v>
      </c>
      <c r="P526" s="32">
        <v>12.6</v>
      </c>
      <c r="Q526" s="47"/>
      <c r="R526" s="48"/>
      <c r="S526" s="48"/>
      <c r="T526" s="48"/>
      <c r="U526" s="48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</row>
    <row r="527" spans="1:33">
      <c r="A527" s="51"/>
      <c r="B527" s="21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30" t="s">
        <v>1103</v>
      </c>
      <c r="O527" s="31" t="s">
        <v>1104</v>
      </c>
      <c r="P527" s="32">
        <v>15.84</v>
      </c>
      <c r="Q527" s="49"/>
      <c r="R527" s="50"/>
      <c r="S527" s="50"/>
      <c r="T527" s="50"/>
      <c r="U527" s="50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</row>
    <row r="528" spans="1:33">
      <c r="A528" s="51"/>
      <c r="B528" s="19" t="s">
        <v>1105</v>
      </c>
      <c r="C528" s="22">
        <f t="shared" ref="C528:M528" si="49">(10/1000)*(248/1000)*(61/1000)</f>
        <v>0.00015128</v>
      </c>
      <c r="D528" s="22">
        <f t="shared" si="49"/>
        <v>0.00015128</v>
      </c>
      <c r="E528" s="22">
        <f t="shared" si="49"/>
        <v>0.00015128</v>
      </c>
      <c r="F528" s="22">
        <f t="shared" si="49"/>
        <v>0.00015128</v>
      </c>
      <c r="G528" s="22">
        <f t="shared" si="49"/>
        <v>0.00015128</v>
      </c>
      <c r="H528" s="22">
        <f t="shared" si="49"/>
        <v>0.00015128</v>
      </c>
      <c r="I528" s="22">
        <f t="shared" si="49"/>
        <v>0.00015128</v>
      </c>
      <c r="J528" s="22">
        <f t="shared" si="49"/>
        <v>0.00015128</v>
      </c>
      <c r="K528" s="22">
        <f t="shared" si="49"/>
        <v>0.00015128</v>
      </c>
      <c r="L528" s="22">
        <f t="shared" si="49"/>
        <v>0.00015128</v>
      </c>
      <c r="M528" s="22">
        <f t="shared" si="49"/>
        <v>0.00015128</v>
      </c>
      <c r="N528" s="30" t="s">
        <v>1106</v>
      </c>
      <c r="O528" s="31" t="s">
        <v>1107</v>
      </c>
      <c r="P528" s="32">
        <v>37.72</v>
      </c>
      <c r="Q528" s="47"/>
      <c r="R528" s="48"/>
      <c r="S528" s="48"/>
      <c r="T528" s="48"/>
      <c r="U528" s="48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</row>
    <row r="529" spans="1:33">
      <c r="A529" s="51"/>
      <c r="B529" s="21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30" t="s">
        <v>1108</v>
      </c>
      <c r="O529" s="31" t="s">
        <v>1109</v>
      </c>
      <c r="P529" s="32">
        <v>29.75</v>
      </c>
      <c r="Q529" s="47"/>
      <c r="R529" s="48"/>
      <c r="S529" s="48"/>
      <c r="T529" s="48"/>
      <c r="U529" s="48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</row>
    <row r="530" spans="1:33">
      <c r="A530" s="51"/>
      <c r="B530" s="19" t="s">
        <v>1110</v>
      </c>
      <c r="C530" s="22">
        <f t="shared" ref="C530:M530" si="50">(328/1000)*(313/1000)*(61/1000)*(248/1000)</f>
        <v>0.001553100992</v>
      </c>
      <c r="D530" s="22">
        <f t="shared" si="50"/>
        <v>0.001553100992</v>
      </c>
      <c r="E530" s="22">
        <f t="shared" si="50"/>
        <v>0.001553100992</v>
      </c>
      <c r="F530" s="22">
        <f t="shared" si="50"/>
        <v>0.001553100992</v>
      </c>
      <c r="G530" s="22">
        <f t="shared" si="50"/>
        <v>0.001553100992</v>
      </c>
      <c r="H530" s="22">
        <f t="shared" si="50"/>
        <v>0.001553100992</v>
      </c>
      <c r="I530" s="22">
        <f t="shared" si="50"/>
        <v>0.001553100992</v>
      </c>
      <c r="J530" s="22">
        <f t="shared" si="50"/>
        <v>0.001553100992</v>
      </c>
      <c r="K530" s="22">
        <f t="shared" si="50"/>
        <v>0.001553100992</v>
      </c>
      <c r="L530" s="22">
        <f t="shared" si="50"/>
        <v>0.001553100992</v>
      </c>
      <c r="M530" s="22">
        <f t="shared" si="50"/>
        <v>0.001553100992</v>
      </c>
      <c r="N530" s="30" t="s">
        <v>1111</v>
      </c>
      <c r="O530" s="31" t="s">
        <v>1112</v>
      </c>
      <c r="P530" s="32">
        <v>4.45</v>
      </c>
      <c r="Q530" s="47"/>
      <c r="R530" s="48"/>
      <c r="S530" s="48"/>
      <c r="T530" s="48"/>
      <c r="U530" s="48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</row>
    <row r="531" spans="1:33">
      <c r="A531" s="51"/>
      <c r="B531" s="21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30" t="s">
        <v>1113</v>
      </c>
      <c r="O531" s="31" t="s">
        <v>1114</v>
      </c>
      <c r="P531" s="32">
        <v>7.392</v>
      </c>
      <c r="Q531" s="47"/>
      <c r="R531" s="48"/>
      <c r="S531" s="48"/>
      <c r="T531" s="48"/>
      <c r="U531" s="48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</row>
    <row r="532" spans="1:33">
      <c r="A532" s="51"/>
      <c r="B532" s="21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30" t="s">
        <v>1115</v>
      </c>
      <c r="O532" s="31" t="s">
        <v>1116</v>
      </c>
      <c r="P532" s="32">
        <v>18.507</v>
      </c>
      <c r="Q532" s="47"/>
      <c r="R532" s="48"/>
      <c r="S532" s="48"/>
      <c r="T532" s="48"/>
      <c r="U532" s="48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</row>
    <row r="533" spans="1:33">
      <c r="A533" s="51"/>
      <c r="B533" s="21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30" t="s">
        <v>1117</v>
      </c>
      <c r="O533" s="31" t="s">
        <v>1118</v>
      </c>
      <c r="P533" s="32">
        <v>18.706</v>
      </c>
      <c r="Q533" s="47"/>
      <c r="R533" s="48"/>
      <c r="S533" s="48"/>
      <c r="T533" s="48"/>
      <c r="U533" s="48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</row>
    <row r="534" spans="1:33">
      <c r="A534" s="51"/>
      <c r="B534" s="21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30" t="s">
        <v>1119</v>
      </c>
      <c r="O534" s="31" t="s">
        <v>1120</v>
      </c>
      <c r="P534" s="32">
        <v>16.826</v>
      </c>
      <c r="Q534" s="47"/>
      <c r="R534" s="48"/>
      <c r="S534" s="48"/>
      <c r="T534" s="48"/>
      <c r="U534" s="48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</row>
    <row r="535" spans="1:33">
      <c r="A535" s="51"/>
      <c r="B535" s="21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30" t="s">
        <v>1121</v>
      </c>
      <c r="O535" s="31" t="s">
        <v>1122</v>
      </c>
      <c r="P535" s="32">
        <v>18.396</v>
      </c>
      <c r="Q535" s="47"/>
      <c r="R535" s="48"/>
      <c r="S535" s="48"/>
      <c r="T535" s="48"/>
      <c r="U535" s="48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</row>
    <row r="536" spans="1:33">
      <c r="A536" s="51"/>
      <c r="B536" s="21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30" t="s">
        <v>1123</v>
      </c>
      <c r="O536" s="31" t="s">
        <v>1124</v>
      </c>
      <c r="P536" s="32">
        <v>15.4</v>
      </c>
      <c r="Q536" s="47"/>
      <c r="R536" s="48"/>
      <c r="S536" s="48"/>
      <c r="T536" s="48"/>
      <c r="U536" s="48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</row>
    <row r="537" spans="1:33">
      <c r="A537" s="51"/>
      <c r="B537" s="21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30" t="s">
        <v>1125</v>
      </c>
      <c r="O537" s="31" t="s">
        <v>1126</v>
      </c>
      <c r="P537" s="32">
        <v>8.099</v>
      </c>
      <c r="Q537" s="47"/>
      <c r="R537" s="48"/>
      <c r="S537" s="48"/>
      <c r="T537" s="48"/>
      <c r="U537" s="48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</row>
    <row r="538" spans="1:33">
      <c r="A538" s="51"/>
      <c r="B538" s="21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30" t="s">
        <v>1127</v>
      </c>
      <c r="O538" s="31" t="s">
        <v>1128</v>
      </c>
      <c r="P538" s="32">
        <v>9.009</v>
      </c>
      <c r="Q538" s="47"/>
      <c r="R538" s="48"/>
      <c r="S538" s="48"/>
      <c r="T538" s="48"/>
      <c r="U538" s="48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</row>
    <row r="539" spans="1:33">
      <c r="A539" s="51"/>
      <c r="B539" s="21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30" t="s">
        <v>1129</v>
      </c>
      <c r="O539" s="31" t="s">
        <v>1130</v>
      </c>
      <c r="P539" s="32">
        <v>2.835</v>
      </c>
      <c r="Q539" s="47"/>
      <c r="R539" s="48"/>
      <c r="S539" s="48"/>
      <c r="T539" s="48"/>
      <c r="U539" s="48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</row>
    <row r="540" spans="1:33">
      <c r="A540" s="51"/>
      <c r="B540" s="21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30" t="s">
        <v>1131</v>
      </c>
      <c r="O540" s="31" t="s">
        <v>1132</v>
      </c>
      <c r="P540" s="32">
        <v>93.5</v>
      </c>
      <c r="Q540" s="47"/>
      <c r="R540" s="48"/>
      <c r="S540" s="48"/>
      <c r="T540" s="48"/>
      <c r="U540" s="48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</row>
    <row r="541" spans="1:33">
      <c r="A541" s="51"/>
      <c r="B541" s="19" t="s">
        <v>1133</v>
      </c>
      <c r="C541" s="22">
        <f t="shared" ref="C541:M541" si="51">(387/1000)*(248/1000)*(61/1000)*(313/1000)</f>
        <v>0.001832469768</v>
      </c>
      <c r="D541" s="22">
        <f t="shared" si="51"/>
        <v>0.001832469768</v>
      </c>
      <c r="E541" s="22">
        <f t="shared" si="51"/>
        <v>0.001832469768</v>
      </c>
      <c r="F541" s="22">
        <f t="shared" si="51"/>
        <v>0.001832469768</v>
      </c>
      <c r="G541" s="22">
        <f t="shared" si="51"/>
        <v>0.001832469768</v>
      </c>
      <c r="H541" s="22">
        <f t="shared" si="51"/>
        <v>0.001832469768</v>
      </c>
      <c r="I541" s="22">
        <f t="shared" si="51"/>
        <v>0.001832469768</v>
      </c>
      <c r="J541" s="22">
        <f t="shared" si="51"/>
        <v>0.001832469768</v>
      </c>
      <c r="K541" s="22">
        <f t="shared" si="51"/>
        <v>0.001832469768</v>
      </c>
      <c r="L541" s="22">
        <f t="shared" si="51"/>
        <v>0.001832469768</v>
      </c>
      <c r="M541" s="22">
        <f t="shared" si="51"/>
        <v>0.001832469768</v>
      </c>
      <c r="N541" s="30" t="s">
        <v>1134</v>
      </c>
      <c r="O541" s="31" t="s">
        <v>1135</v>
      </c>
      <c r="P541" s="32">
        <v>3.735</v>
      </c>
      <c r="Q541" s="47"/>
      <c r="R541" s="48"/>
      <c r="S541" s="48"/>
      <c r="T541" s="48"/>
      <c r="U541" s="48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</row>
    <row r="542" spans="1:33">
      <c r="A542" s="51"/>
      <c r="B542" s="21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30" t="s">
        <v>1136</v>
      </c>
      <c r="O542" s="31" t="s">
        <v>1137</v>
      </c>
      <c r="P542" s="32">
        <v>9.207</v>
      </c>
      <c r="Q542" s="47"/>
      <c r="R542" s="48"/>
      <c r="S542" s="48"/>
      <c r="T542" s="48"/>
      <c r="U542" s="48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</row>
    <row r="543" spans="1:33">
      <c r="A543" s="51"/>
      <c r="B543" s="21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30" t="s">
        <v>1138</v>
      </c>
      <c r="O543" s="31" t="s">
        <v>1139</v>
      </c>
      <c r="P543" s="32">
        <v>3.29</v>
      </c>
      <c r="Q543" s="49"/>
      <c r="R543" s="50"/>
      <c r="S543" s="50"/>
      <c r="T543" s="50"/>
      <c r="U543" s="50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</row>
    <row r="544" spans="1:33">
      <c r="A544" s="51"/>
      <c r="B544" s="21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30" t="s">
        <v>1140</v>
      </c>
      <c r="O544" s="31" t="s">
        <v>1141</v>
      </c>
      <c r="P544" s="32">
        <v>9.009</v>
      </c>
      <c r="Q544" s="47"/>
      <c r="R544" s="48"/>
      <c r="S544" s="48"/>
      <c r="T544" s="48"/>
      <c r="U544" s="48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</row>
    <row r="545" spans="1:33">
      <c r="A545" s="51"/>
      <c r="B545" s="21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30" t="s">
        <v>1142</v>
      </c>
      <c r="O545" s="31" t="s">
        <v>1143</v>
      </c>
      <c r="P545" s="32">
        <v>12.636</v>
      </c>
      <c r="Q545" s="47"/>
      <c r="R545" s="48"/>
      <c r="S545" s="48"/>
      <c r="T545" s="48"/>
      <c r="U545" s="48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</row>
    <row r="546" spans="1:33">
      <c r="A546" s="51"/>
      <c r="B546" s="21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30" t="s">
        <v>1144</v>
      </c>
      <c r="O546" s="31" t="s">
        <v>1145</v>
      </c>
      <c r="P546" s="32">
        <v>1.78</v>
      </c>
      <c r="Q546" s="47"/>
      <c r="R546" s="48"/>
      <c r="S546" s="48"/>
      <c r="T546" s="48"/>
      <c r="U546" s="48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</row>
    <row r="547" spans="1:33">
      <c r="A547" s="51"/>
      <c r="B547" s="21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30" t="s">
        <v>1146</v>
      </c>
      <c r="O547" s="31" t="s">
        <v>1147</v>
      </c>
      <c r="P547" s="32">
        <v>0.82</v>
      </c>
      <c r="Q547" s="47"/>
      <c r="R547" s="48"/>
      <c r="S547" s="48"/>
      <c r="T547" s="48"/>
      <c r="U547" s="48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</row>
    <row r="548" spans="1:33">
      <c r="A548" s="51"/>
      <c r="B548" s="21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30" t="s">
        <v>1148</v>
      </c>
      <c r="O548" s="31" t="s">
        <v>1149</v>
      </c>
      <c r="P548" s="32">
        <v>17.85</v>
      </c>
      <c r="Q548" s="47"/>
      <c r="R548" s="48"/>
      <c r="S548" s="48"/>
      <c r="T548" s="48"/>
      <c r="U548" s="48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</row>
    <row r="549" spans="1:33">
      <c r="A549" s="51"/>
      <c r="B549" s="21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30" t="s">
        <v>1150</v>
      </c>
      <c r="O549" s="31" t="s">
        <v>1151</v>
      </c>
      <c r="P549" s="32">
        <v>9.72</v>
      </c>
      <c r="Q549" s="47"/>
      <c r="R549" s="48"/>
      <c r="S549" s="48"/>
      <c r="T549" s="48"/>
      <c r="U549" s="48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</row>
    <row r="550" spans="1:33">
      <c r="A550" s="51"/>
      <c r="B550" s="21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30" t="s">
        <v>1152</v>
      </c>
      <c r="O550" s="31" t="s">
        <v>1153</v>
      </c>
      <c r="P550" s="32">
        <v>4.785</v>
      </c>
      <c r="Q550" s="47"/>
      <c r="R550" s="48"/>
      <c r="S550" s="48"/>
      <c r="T550" s="48"/>
      <c r="U550" s="48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</row>
    <row r="551" spans="1:33">
      <c r="A551" s="51"/>
      <c r="B551" s="21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30" t="s">
        <v>1154</v>
      </c>
      <c r="O551" s="31" t="s">
        <v>1155</v>
      </c>
      <c r="P551" s="32">
        <v>4.14</v>
      </c>
      <c r="Q551" s="47"/>
      <c r="R551" s="48"/>
      <c r="S551" s="48"/>
      <c r="T551" s="48"/>
      <c r="U551" s="48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</row>
    <row r="552" spans="1:33">
      <c r="A552" s="51"/>
      <c r="B552" s="21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30" t="s">
        <v>1156</v>
      </c>
      <c r="O552" s="31" t="s">
        <v>1157</v>
      </c>
      <c r="P552" s="32">
        <v>1.62</v>
      </c>
      <c r="Q552" s="47"/>
      <c r="R552" s="48"/>
      <c r="S552" s="48"/>
      <c r="T552" s="48"/>
      <c r="U552" s="48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</row>
    <row r="553" spans="1:33">
      <c r="A553" s="51"/>
      <c r="B553" s="21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30" t="s">
        <v>1158</v>
      </c>
      <c r="O553" s="31" t="s">
        <v>1159</v>
      </c>
      <c r="P553" s="32">
        <v>0.45</v>
      </c>
      <c r="Q553" s="47"/>
      <c r="R553" s="48"/>
      <c r="S553" s="48"/>
      <c r="T553" s="48"/>
      <c r="U553" s="48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</row>
    <row r="554" spans="1:33">
      <c r="A554" s="51"/>
      <c r="B554" s="21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30" t="s">
        <v>1160</v>
      </c>
      <c r="O554" s="31" t="s">
        <v>1161</v>
      </c>
      <c r="P554" s="32">
        <v>0.82</v>
      </c>
      <c r="Q554" s="49"/>
      <c r="R554" s="50"/>
      <c r="S554" s="50"/>
      <c r="T554" s="50"/>
      <c r="U554" s="50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</row>
    <row r="555" spans="1:33">
      <c r="A555" s="51"/>
      <c r="B555" s="19" t="s">
        <v>1162</v>
      </c>
      <c r="C555" s="22">
        <f t="shared" ref="C555:M555" si="52">(75/1000)*(61/1000)</f>
        <v>0.004575</v>
      </c>
      <c r="D555" s="22">
        <f t="shared" si="52"/>
        <v>0.004575</v>
      </c>
      <c r="E555" s="22">
        <f t="shared" si="52"/>
        <v>0.004575</v>
      </c>
      <c r="F555" s="22">
        <f t="shared" si="52"/>
        <v>0.004575</v>
      </c>
      <c r="G555" s="22">
        <f t="shared" si="52"/>
        <v>0.004575</v>
      </c>
      <c r="H555" s="22">
        <f t="shared" si="52"/>
        <v>0.004575</v>
      </c>
      <c r="I555" s="22">
        <f t="shared" si="52"/>
        <v>0.004575</v>
      </c>
      <c r="J555" s="22">
        <f t="shared" si="52"/>
        <v>0.004575</v>
      </c>
      <c r="K555" s="22">
        <f t="shared" si="52"/>
        <v>0.004575</v>
      </c>
      <c r="L555" s="22">
        <f t="shared" si="52"/>
        <v>0.004575</v>
      </c>
      <c r="M555" s="22">
        <f t="shared" si="52"/>
        <v>0.004575</v>
      </c>
      <c r="N555" s="30" t="s">
        <v>1163</v>
      </c>
      <c r="O555" s="31" t="s">
        <v>1164</v>
      </c>
      <c r="P555" s="32">
        <v>81.18</v>
      </c>
      <c r="Q555" s="47"/>
      <c r="R555" s="48"/>
      <c r="S555" s="48"/>
      <c r="T555" s="48"/>
      <c r="U555" s="48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</row>
    <row r="556" spans="1:33">
      <c r="A556" s="51"/>
      <c r="B556" s="21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30" t="s">
        <v>1165</v>
      </c>
      <c r="O556" s="31" t="s">
        <v>1166</v>
      </c>
      <c r="P556" s="32">
        <v>97.2</v>
      </c>
      <c r="Q556" s="47"/>
      <c r="R556" s="48"/>
      <c r="S556" s="48"/>
      <c r="T556" s="48"/>
      <c r="U556" s="48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</row>
    <row r="557" spans="1:33">
      <c r="A557" s="51"/>
      <c r="B557" s="21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30" t="s">
        <v>1167</v>
      </c>
      <c r="O557" s="31" t="s">
        <v>1168</v>
      </c>
      <c r="P557" s="32">
        <v>9.3</v>
      </c>
      <c r="Q557" s="47"/>
      <c r="R557" s="48"/>
      <c r="S557" s="48"/>
      <c r="T557" s="48"/>
      <c r="U557" s="48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</row>
    <row r="558" spans="1:33">
      <c r="A558" s="51"/>
      <c r="B558" s="21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30" t="s">
        <v>1169</v>
      </c>
      <c r="O558" s="31" t="s">
        <v>1170</v>
      </c>
      <c r="P558" s="32">
        <v>8.2</v>
      </c>
      <c r="Q558" s="47"/>
      <c r="R558" s="48"/>
      <c r="S558" s="48"/>
      <c r="T558" s="48"/>
      <c r="U558" s="48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</row>
    <row r="559" spans="1:33">
      <c r="A559" s="18" t="s">
        <v>1171</v>
      </c>
      <c r="B559" s="19" t="s">
        <v>1172</v>
      </c>
      <c r="C559" s="22">
        <f t="shared" ref="C559:M559" si="53">(874/1000)*(385/1000)*(75/1000)</f>
        <v>0.02523675</v>
      </c>
      <c r="D559" s="22">
        <f t="shared" si="53"/>
        <v>0.02523675</v>
      </c>
      <c r="E559" s="22">
        <f t="shared" si="53"/>
        <v>0.02523675</v>
      </c>
      <c r="F559" s="22">
        <f t="shared" si="53"/>
        <v>0.02523675</v>
      </c>
      <c r="G559" s="22">
        <f t="shared" si="53"/>
        <v>0.02523675</v>
      </c>
      <c r="H559" s="22">
        <f t="shared" si="53"/>
        <v>0.02523675</v>
      </c>
      <c r="I559" s="22">
        <f t="shared" si="53"/>
        <v>0.02523675</v>
      </c>
      <c r="J559" s="22">
        <f t="shared" si="53"/>
        <v>0.02523675</v>
      </c>
      <c r="K559" s="22">
        <f t="shared" si="53"/>
        <v>0.02523675</v>
      </c>
      <c r="L559" s="22">
        <f t="shared" si="53"/>
        <v>0.02523675</v>
      </c>
      <c r="M559" s="22">
        <f t="shared" si="53"/>
        <v>0.02523675</v>
      </c>
      <c r="N559" s="30" t="s">
        <v>1173</v>
      </c>
      <c r="O559" s="31" t="s">
        <v>1174</v>
      </c>
      <c r="P559" s="32">
        <v>39.2</v>
      </c>
      <c r="Q559" s="47"/>
      <c r="R559" s="48"/>
      <c r="S559" s="48"/>
      <c r="T559" s="48"/>
      <c r="U559" s="48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</row>
    <row r="560" spans="1:33">
      <c r="A560" s="51"/>
      <c r="B560" s="21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30" t="s">
        <v>1175</v>
      </c>
      <c r="O560" s="31" t="s">
        <v>1176</v>
      </c>
      <c r="P560" s="32">
        <v>47.79</v>
      </c>
      <c r="Q560" s="47"/>
      <c r="R560" s="48"/>
      <c r="S560" s="48"/>
      <c r="T560" s="48"/>
      <c r="U560" s="48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</row>
    <row r="561" spans="1:33">
      <c r="A561" s="51"/>
      <c r="B561" s="21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30" t="s">
        <v>1177</v>
      </c>
      <c r="O561" s="31" t="s">
        <v>1178</v>
      </c>
      <c r="P561" s="32">
        <v>40.05</v>
      </c>
      <c r="Q561" s="49"/>
      <c r="R561" s="50"/>
      <c r="S561" s="50"/>
      <c r="T561" s="50"/>
      <c r="U561" s="50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</row>
    <row r="562" spans="1:33">
      <c r="A562" s="51"/>
      <c r="B562" s="21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30" t="s">
        <v>1179</v>
      </c>
      <c r="O562" s="31" t="s">
        <v>1180</v>
      </c>
      <c r="P562" s="32">
        <v>170.88</v>
      </c>
      <c r="Q562" s="49"/>
      <c r="R562" s="50"/>
      <c r="S562" s="50"/>
      <c r="T562" s="50"/>
      <c r="U562" s="50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</row>
    <row r="563" spans="1:33">
      <c r="A563" s="51"/>
      <c r="B563" s="21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30" t="s">
        <v>1181</v>
      </c>
      <c r="O563" s="31" t="s">
        <v>1182</v>
      </c>
      <c r="P563" s="32">
        <v>13.65</v>
      </c>
      <c r="Q563" s="49"/>
      <c r="R563" s="50"/>
      <c r="S563" s="50"/>
      <c r="T563" s="50"/>
      <c r="U563" s="50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</row>
    <row r="564" spans="1:33">
      <c r="A564" s="51"/>
      <c r="B564" s="21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30" t="s">
        <v>1183</v>
      </c>
      <c r="O564" s="31" t="s">
        <v>1184</v>
      </c>
      <c r="P564" s="32">
        <v>11.28</v>
      </c>
      <c r="Q564" s="49"/>
      <c r="R564" s="50"/>
      <c r="S564" s="50"/>
      <c r="T564" s="50"/>
      <c r="U564" s="50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</row>
    <row r="565" spans="1:33">
      <c r="A565" s="51"/>
      <c r="B565" s="21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30" t="s">
        <v>1185</v>
      </c>
      <c r="O565" s="31" t="s">
        <v>1186</v>
      </c>
      <c r="P565" s="32">
        <v>13.63</v>
      </c>
      <c r="Q565" s="49"/>
      <c r="R565" s="50"/>
      <c r="S565" s="50"/>
      <c r="T565" s="50"/>
      <c r="U565" s="50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</row>
    <row r="566" spans="1:33">
      <c r="A566" s="51"/>
      <c r="B566" s="21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30" t="s">
        <v>1187</v>
      </c>
      <c r="O566" s="31" t="s">
        <v>1188</v>
      </c>
      <c r="P566" s="32">
        <v>13.195</v>
      </c>
      <c r="Q566" s="49"/>
      <c r="R566" s="50"/>
      <c r="S566" s="50"/>
      <c r="T566" s="50"/>
      <c r="U566" s="50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</row>
    <row r="567" spans="1:33">
      <c r="A567" s="51"/>
      <c r="B567" s="21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30" t="s">
        <v>1189</v>
      </c>
      <c r="O567" s="31" t="s">
        <v>1190</v>
      </c>
      <c r="P567" s="32">
        <v>19.44</v>
      </c>
      <c r="Q567" s="47"/>
      <c r="R567" s="48"/>
      <c r="S567" s="48"/>
      <c r="T567" s="48"/>
      <c r="U567" s="48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</row>
    <row r="568" spans="1:33">
      <c r="A568" s="51"/>
      <c r="B568" s="21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30" t="s">
        <v>1191</v>
      </c>
      <c r="O568" s="31" t="s">
        <v>1192</v>
      </c>
      <c r="P568" s="32">
        <v>22.68</v>
      </c>
      <c r="Q568" s="47"/>
      <c r="R568" s="48"/>
      <c r="S568" s="48"/>
      <c r="T568" s="48"/>
      <c r="U568" s="48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</row>
    <row r="569" spans="1:33">
      <c r="A569" s="51"/>
      <c r="B569" s="21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30" t="s">
        <v>1193</v>
      </c>
      <c r="O569" s="31" t="s">
        <v>1194</v>
      </c>
      <c r="P569" s="32">
        <v>7.426</v>
      </c>
      <c r="Q569" s="47"/>
      <c r="R569" s="48"/>
      <c r="S569" s="48"/>
      <c r="T569" s="48"/>
      <c r="U569" s="48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</row>
    <row r="570" spans="1:33">
      <c r="A570" s="51"/>
      <c r="B570" s="21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30" t="s">
        <v>1195</v>
      </c>
      <c r="O570" s="31" t="s">
        <v>1196</v>
      </c>
      <c r="P570" s="32">
        <v>10.368</v>
      </c>
      <c r="Q570" s="47"/>
      <c r="R570" s="48"/>
      <c r="S570" s="48"/>
      <c r="T570" s="48"/>
      <c r="U570" s="48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</row>
    <row r="571" spans="1:33">
      <c r="A571" s="51"/>
      <c r="B571" s="21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30" t="s">
        <v>1197</v>
      </c>
      <c r="O571" s="31" t="s">
        <v>1198</v>
      </c>
      <c r="P571" s="32">
        <v>4.2</v>
      </c>
      <c r="Q571" s="47"/>
      <c r="R571" s="48"/>
      <c r="S571" s="48"/>
      <c r="T571" s="48"/>
      <c r="U571" s="48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</row>
    <row r="572" spans="1:33">
      <c r="A572" s="51"/>
      <c r="B572" s="21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30" t="s">
        <v>1199</v>
      </c>
      <c r="O572" s="31" t="s">
        <v>1200</v>
      </c>
      <c r="P572" s="32">
        <v>7.36</v>
      </c>
      <c r="Q572" s="47"/>
      <c r="R572" s="48"/>
      <c r="S572" s="48"/>
      <c r="T572" s="48"/>
      <c r="U572" s="48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</row>
    <row r="573" spans="1:33">
      <c r="A573" s="51"/>
      <c r="B573" s="21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30" t="s">
        <v>1201</v>
      </c>
      <c r="O573" s="31" t="s">
        <v>1202</v>
      </c>
      <c r="P573" s="32">
        <v>42.12</v>
      </c>
      <c r="Q573" s="49"/>
      <c r="R573" s="50"/>
      <c r="S573" s="50"/>
      <c r="T573" s="50"/>
      <c r="U573" s="50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</row>
    <row r="574" spans="1:33">
      <c r="A574" s="51"/>
      <c r="B574" s="21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30" t="s">
        <v>1203</v>
      </c>
      <c r="O574" s="31" t="s">
        <v>1204</v>
      </c>
      <c r="P574" s="32">
        <v>43.2</v>
      </c>
      <c r="Q574" s="49"/>
      <c r="R574" s="50"/>
      <c r="S574" s="50"/>
      <c r="T574" s="50"/>
      <c r="U574" s="50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</row>
    <row r="575" spans="1:33">
      <c r="A575" s="51"/>
      <c r="B575" s="21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30" t="s">
        <v>1205</v>
      </c>
      <c r="O575" s="31" t="s">
        <v>1206</v>
      </c>
      <c r="P575" s="32">
        <v>48.88</v>
      </c>
      <c r="Q575" s="49"/>
      <c r="R575" s="50"/>
      <c r="S575" s="50"/>
      <c r="T575" s="50"/>
      <c r="U575" s="50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</row>
    <row r="576" spans="1:33">
      <c r="A576" s="51"/>
      <c r="B576" s="21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30" t="s">
        <v>1207</v>
      </c>
      <c r="O576" s="31" t="s">
        <v>1208</v>
      </c>
      <c r="P576" s="32">
        <v>43.2</v>
      </c>
      <c r="Q576" s="49"/>
      <c r="R576" s="50"/>
      <c r="S576" s="50"/>
      <c r="T576" s="50"/>
      <c r="U576" s="50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</row>
    <row r="577" spans="1:33">
      <c r="A577" s="51"/>
      <c r="B577" s="21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30" t="s">
        <v>1209</v>
      </c>
      <c r="O577" s="31" t="s">
        <v>1210</v>
      </c>
      <c r="P577" s="32">
        <v>25.48</v>
      </c>
      <c r="Q577" s="49"/>
      <c r="R577" s="50"/>
      <c r="S577" s="50"/>
      <c r="T577" s="50"/>
      <c r="U577" s="50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</row>
    <row r="578" spans="1:33">
      <c r="A578" s="51"/>
      <c r="B578" s="21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30" t="s">
        <v>1211</v>
      </c>
      <c r="O578" s="31" t="s">
        <v>1212</v>
      </c>
      <c r="P578" s="32">
        <v>24.36</v>
      </c>
      <c r="Q578" s="47"/>
      <c r="R578" s="48"/>
      <c r="S578" s="48"/>
      <c r="T578" s="48"/>
      <c r="U578" s="48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</row>
    <row r="579" spans="1:33">
      <c r="A579" s="51"/>
      <c r="B579" s="21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30" t="s">
        <v>1213</v>
      </c>
      <c r="O579" s="31" t="s">
        <v>1214</v>
      </c>
      <c r="P579" s="32">
        <v>70.4</v>
      </c>
      <c r="Q579" s="47"/>
      <c r="R579" s="48"/>
      <c r="S579" s="48"/>
      <c r="T579" s="48"/>
      <c r="U579" s="48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</row>
    <row r="580" spans="1:33">
      <c r="A580" s="51"/>
      <c r="B580" s="21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30" t="s">
        <v>1215</v>
      </c>
      <c r="O580" s="31" t="s">
        <v>1216</v>
      </c>
      <c r="P580" s="32">
        <v>74.7</v>
      </c>
      <c r="Q580" s="47"/>
      <c r="R580" s="48"/>
      <c r="S580" s="48"/>
      <c r="T580" s="48"/>
      <c r="U580" s="48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</row>
    <row r="581" spans="1:33">
      <c r="A581" s="51"/>
      <c r="B581" s="21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30" t="s">
        <v>1217</v>
      </c>
      <c r="O581" s="31" t="s">
        <v>1218</v>
      </c>
      <c r="P581" s="32">
        <v>13.5</v>
      </c>
      <c r="Q581" s="49"/>
      <c r="R581" s="50"/>
      <c r="S581" s="50"/>
      <c r="T581" s="50"/>
      <c r="U581" s="50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</row>
    <row r="582" spans="1:33">
      <c r="A582" s="51"/>
      <c r="B582" s="21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30" t="s">
        <v>1219</v>
      </c>
      <c r="O582" s="31" t="s">
        <v>1220</v>
      </c>
      <c r="P582" s="32">
        <v>16.2</v>
      </c>
      <c r="Q582" s="47"/>
      <c r="R582" s="48"/>
      <c r="S582" s="48"/>
      <c r="T582" s="48"/>
      <c r="U582" s="48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</row>
    <row r="583" spans="1:33">
      <c r="A583" s="51"/>
      <c r="B583" s="21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30" t="s">
        <v>1221</v>
      </c>
      <c r="O583" s="31" t="s">
        <v>1222</v>
      </c>
      <c r="P583" s="32">
        <v>20.02</v>
      </c>
      <c r="Q583" s="49"/>
      <c r="R583" s="50"/>
      <c r="S583" s="50"/>
      <c r="T583" s="50"/>
      <c r="U583" s="50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</row>
    <row r="584" spans="1:33">
      <c r="A584" s="51"/>
      <c r="B584" s="21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30" t="s">
        <v>1223</v>
      </c>
      <c r="O584" s="31" t="s">
        <v>1224</v>
      </c>
      <c r="P584" s="32">
        <v>42.5</v>
      </c>
      <c r="Q584" s="49"/>
      <c r="R584" s="50"/>
      <c r="S584" s="50"/>
      <c r="T584" s="50"/>
      <c r="U584" s="50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</row>
    <row r="585" spans="1:33">
      <c r="A585" s="51"/>
      <c r="B585" s="21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30" t="s">
        <v>1225</v>
      </c>
      <c r="O585" s="31" t="s">
        <v>1226</v>
      </c>
      <c r="P585" s="32">
        <v>15.39</v>
      </c>
      <c r="Q585" s="47"/>
      <c r="R585" s="48"/>
      <c r="S585" s="48"/>
      <c r="T585" s="48"/>
      <c r="U585" s="48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</row>
    <row r="586" spans="1:33">
      <c r="A586" s="51"/>
      <c r="B586" s="21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30" t="s">
        <v>1227</v>
      </c>
      <c r="O586" s="31" t="s">
        <v>1228</v>
      </c>
      <c r="P586" s="32">
        <v>31.45</v>
      </c>
      <c r="Q586" s="47"/>
      <c r="R586" s="48"/>
      <c r="S586" s="48"/>
      <c r="T586" s="48"/>
      <c r="U586" s="48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</row>
    <row r="587" spans="1:33">
      <c r="A587" s="51"/>
      <c r="B587" s="21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30" t="s">
        <v>1229</v>
      </c>
      <c r="O587" s="31" t="s">
        <v>1230</v>
      </c>
      <c r="P587" s="32">
        <v>7.28</v>
      </c>
      <c r="Q587" s="47"/>
      <c r="R587" s="48"/>
      <c r="S587" s="48"/>
      <c r="T587" s="48"/>
      <c r="U587" s="48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</row>
    <row r="588" spans="1:33">
      <c r="A588" s="51"/>
      <c r="B588" s="21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30" t="s">
        <v>1231</v>
      </c>
      <c r="O588" s="31" t="s">
        <v>1232</v>
      </c>
      <c r="P588" s="32">
        <v>10.92</v>
      </c>
      <c r="Q588" s="49"/>
      <c r="R588" s="50"/>
      <c r="S588" s="50"/>
      <c r="T588" s="50"/>
      <c r="U588" s="50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</row>
    <row r="589" spans="1:33">
      <c r="A589" s="51"/>
      <c r="B589" s="21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30" t="s">
        <v>1233</v>
      </c>
      <c r="O589" s="31" t="s">
        <v>1234</v>
      </c>
      <c r="P589" s="32">
        <v>19.09</v>
      </c>
      <c r="Q589" s="49"/>
      <c r="R589" s="50"/>
      <c r="S589" s="50"/>
      <c r="T589" s="50"/>
      <c r="U589" s="50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</row>
    <row r="590" spans="1:33">
      <c r="A590" s="51"/>
      <c r="B590" s="21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30" t="s">
        <v>1235</v>
      </c>
      <c r="O590" s="31" t="s">
        <v>1236</v>
      </c>
      <c r="P590" s="32">
        <v>27.28</v>
      </c>
      <c r="Q590" s="49"/>
      <c r="R590" s="50"/>
      <c r="S590" s="50"/>
      <c r="T590" s="50"/>
      <c r="U590" s="50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</row>
    <row r="591" spans="1:33">
      <c r="A591" s="51"/>
      <c r="B591" s="21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30" t="s">
        <v>1237</v>
      </c>
      <c r="O591" s="31" t="s">
        <v>1238</v>
      </c>
      <c r="P591" s="32">
        <v>35.26</v>
      </c>
      <c r="Q591" s="47"/>
      <c r="R591" s="48"/>
      <c r="S591" s="48"/>
      <c r="T591" s="48"/>
      <c r="U591" s="48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</row>
    <row r="592" spans="1:33">
      <c r="A592" s="51"/>
      <c r="B592" s="21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30" t="s">
        <v>1239</v>
      </c>
      <c r="O592" s="31" t="s">
        <v>1240</v>
      </c>
      <c r="P592" s="32">
        <v>40.05</v>
      </c>
      <c r="Q592" s="49"/>
      <c r="R592" s="50"/>
      <c r="S592" s="50"/>
      <c r="T592" s="50"/>
      <c r="U592" s="50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</row>
    <row r="593" spans="1:33">
      <c r="A593" s="51"/>
      <c r="B593" s="21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30" t="s">
        <v>1241</v>
      </c>
      <c r="O593" s="31" t="s">
        <v>1242</v>
      </c>
      <c r="P593" s="32">
        <v>38.7</v>
      </c>
      <c r="Q593" s="49"/>
      <c r="R593" s="50"/>
      <c r="S593" s="50"/>
      <c r="T593" s="50"/>
      <c r="U593" s="50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</row>
    <row r="594" spans="1:33">
      <c r="A594" s="51"/>
      <c r="B594" s="21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30" t="s">
        <v>1243</v>
      </c>
      <c r="O594" s="31" t="s">
        <v>1244</v>
      </c>
      <c r="P594" s="32">
        <v>39.6</v>
      </c>
      <c r="Q594" s="49"/>
      <c r="R594" s="50"/>
      <c r="S594" s="50"/>
      <c r="T594" s="50"/>
      <c r="U594" s="50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</row>
    <row r="595" spans="1:33">
      <c r="A595" s="51"/>
      <c r="B595" s="21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30" t="s">
        <v>1245</v>
      </c>
      <c r="O595" s="31" t="s">
        <v>1246</v>
      </c>
      <c r="P595" s="32">
        <v>27.73</v>
      </c>
      <c r="Q595" s="47"/>
      <c r="R595" s="48"/>
      <c r="S595" s="48"/>
      <c r="T595" s="48"/>
      <c r="U595" s="48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</row>
    <row r="596" spans="1:33">
      <c r="A596" s="51"/>
      <c r="B596" s="21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30" t="s">
        <v>1247</v>
      </c>
      <c r="O596" s="31" t="s">
        <v>1248</v>
      </c>
      <c r="P596" s="32">
        <v>25.96</v>
      </c>
      <c r="Q596" s="49"/>
      <c r="R596" s="50"/>
      <c r="S596" s="50"/>
      <c r="T596" s="50"/>
      <c r="U596" s="50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</row>
    <row r="597" spans="1:33">
      <c r="A597" s="51"/>
      <c r="B597" s="21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30" t="s">
        <v>1249</v>
      </c>
      <c r="O597" s="31" t="s">
        <v>1250</v>
      </c>
      <c r="P597" s="32">
        <v>55.44</v>
      </c>
      <c r="Q597" s="47"/>
      <c r="R597" s="48"/>
      <c r="S597" s="48"/>
      <c r="T597" s="48"/>
      <c r="U597" s="48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</row>
    <row r="598" spans="1:33">
      <c r="A598" s="51"/>
      <c r="B598" s="21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30" t="s">
        <v>1251</v>
      </c>
      <c r="O598" s="31" t="s">
        <v>1252</v>
      </c>
      <c r="P598" s="32">
        <v>60.06</v>
      </c>
      <c r="Q598" s="49"/>
      <c r="R598" s="50"/>
      <c r="S598" s="50"/>
      <c r="T598" s="50"/>
      <c r="U598" s="50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</row>
    <row r="599" spans="1:33">
      <c r="A599" s="51"/>
      <c r="B599" s="21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30" t="s">
        <v>1253</v>
      </c>
      <c r="O599" s="31" t="s">
        <v>1254</v>
      </c>
      <c r="P599" s="32">
        <v>33.84</v>
      </c>
      <c r="Q599" s="49"/>
      <c r="R599" s="50"/>
      <c r="S599" s="50"/>
      <c r="T599" s="50"/>
      <c r="U599" s="50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</row>
    <row r="600" spans="1:33">
      <c r="A600" s="51"/>
      <c r="B600" s="21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30" t="s">
        <v>1255</v>
      </c>
      <c r="O600" s="31" t="s">
        <v>1256</v>
      </c>
      <c r="P600" s="32">
        <v>30.6</v>
      </c>
      <c r="Q600" s="49"/>
      <c r="R600" s="50"/>
      <c r="S600" s="50"/>
      <c r="T600" s="50"/>
      <c r="U600" s="50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</row>
    <row r="601" spans="1:33">
      <c r="A601" s="51"/>
      <c r="B601" s="21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30" t="s">
        <v>1257</v>
      </c>
      <c r="O601" s="31" t="s">
        <v>1258</v>
      </c>
      <c r="P601" s="32">
        <v>26.56</v>
      </c>
      <c r="Q601" s="47"/>
      <c r="R601" s="48"/>
      <c r="S601" s="48"/>
      <c r="T601" s="48"/>
      <c r="U601" s="48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</row>
    <row r="602" spans="1:33">
      <c r="A602" s="51"/>
      <c r="B602" s="21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30" t="s">
        <v>1259</v>
      </c>
      <c r="O602" s="31" t="s">
        <v>1260</v>
      </c>
      <c r="P602" s="32">
        <v>27.2</v>
      </c>
      <c r="Q602" s="47"/>
      <c r="R602" s="48"/>
      <c r="S602" s="48"/>
      <c r="T602" s="48"/>
      <c r="U602" s="48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</row>
    <row r="603" spans="1:33">
      <c r="A603" s="51"/>
      <c r="B603" s="21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30" t="s">
        <v>1261</v>
      </c>
      <c r="O603" s="31" t="s">
        <v>1262</v>
      </c>
      <c r="P603" s="32">
        <v>21.5</v>
      </c>
      <c r="Q603" s="47"/>
      <c r="R603" s="48"/>
      <c r="S603" s="48"/>
      <c r="T603" s="48"/>
      <c r="U603" s="48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</row>
    <row r="604" spans="1:33">
      <c r="A604" s="51"/>
      <c r="B604" s="21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30" t="s">
        <v>1263</v>
      </c>
      <c r="O604" s="31" t="s">
        <v>1264</v>
      </c>
      <c r="P604" s="32">
        <v>20.75</v>
      </c>
      <c r="Q604" s="49"/>
      <c r="R604" s="50"/>
      <c r="S604" s="50"/>
      <c r="T604" s="50"/>
      <c r="U604" s="50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</row>
    <row r="605" spans="1:33">
      <c r="A605" s="51"/>
      <c r="B605" s="21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30" t="s">
        <v>1265</v>
      </c>
      <c r="O605" s="31" t="s">
        <v>1266</v>
      </c>
      <c r="P605" s="32">
        <v>37.4</v>
      </c>
      <c r="Q605" s="49"/>
      <c r="R605" s="50"/>
      <c r="S605" s="50"/>
      <c r="T605" s="50"/>
      <c r="U605" s="50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</row>
    <row r="606" spans="1:33">
      <c r="A606" s="51"/>
      <c r="B606" s="21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30" t="s">
        <v>1267</v>
      </c>
      <c r="O606" s="31" t="s">
        <v>1268</v>
      </c>
      <c r="P606" s="32">
        <v>37.84</v>
      </c>
      <c r="Q606" s="49"/>
      <c r="R606" s="50"/>
      <c r="S606" s="50"/>
      <c r="T606" s="50"/>
      <c r="U606" s="50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</row>
    <row r="607" spans="1:33">
      <c r="A607" s="51"/>
      <c r="B607" s="21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30" t="s">
        <v>1269</v>
      </c>
      <c r="O607" s="31" t="s">
        <v>1270</v>
      </c>
      <c r="P607" s="32">
        <v>24.07</v>
      </c>
      <c r="Q607" s="49"/>
      <c r="R607" s="50"/>
      <c r="S607" s="50"/>
      <c r="T607" s="50"/>
      <c r="U607" s="50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</row>
    <row r="608" spans="1:33">
      <c r="A608" s="51"/>
      <c r="B608" s="21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30" t="s">
        <v>1271</v>
      </c>
      <c r="O608" s="31" t="s">
        <v>1272</v>
      </c>
      <c r="P608" s="32">
        <v>25.81</v>
      </c>
      <c r="Q608" s="47"/>
      <c r="R608" s="48"/>
      <c r="S608" s="48"/>
      <c r="T608" s="48"/>
      <c r="U608" s="48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</row>
    <row r="609" spans="1:33">
      <c r="A609" s="51"/>
      <c r="B609" s="21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30" t="s">
        <v>1273</v>
      </c>
      <c r="O609" s="31" t="s">
        <v>1274</v>
      </c>
      <c r="P609" s="32">
        <v>47.3</v>
      </c>
      <c r="Q609" s="47"/>
      <c r="R609" s="48"/>
      <c r="S609" s="48"/>
      <c r="T609" s="48"/>
      <c r="U609" s="48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</row>
    <row r="610" spans="1:33">
      <c r="A610" s="51"/>
      <c r="B610" s="21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30" t="s">
        <v>1275</v>
      </c>
      <c r="O610" s="31" t="s">
        <v>1276</v>
      </c>
      <c r="P610" s="32">
        <v>49.5</v>
      </c>
      <c r="Q610" s="49"/>
      <c r="R610" s="50"/>
      <c r="S610" s="50"/>
      <c r="T610" s="50"/>
      <c r="U610" s="50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</row>
    <row r="611" spans="1:33">
      <c r="A611" s="51"/>
      <c r="B611" s="21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30" t="s">
        <v>1277</v>
      </c>
      <c r="O611" s="31" t="s">
        <v>1278</v>
      </c>
      <c r="P611" s="32">
        <v>8.748</v>
      </c>
      <c r="Q611" s="47"/>
      <c r="R611" s="48"/>
      <c r="S611" s="48"/>
      <c r="T611" s="48"/>
      <c r="U611" s="48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</row>
    <row r="612" spans="1:33">
      <c r="A612" s="51"/>
      <c r="B612" s="21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30" t="s">
        <v>1279</v>
      </c>
      <c r="O612" s="31" t="s">
        <v>1280</v>
      </c>
      <c r="P612" s="32">
        <v>7.743</v>
      </c>
      <c r="Q612" s="47"/>
      <c r="R612" s="48"/>
      <c r="S612" s="48"/>
      <c r="T612" s="48"/>
      <c r="U612" s="48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</row>
    <row r="613" spans="1:33">
      <c r="A613" s="51"/>
      <c r="B613" s="21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30" t="s">
        <v>1281</v>
      </c>
      <c r="O613" s="31" t="s">
        <v>1282</v>
      </c>
      <c r="P613" s="32">
        <v>7.921</v>
      </c>
      <c r="Q613" s="47"/>
      <c r="R613" s="48"/>
      <c r="S613" s="48"/>
      <c r="T613" s="48"/>
      <c r="U613" s="48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</row>
    <row r="614" spans="1:33">
      <c r="A614" s="51"/>
      <c r="B614" s="21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30" t="s">
        <v>1283</v>
      </c>
      <c r="O614" s="31" t="s">
        <v>1284</v>
      </c>
      <c r="P614" s="32">
        <v>17.6</v>
      </c>
      <c r="Q614" s="47"/>
      <c r="R614" s="48"/>
      <c r="S614" s="48"/>
      <c r="T614" s="48"/>
      <c r="U614" s="48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</row>
    <row r="615" spans="1:33">
      <c r="A615" s="51"/>
      <c r="B615" s="21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30" t="s">
        <v>1285</v>
      </c>
      <c r="O615" s="31" t="s">
        <v>1286</v>
      </c>
      <c r="P615" s="32">
        <v>17.6</v>
      </c>
      <c r="Q615" s="49"/>
      <c r="R615" s="50"/>
      <c r="S615" s="50"/>
      <c r="T615" s="50"/>
      <c r="U615" s="50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</row>
    <row r="616" spans="1:33">
      <c r="A616" s="51"/>
      <c r="B616" s="19" t="s">
        <v>1287</v>
      </c>
      <c r="C616" s="22">
        <f t="shared" ref="C616:L616" si="54">(36/1000)*(385/1000)*(75/1000)</f>
        <v>0.0010395</v>
      </c>
      <c r="D616" s="22">
        <f t="shared" si="54"/>
        <v>0.0010395</v>
      </c>
      <c r="E616" s="22">
        <f t="shared" si="54"/>
        <v>0.0010395</v>
      </c>
      <c r="F616" s="22">
        <f t="shared" si="54"/>
        <v>0.0010395</v>
      </c>
      <c r="G616" s="22">
        <f t="shared" si="54"/>
        <v>0.0010395</v>
      </c>
      <c r="H616" s="22">
        <f t="shared" si="54"/>
        <v>0.0010395</v>
      </c>
      <c r="I616" s="22">
        <f t="shared" si="54"/>
        <v>0.0010395</v>
      </c>
      <c r="J616" s="22">
        <f t="shared" si="54"/>
        <v>0.0010395</v>
      </c>
      <c r="K616" s="22">
        <f t="shared" si="54"/>
        <v>0.0010395</v>
      </c>
      <c r="L616" s="22">
        <f t="shared" si="54"/>
        <v>0.0010395</v>
      </c>
      <c r="M616" s="22">
        <f>(36/1000)*(385/1000)*(75/1000)+0.000000004</f>
        <v>0.001039504</v>
      </c>
      <c r="N616" s="30" t="s">
        <v>1288</v>
      </c>
      <c r="O616" s="31" t="s">
        <v>1289</v>
      </c>
      <c r="P616" s="32">
        <v>4.25</v>
      </c>
      <c r="Q616" s="49"/>
      <c r="R616" s="50"/>
      <c r="S616" s="50"/>
      <c r="T616" s="50"/>
      <c r="U616" s="50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</row>
    <row r="617" spans="1:33">
      <c r="A617" s="51"/>
      <c r="B617" s="21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30" t="s">
        <v>1290</v>
      </c>
      <c r="O617" s="31" t="s">
        <v>1291</v>
      </c>
      <c r="P617" s="32">
        <v>8.7</v>
      </c>
      <c r="Q617" s="47"/>
      <c r="R617" s="48"/>
      <c r="S617" s="48"/>
      <c r="T617" s="48"/>
      <c r="U617" s="48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</row>
    <row r="618" spans="1:33">
      <c r="A618" s="51"/>
      <c r="B618" s="21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30" t="s">
        <v>1292</v>
      </c>
      <c r="O618" s="31" t="s">
        <v>1293</v>
      </c>
      <c r="P618" s="32">
        <v>10.56</v>
      </c>
      <c r="Q618" s="49"/>
      <c r="R618" s="50"/>
      <c r="S618" s="50"/>
      <c r="T618" s="50"/>
      <c r="U618" s="50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</row>
    <row r="619" spans="1:33">
      <c r="A619" s="51"/>
      <c r="B619" s="21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30" t="s">
        <v>1294</v>
      </c>
      <c r="O619" s="31" t="s">
        <v>1295</v>
      </c>
      <c r="P619" s="32">
        <v>8.1</v>
      </c>
      <c r="Q619" s="47"/>
      <c r="R619" s="48"/>
      <c r="S619" s="48"/>
      <c r="T619" s="48"/>
      <c r="U619" s="48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</row>
    <row r="620" spans="1:33">
      <c r="A620" s="51"/>
      <c r="B620" s="21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30" t="s">
        <v>1296</v>
      </c>
      <c r="O620" s="31" t="s">
        <v>1297</v>
      </c>
      <c r="P620" s="32">
        <v>11.04</v>
      </c>
      <c r="Q620" s="47"/>
      <c r="R620" s="48"/>
      <c r="S620" s="48"/>
      <c r="T620" s="48"/>
      <c r="U620" s="48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</row>
    <row r="621" spans="1:33">
      <c r="A621" s="51"/>
      <c r="B621" s="21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30" t="s">
        <v>1298</v>
      </c>
      <c r="O621" s="31" t="s">
        <v>1299</v>
      </c>
      <c r="P621" s="32">
        <v>26.643</v>
      </c>
      <c r="Q621" s="47"/>
      <c r="R621" s="48"/>
      <c r="S621" s="48"/>
      <c r="T621" s="48"/>
      <c r="U621" s="48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</row>
    <row r="622" spans="1:33">
      <c r="A622" s="51"/>
      <c r="B622" s="21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30" t="s">
        <v>1300</v>
      </c>
      <c r="O622" s="31" t="s">
        <v>1301</v>
      </c>
      <c r="P622" s="32">
        <v>6.96</v>
      </c>
      <c r="Q622" s="47"/>
      <c r="R622" s="48"/>
      <c r="S622" s="48"/>
      <c r="T622" s="48"/>
      <c r="U622" s="48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</row>
    <row r="623" spans="1:33">
      <c r="A623" s="51"/>
      <c r="B623" s="21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30" t="s">
        <v>1302</v>
      </c>
      <c r="O623" s="31" t="s">
        <v>1303</v>
      </c>
      <c r="P623" s="32">
        <v>21.5</v>
      </c>
      <c r="Q623" s="49"/>
      <c r="R623" s="50"/>
      <c r="S623" s="50"/>
      <c r="T623" s="50"/>
      <c r="U623" s="50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</row>
    <row r="624" spans="1:33">
      <c r="A624" s="51"/>
      <c r="B624" s="21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30" t="s">
        <v>1304</v>
      </c>
      <c r="O624" s="31" t="s">
        <v>1305</v>
      </c>
      <c r="P624" s="32">
        <v>6.96</v>
      </c>
      <c r="Q624" s="47"/>
      <c r="R624" s="48"/>
      <c r="S624" s="48"/>
      <c r="T624" s="48"/>
      <c r="U624" s="48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</row>
    <row r="625" spans="1:33">
      <c r="A625" s="51"/>
      <c r="B625" s="21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30" t="s">
        <v>1306</v>
      </c>
      <c r="O625" s="31" t="s">
        <v>1307</v>
      </c>
      <c r="P625" s="32">
        <v>16.83</v>
      </c>
      <c r="Q625" s="47"/>
      <c r="R625" s="48"/>
      <c r="S625" s="48"/>
      <c r="T625" s="48"/>
      <c r="U625" s="48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</row>
    <row r="626" spans="1:33">
      <c r="A626" s="51"/>
      <c r="B626" s="21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30" t="s">
        <v>1308</v>
      </c>
      <c r="O626" s="31" t="s">
        <v>1309</v>
      </c>
      <c r="P626" s="32">
        <v>26.55</v>
      </c>
      <c r="Q626" s="49"/>
      <c r="R626" s="50"/>
      <c r="S626" s="50"/>
      <c r="T626" s="50"/>
      <c r="U626" s="50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</row>
    <row r="627" spans="1:33">
      <c r="A627" s="51"/>
      <c r="B627" s="21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30" t="s">
        <v>1310</v>
      </c>
      <c r="O627" s="31" t="s">
        <v>1311</v>
      </c>
      <c r="P627" s="32">
        <v>18.49</v>
      </c>
      <c r="Q627" s="49"/>
      <c r="R627" s="50"/>
      <c r="S627" s="50"/>
      <c r="T627" s="50"/>
      <c r="U627" s="50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</row>
    <row r="628" spans="1:33">
      <c r="A628" s="51"/>
      <c r="B628" s="19" t="s">
        <v>1312</v>
      </c>
      <c r="C628" s="22">
        <f t="shared" ref="C628:M628" si="55">(90/1000)*(385/1000)*(75/1000)</f>
        <v>0.00259875</v>
      </c>
      <c r="D628" s="22">
        <f t="shared" si="55"/>
        <v>0.00259875</v>
      </c>
      <c r="E628" s="22">
        <f t="shared" si="55"/>
        <v>0.00259875</v>
      </c>
      <c r="F628" s="22">
        <f t="shared" si="55"/>
        <v>0.00259875</v>
      </c>
      <c r="G628" s="22">
        <f t="shared" si="55"/>
        <v>0.00259875</v>
      </c>
      <c r="H628" s="22">
        <f t="shared" si="55"/>
        <v>0.00259875</v>
      </c>
      <c r="I628" s="22">
        <f t="shared" si="55"/>
        <v>0.00259875</v>
      </c>
      <c r="J628" s="22">
        <f t="shared" si="55"/>
        <v>0.00259875</v>
      </c>
      <c r="K628" s="22">
        <f t="shared" si="55"/>
        <v>0.00259875</v>
      </c>
      <c r="L628" s="22">
        <f t="shared" si="55"/>
        <v>0.00259875</v>
      </c>
      <c r="M628" s="22">
        <f t="shared" si="55"/>
        <v>0.00259875</v>
      </c>
      <c r="N628" s="30" t="s">
        <v>1313</v>
      </c>
      <c r="O628" s="31" t="s">
        <v>1314</v>
      </c>
      <c r="P628" s="32">
        <v>83</v>
      </c>
      <c r="Q628" s="49"/>
      <c r="R628" s="50"/>
      <c r="S628" s="50"/>
      <c r="T628" s="50"/>
      <c r="U628" s="50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</row>
    <row r="629" spans="1:33">
      <c r="A629" s="51"/>
      <c r="B629" s="21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30" t="s">
        <v>1315</v>
      </c>
      <c r="O629" s="31" t="s">
        <v>1316</v>
      </c>
      <c r="P629" s="32">
        <v>373.5</v>
      </c>
      <c r="Q629" s="49"/>
      <c r="R629" s="50"/>
      <c r="S629" s="50"/>
      <c r="T629" s="50"/>
      <c r="U629" s="50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</row>
    <row r="630" spans="1:33">
      <c r="A630" s="51"/>
      <c r="B630" s="21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30" t="s">
        <v>1317</v>
      </c>
      <c r="O630" s="31" t="s">
        <v>1318</v>
      </c>
      <c r="P630" s="32">
        <v>153</v>
      </c>
      <c r="Q630" s="47"/>
      <c r="R630" s="48"/>
      <c r="S630" s="48"/>
      <c r="T630" s="48"/>
      <c r="U630" s="48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</row>
    <row r="631" spans="1:33">
      <c r="A631" s="51"/>
      <c r="B631" s="21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30" t="s">
        <v>1319</v>
      </c>
      <c r="O631" s="31" t="s">
        <v>1320</v>
      </c>
      <c r="P631" s="32">
        <v>111.86</v>
      </c>
      <c r="Q631" s="47"/>
      <c r="R631" s="48"/>
      <c r="S631" s="48"/>
      <c r="T631" s="48"/>
      <c r="U631" s="48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</row>
    <row r="632" spans="1:33">
      <c r="A632" s="51"/>
      <c r="B632" s="21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30" t="s">
        <v>1321</v>
      </c>
      <c r="O632" s="31" t="s">
        <v>1322</v>
      </c>
      <c r="P632" s="32">
        <v>168.21</v>
      </c>
      <c r="Q632" s="47"/>
      <c r="R632" s="48"/>
      <c r="S632" s="48"/>
      <c r="T632" s="48"/>
      <c r="U632" s="48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</row>
    <row r="633" spans="1:33">
      <c r="A633" s="51"/>
      <c r="B633" s="21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30" t="s">
        <v>1323</v>
      </c>
      <c r="O633" s="31" t="s">
        <v>1324</v>
      </c>
      <c r="P633" s="32">
        <v>73.5723</v>
      </c>
      <c r="Q633" s="47"/>
      <c r="R633" s="48"/>
      <c r="S633" s="48"/>
      <c r="T633" s="48"/>
      <c r="U633" s="48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</row>
    <row r="634" spans="1:33">
      <c r="A634" s="51"/>
      <c r="B634" s="21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30" t="s">
        <v>1325</v>
      </c>
      <c r="O634" s="31" t="s">
        <v>1326</v>
      </c>
      <c r="P634" s="32">
        <v>40.803</v>
      </c>
      <c r="Q634" s="47"/>
      <c r="R634" s="48"/>
      <c r="S634" s="48"/>
      <c r="T634" s="48"/>
      <c r="U634" s="48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</row>
    <row r="635" spans="1:33">
      <c r="A635" s="51"/>
      <c r="B635" s="21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30" t="s">
        <v>1327</v>
      </c>
      <c r="O635" s="31" t="s">
        <v>1328</v>
      </c>
      <c r="P635" s="32">
        <v>124.2</v>
      </c>
      <c r="Q635" s="47"/>
      <c r="R635" s="48"/>
      <c r="S635" s="48"/>
      <c r="T635" s="48"/>
      <c r="U635" s="48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</row>
    <row r="636" spans="1:33">
      <c r="A636" s="51"/>
      <c r="B636" s="21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30" t="s">
        <v>1329</v>
      </c>
      <c r="O636" s="31" t="s">
        <v>1330</v>
      </c>
      <c r="P636" s="32">
        <v>45.52</v>
      </c>
      <c r="Q636" s="47"/>
      <c r="R636" s="48"/>
      <c r="S636" s="48"/>
      <c r="T636" s="48"/>
      <c r="U636" s="48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</row>
    <row r="637" spans="1:33">
      <c r="A637" s="51"/>
      <c r="B637" s="21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30" t="s">
        <v>1331</v>
      </c>
      <c r="O637" s="31" t="s">
        <v>1332</v>
      </c>
      <c r="P637" s="32">
        <v>458.16</v>
      </c>
      <c r="Q637" s="47"/>
      <c r="R637" s="48"/>
      <c r="S637" s="48"/>
      <c r="T637" s="48"/>
      <c r="U637" s="48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</row>
    <row r="638" spans="1:33">
      <c r="A638" s="51"/>
      <c r="B638" s="21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30" t="s">
        <v>1333</v>
      </c>
      <c r="O638" s="31" t="s">
        <v>1334</v>
      </c>
      <c r="P638" s="32">
        <v>206.4</v>
      </c>
      <c r="Q638" s="47"/>
      <c r="R638" s="48"/>
      <c r="S638" s="48"/>
      <c r="T638" s="48"/>
      <c r="U638" s="48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</row>
    <row r="639" spans="1:33">
      <c r="A639" s="51"/>
      <c r="B639" s="19" t="s">
        <v>1335</v>
      </c>
      <c r="C639" s="22">
        <f t="shared" ref="C639:M639" si="56">(211/1000)*(342/1000)*(615/1000)*(75/1000)</f>
        <v>0.00332847225</v>
      </c>
      <c r="D639" s="22">
        <f t="shared" si="56"/>
        <v>0.00332847225</v>
      </c>
      <c r="E639" s="22">
        <f t="shared" si="56"/>
        <v>0.00332847225</v>
      </c>
      <c r="F639" s="22">
        <f t="shared" si="56"/>
        <v>0.00332847225</v>
      </c>
      <c r="G639" s="22">
        <f t="shared" si="56"/>
        <v>0.00332847225</v>
      </c>
      <c r="H639" s="22">
        <f t="shared" si="56"/>
        <v>0.00332847225</v>
      </c>
      <c r="I639" s="22">
        <f t="shared" si="56"/>
        <v>0.00332847225</v>
      </c>
      <c r="J639" s="22">
        <f t="shared" si="56"/>
        <v>0.00332847225</v>
      </c>
      <c r="K639" s="22">
        <f t="shared" si="56"/>
        <v>0.00332847225</v>
      </c>
      <c r="L639" s="22">
        <f t="shared" si="56"/>
        <v>0.00332847225</v>
      </c>
      <c r="M639" s="22">
        <f t="shared" si="56"/>
        <v>0.00332847225</v>
      </c>
      <c r="N639" s="30" t="s">
        <v>1336</v>
      </c>
      <c r="O639" s="31" t="s">
        <v>1337</v>
      </c>
      <c r="P639" s="32">
        <v>16.6</v>
      </c>
      <c r="Q639" s="47"/>
      <c r="R639" s="48"/>
      <c r="S639" s="48"/>
      <c r="T639" s="48"/>
      <c r="U639" s="48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</row>
    <row r="640" spans="1:33">
      <c r="A640" s="51"/>
      <c r="B640" s="21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30" t="s">
        <v>1338</v>
      </c>
      <c r="O640" s="31" t="s">
        <v>1339</v>
      </c>
      <c r="P640" s="32">
        <v>18.4</v>
      </c>
      <c r="Q640" s="47"/>
      <c r="R640" s="48"/>
      <c r="S640" s="48"/>
      <c r="T640" s="48"/>
      <c r="U640" s="48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</row>
    <row r="641" spans="1:33">
      <c r="A641" s="51"/>
      <c r="B641" s="21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30" t="s">
        <v>1340</v>
      </c>
      <c r="O641" s="31" t="s">
        <v>1341</v>
      </c>
      <c r="P641" s="32">
        <v>16</v>
      </c>
      <c r="Q641" s="47"/>
      <c r="R641" s="48"/>
      <c r="S641" s="48"/>
      <c r="T641" s="48"/>
      <c r="U641" s="48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</row>
    <row r="642" spans="1:33">
      <c r="A642" s="51"/>
      <c r="B642" s="21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30" t="s">
        <v>1342</v>
      </c>
      <c r="O642" s="31" t="s">
        <v>1343</v>
      </c>
      <c r="P642" s="32">
        <v>18.2</v>
      </c>
      <c r="Q642" s="47"/>
      <c r="R642" s="48"/>
      <c r="S642" s="48"/>
      <c r="T642" s="48"/>
      <c r="U642" s="48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</row>
    <row r="643" spans="1:33">
      <c r="A643" s="51"/>
      <c r="B643" s="21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30" t="s">
        <v>1344</v>
      </c>
      <c r="O643" s="31" t="s">
        <v>1345</v>
      </c>
      <c r="P643" s="32">
        <v>17.4</v>
      </c>
      <c r="Q643" s="47"/>
      <c r="R643" s="48"/>
      <c r="S643" s="48"/>
      <c r="T643" s="48"/>
      <c r="U643" s="48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</row>
    <row r="644" spans="1:33">
      <c r="A644" s="51"/>
      <c r="B644" s="21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30" t="s">
        <v>1346</v>
      </c>
      <c r="O644" s="31" t="s">
        <v>1347</v>
      </c>
      <c r="P644" s="32">
        <v>17.4</v>
      </c>
      <c r="Q644" s="49"/>
      <c r="R644" s="50"/>
      <c r="S644" s="50"/>
      <c r="T644" s="50"/>
      <c r="U644" s="50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</row>
    <row r="645" spans="1:33">
      <c r="A645" s="51"/>
      <c r="B645" s="21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30" t="s">
        <v>1348</v>
      </c>
      <c r="O645" s="31" t="s">
        <v>1349</v>
      </c>
      <c r="P645" s="32">
        <v>18.4</v>
      </c>
      <c r="Q645" s="47"/>
      <c r="R645" s="48"/>
      <c r="S645" s="48"/>
      <c r="T645" s="48"/>
      <c r="U645" s="48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</row>
    <row r="646" spans="1:33">
      <c r="A646" s="51"/>
      <c r="B646" s="19" t="s">
        <v>1350</v>
      </c>
      <c r="C646" s="22">
        <f t="shared" ref="C646:M646" si="57">(382/1000)*(615/1000)*(75/1000)</f>
        <v>0.01761975</v>
      </c>
      <c r="D646" s="22">
        <f t="shared" si="57"/>
        <v>0.01761975</v>
      </c>
      <c r="E646" s="22">
        <f t="shared" si="57"/>
        <v>0.01761975</v>
      </c>
      <c r="F646" s="22">
        <f t="shared" si="57"/>
        <v>0.01761975</v>
      </c>
      <c r="G646" s="22">
        <f t="shared" si="57"/>
        <v>0.01761975</v>
      </c>
      <c r="H646" s="22">
        <f t="shared" si="57"/>
        <v>0.01761975</v>
      </c>
      <c r="I646" s="22">
        <f t="shared" si="57"/>
        <v>0.01761975</v>
      </c>
      <c r="J646" s="22">
        <f t="shared" si="57"/>
        <v>0.01761975</v>
      </c>
      <c r="K646" s="22">
        <f t="shared" si="57"/>
        <v>0.01761975</v>
      </c>
      <c r="L646" s="22">
        <f t="shared" si="57"/>
        <v>0.01761975</v>
      </c>
      <c r="M646" s="22">
        <f t="shared" si="57"/>
        <v>0.01761975</v>
      </c>
      <c r="N646" s="30" t="s">
        <v>1351</v>
      </c>
      <c r="O646" s="31" t="s">
        <v>1352</v>
      </c>
      <c r="P646" s="32">
        <v>136.5</v>
      </c>
      <c r="Q646" s="47"/>
      <c r="R646" s="48"/>
      <c r="S646" s="48"/>
      <c r="T646" s="48"/>
      <c r="U646" s="48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</row>
    <row r="647" spans="1:33">
      <c r="A647" s="51"/>
      <c r="B647" s="21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30" t="s">
        <v>1353</v>
      </c>
      <c r="O647" s="31" t="s">
        <v>1354</v>
      </c>
      <c r="P647" s="32">
        <v>168</v>
      </c>
      <c r="Q647" s="47"/>
      <c r="R647" s="48"/>
      <c r="S647" s="48"/>
      <c r="T647" s="48"/>
      <c r="U647" s="48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</row>
    <row r="648" spans="1:33">
      <c r="A648" s="51"/>
      <c r="B648" s="21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30" t="s">
        <v>1355</v>
      </c>
      <c r="O648" s="31" t="s">
        <v>1356</v>
      </c>
      <c r="P648" s="32">
        <v>172.2</v>
      </c>
      <c r="Q648" s="47"/>
      <c r="R648" s="48"/>
      <c r="S648" s="48"/>
      <c r="T648" s="48"/>
      <c r="U648" s="48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</row>
    <row r="649" spans="1:33">
      <c r="A649" s="51"/>
      <c r="B649" s="21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30" t="s">
        <v>1357</v>
      </c>
      <c r="O649" s="31" t="s">
        <v>1358</v>
      </c>
      <c r="P649" s="32">
        <v>153</v>
      </c>
      <c r="Q649" s="47"/>
      <c r="R649" s="48"/>
      <c r="S649" s="48"/>
      <c r="T649" s="48"/>
      <c r="U649" s="48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</row>
    <row r="650" spans="1:33">
      <c r="A650" s="51"/>
      <c r="B650" s="19" t="s">
        <v>1359</v>
      </c>
      <c r="C650" s="22">
        <f t="shared" ref="C650:M650" si="58">(789/1000)*(342/1000)*(615/1000)*(75/1000)</f>
        <v>0.01244627775</v>
      </c>
      <c r="D650" s="22">
        <f t="shared" si="58"/>
        <v>0.01244627775</v>
      </c>
      <c r="E650" s="22">
        <f t="shared" si="58"/>
        <v>0.01244627775</v>
      </c>
      <c r="F650" s="22">
        <f t="shared" si="58"/>
        <v>0.01244627775</v>
      </c>
      <c r="G650" s="22">
        <f t="shared" si="58"/>
        <v>0.01244627775</v>
      </c>
      <c r="H650" s="22">
        <f t="shared" si="58"/>
        <v>0.01244627775</v>
      </c>
      <c r="I650" s="22">
        <f t="shared" si="58"/>
        <v>0.01244627775</v>
      </c>
      <c r="J650" s="22">
        <f t="shared" si="58"/>
        <v>0.01244627775</v>
      </c>
      <c r="K650" s="22">
        <f t="shared" si="58"/>
        <v>0.01244627775</v>
      </c>
      <c r="L650" s="22">
        <f t="shared" si="58"/>
        <v>0.01244627775</v>
      </c>
      <c r="M650" s="22">
        <f t="shared" si="58"/>
        <v>0.01244627775</v>
      </c>
      <c r="N650" s="30" t="s">
        <v>1360</v>
      </c>
      <c r="O650" s="31" t="s">
        <v>1361</v>
      </c>
      <c r="P650" s="32">
        <v>189</v>
      </c>
      <c r="Q650" s="47"/>
      <c r="R650" s="48"/>
      <c r="S650" s="48"/>
      <c r="T650" s="48"/>
      <c r="U650" s="48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</row>
    <row r="651" spans="1:33">
      <c r="A651" s="51"/>
      <c r="B651" s="21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30" t="s">
        <v>1362</v>
      </c>
      <c r="O651" s="31" t="s">
        <v>1363</v>
      </c>
      <c r="P651" s="32">
        <v>176.4</v>
      </c>
      <c r="Q651" s="47"/>
      <c r="R651" s="48"/>
      <c r="S651" s="48"/>
      <c r="T651" s="48"/>
      <c r="U651" s="48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</row>
    <row r="652" spans="1:33">
      <c r="A652" s="51"/>
      <c r="B652" s="21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30" t="s">
        <v>1364</v>
      </c>
      <c r="O652" s="31" t="s">
        <v>1365</v>
      </c>
      <c r="P652" s="32">
        <v>193.2</v>
      </c>
      <c r="Q652" s="47"/>
      <c r="R652" s="48"/>
      <c r="S652" s="48"/>
      <c r="T652" s="48"/>
      <c r="U652" s="48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</row>
    <row r="653" spans="1:33">
      <c r="A653" s="51"/>
      <c r="B653" s="21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30" t="s">
        <v>1366</v>
      </c>
      <c r="O653" s="31" t="s">
        <v>1367</v>
      </c>
      <c r="P653" s="32">
        <v>182.7</v>
      </c>
      <c r="Q653" s="47"/>
      <c r="R653" s="48"/>
      <c r="S653" s="48"/>
      <c r="T653" s="48"/>
      <c r="U653" s="48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</row>
    <row r="654" spans="1:33">
      <c r="A654" s="51"/>
      <c r="B654" s="21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30" t="s">
        <v>1368</v>
      </c>
      <c r="O654" s="31" t="s">
        <v>1369</v>
      </c>
      <c r="P654" s="32">
        <v>288.3</v>
      </c>
      <c r="Q654" s="47"/>
      <c r="R654" s="48"/>
      <c r="S654" s="48"/>
      <c r="T654" s="48"/>
      <c r="U654" s="48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</row>
    <row r="655" spans="1:33">
      <c r="A655" s="51"/>
      <c r="B655" s="21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30" t="s">
        <v>1370</v>
      </c>
      <c r="O655" s="31" t="s">
        <v>1371</v>
      </c>
      <c r="P655" s="32">
        <v>266.6</v>
      </c>
      <c r="Q655" s="47"/>
      <c r="R655" s="48"/>
      <c r="S655" s="48"/>
      <c r="T655" s="48"/>
      <c r="U655" s="48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</row>
    <row r="656" spans="1:33">
      <c r="A656" s="51"/>
      <c r="B656" s="21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30" t="s">
        <v>1372</v>
      </c>
      <c r="O656" s="31" t="s">
        <v>1373</v>
      </c>
      <c r="P656" s="32">
        <v>180.6</v>
      </c>
      <c r="Q656" s="47"/>
      <c r="R656" s="48"/>
      <c r="S656" s="48"/>
      <c r="T656" s="48"/>
      <c r="U656" s="48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</row>
    <row r="657" spans="1:33">
      <c r="A657" s="51"/>
      <c r="B657" s="21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30" t="s">
        <v>1374</v>
      </c>
      <c r="O657" s="31" t="s">
        <v>1375</v>
      </c>
      <c r="P657" s="32">
        <v>170</v>
      </c>
      <c r="Q657" s="47"/>
      <c r="R657" s="48"/>
      <c r="S657" s="48"/>
      <c r="T657" s="48"/>
      <c r="U657" s="48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</row>
    <row r="658" spans="1:33">
      <c r="A658" s="18" t="s">
        <v>1376</v>
      </c>
      <c r="B658" s="19" t="s">
        <v>1377</v>
      </c>
      <c r="C658" s="22">
        <f t="shared" ref="C658:M658" si="59">(754/1000)*(472/1000)*(630/1000)*(124/1000)</f>
        <v>0.02780197056</v>
      </c>
      <c r="D658" s="22">
        <f t="shared" si="59"/>
        <v>0.02780197056</v>
      </c>
      <c r="E658" s="22">
        <f t="shared" si="59"/>
        <v>0.02780197056</v>
      </c>
      <c r="F658" s="22">
        <f t="shared" si="59"/>
        <v>0.02780197056</v>
      </c>
      <c r="G658" s="22">
        <f t="shared" si="59"/>
        <v>0.02780197056</v>
      </c>
      <c r="H658" s="22">
        <f t="shared" si="59"/>
        <v>0.02780197056</v>
      </c>
      <c r="I658" s="22">
        <f t="shared" si="59"/>
        <v>0.02780197056</v>
      </c>
      <c r="J658" s="22">
        <f t="shared" si="59"/>
        <v>0.02780197056</v>
      </c>
      <c r="K658" s="22">
        <f t="shared" si="59"/>
        <v>0.02780197056</v>
      </c>
      <c r="L658" s="22">
        <f t="shared" si="59"/>
        <v>0.02780197056</v>
      </c>
      <c r="M658" s="22">
        <f t="shared" si="59"/>
        <v>0.02780197056</v>
      </c>
      <c r="N658" s="30" t="s">
        <v>1378</v>
      </c>
      <c r="O658" s="31" t="s">
        <v>1379</v>
      </c>
      <c r="P658" s="32">
        <v>88136</v>
      </c>
      <c r="Q658" s="47"/>
      <c r="R658" s="48"/>
      <c r="S658" s="48"/>
      <c r="T658" s="48"/>
      <c r="U658" s="48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</row>
    <row r="659" spans="1:33">
      <c r="A659" s="18"/>
      <c r="B659" s="21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30" t="s">
        <v>1380</v>
      </c>
      <c r="O659" s="31" t="s">
        <v>1381</v>
      </c>
      <c r="P659" s="32">
        <v>89640</v>
      </c>
      <c r="Q659" s="47"/>
      <c r="R659" s="48"/>
      <c r="S659" s="48"/>
      <c r="T659" s="48"/>
      <c r="U659" s="48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</row>
    <row r="660" spans="1:33">
      <c r="A660" s="18"/>
      <c r="B660" s="21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30" t="s">
        <v>1382</v>
      </c>
      <c r="O660" s="31" t="s">
        <v>1383</v>
      </c>
      <c r="P660" s="32">
        <v>108376</v>
      </c>
      <c r="Q660" s="47"/>
      <c r="R660" s="48"/>
      <c r="S660" s="48"/>
      <c r="T660" s="48"/>
      <c r="U660" s="48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</row>
    <row r="661" spans="1:33">
      <c r="A661" s="18"/>
      <c r="B661" s="21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30" t="s">
        <v>1384</v>
      </c>
      <c r="O661" s="31" t="s">
        <v>1385</v>
      </c>
      <c r="P661" s="32">
        <v>76096</v>
      </c>
      <c r="Q661" s="47"/>
      <c r="R661" s="48"/>
      <c r="S661" s="48"/>
      <c r="T661" s="48"/>
      <c r="U661" s="48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</row>
    <row r="662" spans="1:33">
      <c r="A662" s="18"/>
      <c r="B662" s="21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30" t="s">
        <v>1386</v>
      </c>
      <c r="O662" s="31" t="s">
        <v>1387</v>
      </c>
      <c r="P662" s="32">
        <v>123532</v>
      </c>
      <c r="Q662" s="47"/>
      <c r="R662" s="48"/>
      <c r="S662" s="48"/>
      <c r="T662" s="48"/>
      <c r="U662" s="48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</row>
    <row r="663" spans="1:33">
      <c r="A663" s="18"/>
      <c r="B663" s="21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30" t="s">
        <v>1388</v>
      </c>
      <c r="O663" s="31" t="s">
        <v>1389</v>
      </c>
      <c r="P663" s="32">
        <v>156426</v>
      </c>
      <c r="Q663" s="47"/>
      <c r="R663" s="48"/>
      <c r="S663" s="48"/>
      <c r="T663" s="48"/>
      <c r="U663" s="48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</row>
    <row r="664" spans="1:33">
      <c r="A664" s="18"/>
      <c r="B664" s="21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30" t="s">
        <v>1390</v>
      </c>
      <c r="O664" s="31" t="s">
        <v>1391</v>
      </c>
      <c r="P664" s="32">
        <v>436800</v>
      </c>
      <c r="Q664" s="47"/>
      <c r="R664" s="48"/>
      <c r="S664" s="48"/>
      <c r="T664" s="48"/>
      <c r="U664" s="48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</row>
    <row r="665" spans="1:33">
      <c r="A665" s="18"/>
      <c r="B665" s="21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30" t="s">
        <v>1392</v>
      </c>
      <c r="O665" s="31" t="s">
        <v>1393</v>
      </c>
      <c r="P665" s="32">
        <v>308610</v>
      </c>
      <c r="Q665" s="49"/>
      <c r="R665" s="50"/>
      <c r="S665" s="50"/>
      <c r="T665" s="50"/>
      <c r="U665" s="50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</row>
    <row r="666" spans="1:33">
      <c r="A666" s="18"/>
      <c r="B666" s="21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30" t="s">
        <v>1394</v>
      </c>
      <c r="O666" s="31" t="s">
        <v>1395</v>
      </c>
      <c r="P666" s="32">
        <v>149466</v>
      </c>
      <c r="Q666" s="49"/>
      <c r="R666" s="50"/>
      <c r="S666" s="50"/>
      <c r="T666" s="50"/>
      <c r="U666" s="50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</row>
    <row r="667" spans="1:33">
      <c r="A667" s="18"/>
      <c r="B667" s="21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30" t="s">
        <v>1396</v>
      </c>
      <c r="O667" s="31" t="s">
        <v>1397</v>
      </c>
      <c r="P667" s="32">
        <v>171900</v>
      </c>
      <c r="Q667" s="47"/>
      <c r="R667" s="48"/>
      <c r="S667" s="48"/>
      <c r="T667" s="48"/>
      <c r="U667" s="48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</row>
    <row r="668" spans="1:33">
      <c r="A668" s="18"/>
      <c r="B668" s="21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30" t="s">
        <v>1398</v>
      </c>
      <c r="O668" s="31" t="s">
        <v>1399</v>
      </c>
      <c r="P668" s="32">
        <v>173758</v>
      </c>
      <c r="Q668" s="49"/>
      <c r="R668" s="50"/>
      <c r="S668" s="50"/>
      <c r="T668" s="50"/>
      <c r="U668" s="50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</row>
    <row r="669" spans="1:33">
      <c r="A669" s="18"/>
      <c r="B669" s="21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30" t="s">
        <v>1400</v>
      </c>
      <c r="O669" s="31" t="s">
        <v>1401</v>
      </c>
      <c r="P669" s="32">
        <v>155296</v>
      </c>
      <c r="Q669" s="47"/>
      <c r="R669" s="48"/>
      <c r="S669" s="48"/>
      <c r="T669" s="48"/>
      <c r="U669" s="48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</row>
    <row r="670" spans="1:33">
      <c r="A670" s="18"/>
      <c r="B670" s="21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30" t="s">
        <v>1402</v>
      </c>
      <c r="O670" s="31" t="s">
        <v>1403</v>
      </c>
      <c r="P670" s="32">
        <v>167736</v>
      </c>
      <c r="Q670" s="47"/>
      <c r="R670" s="48"/>
      <c r="S670" s="48"/>
      <c r="T670" s="48"/>
      <c r="U670" s="48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</row>
    <row r="671" spans="1:33">
      <c r="A671" s="18"/>
      <c r="B671" s="21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30" t="s">
        <v>1404</v>
      </c>
      <c r="O671" s="31" t="s">
        <v>1405</v>
      </c>
      <c r="P671" s="32">
        <v>143534</v>
      </c>
      <c r="Q671" s="47"/>
      <c r="R671" s="48"/>
      <c r="S671" s="48"/>
      <c r="T671" s="48"/>
      <c r="U671" s="48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</row>
    <row r="672" spans="1:33">
      <c r="A672" s="18"/>
      <c r="B672" s="21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30" t="s">
        <v>1406</v>
      </c>
      <c r="O672" s="31" t="s">
        <v>1407</v>
      </c>
      <c r="P672" s="32">
        <v>636228</v>
      </c>
      <c r="Q672" s="47"/>
      <c r="R672" s="48"/>
      <c r="S672" s="48"/>
      <c r="T672" s="48"/>
      <c r="U672" s="48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</row>
    <row r="673" spans="1:33">
      <c r="A673" s="18"/>
      <c r="B673" s="21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30" t="s">
        <v>1408</v>
      </c>
      <c r="O673" s="31" t="s">
        <v>1409</v>
      </c>
      <c r="P673" s="32">
        <v>708216</v>
      </c>
      <c r="Q673" s="49"/>
      <c r="R673" s="50"/>
      <c r="S673" s="50"/>
      <c r="T673" s="50"/>
      <c r="U673" s="50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</row>
    <row r="674" spans="1:33">
      <c r="A674" s="18"/>
      <c r="B674" s="21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30" t="s">
        <v>1410</v>
      </c>
      <c r="O674" s="31" t="s">
        <v>1405</v>
      </c>
      <c r="P674" s="32">
        <v>174069</v>
      </c>
      <c r="Q674" s="47"/>
      <c r="R674" s="48"/>
      <c r="S674" s="48"/>
      <c r="T674" s="48"/>
      <c r="U674" s="48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</row>
    <row r="675" spans="1:33">
      <c r="A675" s="18"/>
      <c r="B675" s="21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30" t="s">
        <v>1411</v>
      </c>
      <c r="O675" s="31" t="s">
        <v>1412</v>
      </c>
      <c r="P675" s="32">
        <v>101440</v>
      </c>
      <c r="Q675" s="47"/>
      <c r="R675" s="48"/>
      <c r="S675" s="48"/>
      <c r="T675" s="48"/>
      <c r="U675" s="48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</row>
    <row r="676" spans="1:33">
      <c r="A676" s="18"/>
      <c r="B676" s="21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30" t="s">
        <v>1413</v>
      </c>
      <c r="O676" s="31" t="s">
        <v>1414</v>
      </c>
      <c r="P676" s="32">
        <v>59160</v>
      </c>
      <c r="Q676" s="47"/>
      <c r="R676" s="48"/>
      <c r="S676" s="48"/>
      <c r="T676" s="48"/>
      <c r="U676" s="48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</row>
    <row r="677" spans="1:33">
      <c r="A677" s="18"/>
      <c r="B677" s="19" t="s">
        <v>1415</v>
      </c>
      <c r="C677" s="22">
        <f t="shared" ref="C677:M677" si="60">(158/1000)*(472/1000)*(630/1000)*(124/1000)</f>
        <v>0.00582587712</v>
      </c>
      <c r="D677" s="22">
        <f t="shared" si="60"/>
        <v>0.00582587712</v>
      </c>
      <c r="E677" s="22">
        <f t="shared" si="60"/>
        <v>0.00582587712</v>
      </c>
      <c r="F677" s="22">
        <f t="shared" si="60"/>
        <v>0.00582587712</v>
      </c>
      <c r="G677" s="22">
        <f t="shared" si="60"/>
        <v>0.00582587712</v>
      </c>
      <c r="H677" s="22">
        <f t="shared" si="60"/>
        <v>0.00582587712</v>
      </c>
      <c r="I677" s="22">
        <f t="shared" si="60"/>
        <v>0.00582587712</v>
      </c>
      <c r="J677" s="22">
        <f t="shared" si="60"/>
        <v>0.00582587712</v>
      </c>
      <c r="K677" s="22">
        <f t="shared" si="60"/>
        <v>0.00582587712</v>
      </c>
      <c r="L677" s="22">
        <f t="shared" si="60"/>
        <v>0.00582587712</v>
      </c>
      <c r="M677" s="22">
        <f t="shared" si="60"/>
        <v>0.00582587712</v>
      </c>
      <c r="N677" s="30" t="s">
        <v>1416</v>
      </c>
      <c r="O677" s="31" t="s">
        <v>1417</v>
      </c>
      <c r="P677" s="32">
        <v>11941.6</v>
      </c>
      <c r="Q677" s="47"/>
      <c r="R677" s="48"/>
      <c r="S677" s="48"/>
      <c r="T677" s="48"/>
      <c r="U677" s="48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</row>
    <row r="678" spans="1:33">
      <c r="A678" s="18"/>
      <c r="B678" s="21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30" t="s">
        <v>1418</v>
      </c>
      <c r="O678" s="31" t="s">
        <v>1419</v>
      </c>
      <c r="P678" s="32">
        <v>9003.6</v>
      </c>
      <c r="Q678" s="49"/>
      <c r="R678" s="50"/>
      <c r="S678" s="50"/>
      <c r="T678" s="50"/>
      <c r="U678" s="50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</row>
    <row r="679" spans="1:33">
      <c r="A679" s="18"/>
      <c r="B679" s="21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30" t="s">
        <v>1420</v>
      </c>
      <c r="O679" s="31" t="s">
        <v>1421</v>
      </c>
      <c r="P679" s="32">
        <v>11205</v>
      </c>
      <c r="Q679" s="49"/>
      <c r="R679" s="50"/>
      <c r="S679" s="50"/>
      <c r="T679" s="50"/>
      <c r="U679" s="50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</row>
    <row r="680" spans="1:33">
      <c r="A680" s="18"/>
      <c r="B680" s="21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30" t="s">
        <v>1422</v>
      </c>
      <c r="O680" s="31" t="s">
        <v>1423</v>
      </c>
      <c r="P680" s="32">
        <v>4776.3</v>
      </c>
      <c r="Q680" s="47"/>
      <c r="R680" s="48"/>
      <c r="S680" s="48"/>
      <c r="T680" s="48"/>
      <c r="U680" s="48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</row>
    <row r="681" spans="1:33">
      <c r="A681" s="18"/>
      <c r="B681" s="21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30" t="s">
        <v>1424</v>
      </c>
      <c r="O681" s="31" t="s">
        <v>1425</v>
      </c>
      <c r="P681" s="32">
        <v>4758.3</v>
      </c>
      <c r="Q681" s="49"/>
      <c r="R681" s="50"/>
      <c r="S681" s="50"/>
      <c r="T681" s="50"/>
      <c r="U681" s="50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</row>
    <row r="682" spans="1:33">
      <c r="A682" s="18"/>
      <c r="B682" s="21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30" t="s">
        <v>1426</v>
      </c>
      <c r="O682" s="31" t="s">
        <v>1427</v>
      </c>
      <c r="P682" s="32">
        <v>5031.21</v>
      </c>
      <c r="Q682" s="49"/>
      <c r="R682" s="50"/>
      <c r="S682" s="50"/>
      <c r="T682" s="50"/>
      <c r="U682" s="50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</row>
    <row r="683" spans="1:33">
      <c r="A683" s="18"/>
      <c r="B683" s="21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30" t="s">
        <v>1428</v>
      </c>
      <c r="O683" s="31" t="s">
        <v>1429</v>
      </c>
      <c r="P683" s="32">
        <v>2992.99</v>
      </c>
      <c r="Q683" s="47"/>
      <c r="R683" s="48"/>
      <c r="S683" s="48"/>
      <c r="T683" s="48"/>
      <c r="U683" s="48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</row>
    <row r="684" spans="1:33">
      <c r="A684" s="18"/>
      <c r="B684" s="19" t="s">
        <v>1430</v>
      </c>
      <c r="C684" s="22">
        <f t="shared" ref="C684:M684" si="61">(43/1000)*(472/1000)*(630/1000)*(124/1000)</f>
        <v>0.00158552352</v>
      </c>
      <c r="D684" s="22">
        <f t="shared" si="61"/>
        <v>0.00158552352</v>
      </c>
      <c r="E684" s="22">
        <f t="shared" si="61"/>
        <v>0.00158552352</v>
      </c>
      <c r="F684" s="22">
        <f t="shared" si="61"/>
        <v>0.00158552352</v>
      </c>
      <c r="G684" s="22">
        <f t="shared" si="61"/>
        <v>0.00158552352</v>
      </c>
      <c r="H684" s="22">
        <f t="shared" si="61"/>
        <v>0.00158552352</v>
      </c>
      <c r="I684" s="22">
        <f t="shared" si="61"/>
        <v>0.00158552352</v>
      </c>
      <c r="J684" s="22">
        <f t="shared" si="61"/>
        <v>0.00158552352</v>
      </c>
      <c r="K684" s="22">
        <f t="shared" si="61"/>
        <v>0.00158552352</v>
      </c>
      <c r="L684" s="22">
        <f t="shared" si="61"/>
        <v>0.00158552352</v>
      </c>
      <c r="M684" s="22">
        <f t="shared" si="61"/>
        <v>0.00158552352</v>
      </c>
      <c r="N684" s="30" t="s">
        <v>1431</v>
      </c>
      <c r="O684" s="31" t="s">
        <v>1430</v>
      </c>
      <c r="P684" s="32">
        <v>315</v>
      </c>
      <c r="Q684" s="47"/>
      <c r="R684" s="48"/>
      <c r="S684" s="48"/>
      <c r="T684" s="48"/>
      <c r="U684" s="48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</row>
    <row r="685" spans="1:33">
      <c r="A685" s="18"/>
      <c r="B685" s="21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30" t="s">
        <v>1432</v>
      </c>
      <c r="O685" s="31" t="s">
        <v>1433</v>
      </c>
      <c r="P685" s="32">
        <v>1911</v>
      </c>
      <c r="Q685" s="47"/>
      <c r="R685" s="48"/>
      <c r="S685" s="48"/>
      <c r="T685" s="48"/>
      <c r="U685" s="48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</row>
    <row r="686" spans="1:33">
      <c r="A686" s="18"/>
      <c r="B686" s="21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30" t="s">
        <v>1434</v>
      </c>
      <c r="O686" s="31" t="s">
        <v>1435</v>
      </c>
      <c r="P686" s="32">
        <v>1743</v>
      </c>
      <c r="Q686" s="49"/>
      <c r="R686" s="50"/>
      <c r="S686" s="50"/>
      <c r="T686" s="50"/>
      <c r="U686" s="50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</row>
    <row r="687" spans="1:33">
      <c r="A687" s="18"/>
      <c r="B687" s="21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30" t="s">
        <v>1436</v>
      </c>
      <c r="O687" s="31" t="s">
        <v>1437</v>
      </c>
      <c r="P687" s="32">
        <v>308</v>
      </c>
      <c r="Q687" s="49"/>
      <c r="R687" s="50"/>
      <c r="S687" s="50"/>
      <c r="T687" s="50"/>
      <c r="U687" s="50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</row>
    <row r="688" spans="1:33">
      <c r="A688" s="18"/>
      <c r="B688" s="21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30" t="s">
        <v>1438</v>
      </c>
      <c r="O688" s="31" t="s">
        <v>1439</v>
      </c>
      <c r="P688" s="32">
        <v>178.5</v>
      </c>
      <c r="Q688" s="47"/>
      <c r="R688" s="48"/>
      <c r="S688" s="48"/>
      <c r="T688" s="48"/>
      <c r="U688" s="48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</row>
    <row r="689" spans="1:33">
      <c r="A689" s="18"/>
      <c r="B689" s="21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30" t="s">
        <v>1440</v>
      </c>
      <c r="O689" s="31" t="s">
        <v>1441</v>
      </c>
      <c r="P689" s="32">
        <v>166.32</v>
      </c>
      <c r="Q689" s="49"/>
      <c r="R689" s="50"/>
      <c r="S689" s="50"/>
      <c r="T689" s="50"/>
      <c r="U689" s="50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</row>
    <row r="690" spans="1:33">
      <c r="A690" s="18"/>
      <c r="B690" s="19" t="s">
        <v>1442</v>
      </c>
      <c r="C690" s="22">
        <f t="shared" ref="C690:M690" si="62">(261/1000)*(630/1000)*(124/1000)</f>
        <v>0.02038932</v>
      </c>
      <c r="D690" s="22">
        <f t="shared" si="62"/>
        <v>0.02038932</v>
      </c>
      <c r="E690" s="22">
        <f t="shared" si="62"/>
        <v>0.02038932</v>
      </c>
      <c r="F690" s="22">
        <f t="shared" si="62"/>
        <v>0.02038932</v>
      </c>
      <c r="G690" s="22">
        <f t="shared" si="62"/>
        <v>0.02038932</v>
      </c>
      <c r="H690" s="22">
        <f t="shared" si="62"/>
        <v>0.02038932</v>
      </c>
      <c r="I690" s="22">
        <f t="shared" si="62"/>
        <v>0.02038932</v>
      </c>
      <c r="J690" s="22">
        <f t="shared" si="62"/>
        <v>0.02038932</v>
      </c>
      <c r="K690" s="22">
        <f t="shared" si="62"/>
        <v>0.02038932</v>
      </c>
      <c r="L690" s="22">
        <f t="shared" si="62"/>
        <v>0.02038932</v>
      </c>
      <c r="M690" s="22">
        <f t="shared" si="62"/>
        <v>0.02038932</v>
      </c>
      <c r="N690" s="30" t="s">
        <v>1443</v>
      </c>
      <c r="O690" s="31" t="s">
        <v>1444</v>
      </c>
      <c r="P690" s="32">
        <v>5.874</v>
      </c>
      <c r="Q690" s="47"/>
      <c r="R690" s="48"/>
      <c r="S690" s="48"/>
      <c r="T690" s="48"/>
      <c r="U690" s="48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</row>
    <row r="691" spans="1:33">
      <c r="A691" s="18"/>
      <c r="B691" s="21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30" t="s">
        <v>1445</v>
      </c>
      <c r="O691" s="31" t="s">
        <v>1446</v>
      </c>
      <c r="P691" s="32">
        <v>6.072</v>
      </c>
      <c r="Q691" s="47"/>
      <c r="R691" s="48"/>
      <c r="S691" s="48"/>
      <c r="T691" s="48"/>
      <c r="U691" s="48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</row>
    <row r="692" spans="1:33">
      <c r="A692" s="18"/>
      <c r="B692" s="21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30" t="s">
        <v>1447</v>
      </c>
      <c r="O692" s="31" t="s">
        <v>1448</v>
      </c>
      <c r="P692" s="32">
        <v>5.7429</v>
      </c>
      <c r="Q692" s="49"/>
      <c r="R692" s="50"/>
      <c r="S692" s="50"/>
      <c r="T692" s="50"/>
      <c r="U692" s="50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</row>
    <row r="693" spans="1:33">
      <c r="A693" s="18"/>
      <c r="B693" s="21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30" t="s">
        <v>1449</v>
      </c>
      <c r="O693" s="31" t="s">
        <v>1450</v>
      </c>
      <c r="P693" s="32">
        <v>6.392</v>
      </c>
      <c r="Q693" s="47"/>
      <c r="R693" s="48"/>
      <c r="S693" s="48"/>
      <c r="T693" s="48"/>
      <c r="U693" s="48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</row>
    <row r="694" spans="1:33">
      <c r="A694" s="18"/>
      <c r="B694" s="21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30" t="s">
        <v>1451</v>
      </c>
      <c r="O694" s="31" t="s">
        <v>1452</v>
      </c>
      <c r="P694" s="32">
        <v>76.736</v>
      </c>
      <c r="Q694" s="47"/>
      <c r="R694" s="48"/>
      <c r="S694" s="48"/>
      <c r="T694" s="48"/>
      <c r="U694" s="48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</row>
    <row r="695" spans="1:33">
      <c r="A695" s="18"/>
      <c r="B695" s="21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30" t="s">
        <v>1453</v>
      </c>
      <c r="O695" s="31" t="s">
        <v>1454</v>
      </c>
      <c r="P695" s="32">
        <v>91.9956</v>
      </c>
      <c r="Q695" s="49"/>
      <c r="R695" s="50"/>
      <c r="S695" s="50"/>
      <c r="T695" s="50"/>
      <c r="U695" s="50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</row>
    <row r="696" spans="1:33">
      <c r="A696" s="18"/>
      <c r="B696" s="21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30" t="s">
        <v>1455</v>
      </c>
      <c r="O696" s="31" t="s">
        <v>1456</v>
      </c>
      <c r="P696" s="32">
        <v>171.08</v>
      </c>
      <c r="Q696" s="47"/>
      <c r="R696" s="48"/>
      <c r="S696" s="48"/>
      <c r="T696" s="48"/>
      <c r="U696" s="48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</row>
    <row r="697" spans="1:33">
      <c r="A697" s="18"/>
      <c r="B697" s="21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30" t="s">
        <v>1457</v>
      </c>
      <c r="O697" s="31" t="s">
        <v>1458</v>
      </c>
      <c r="P697" s="32">
        <v>177.65</v>
      </c>
      <c r="Q697" s="47"/>
      <c r="R697" s="48"/>
      <c r="S697" s="48"/>
      <c r="T697" s="48"/>
      <c r="U697" s="48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</row>
    <row r="698" spans="1:33">
      <c r="A698" s="18"/>
      <c r="B698" s="21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30" t="s">
        <v>1459</v>
      </c>
      <c r="O698" s="31"/>
      <c r="P698" s="32">
        <v>0</v>
      </c>
      <c r="Q698" s="49"/>
      <c r="R698" s="50"/>
      <c r="S698" s="50"/>
      <c r="T698" s="50"/>
      <c r="U698" s="50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</row>
    <row r="699" spans="1:33">
      <c r="A699" s="18"/>
      <c r="B699" s="19" t="s">
        <v>1460</v>
      </c>
      <c r="C699" s="22">
        <f t="shared" ref="C699:M699" si="63">(281/1000)*(111/1000)*(630/1000)*(124/1000)</f>
        <v>0.00243664092</v>
      </c>
      <c r="D699" s="22">
        <f t="shared" si="63"/>
        <v>0.00243664092</v>
      </c>
      <c r="E699" s="22">
        <f t="shared" si="63"/>
        <v>0.00243664092</v>
      </c>
      <c r="F699" s="22">
        <f t="shared" si="63"/>
        <v>0.00243664092</v>
      </c>
      <c r="G699" s="22">
        <f t="shared" si="63"/>
        <v>0.00243664092</v>
      </c>
      <c r="H699" s="22">
        <f t="shared" si="63"/>
        <v>0.00243664092</v>
      </c>
      <c r="I699" s="22">
        <f t="shared" si="63"/>
        <v>0.00243664092</v>
      </c>
      <c r="J699" s="22">
        <f t="shared" si="63"/>
        <v>0.00243664092</v>
      </c>
      <c r="K699" s="22">
        <f t="shared" si="63"/>
        <v>0.00243664092</v>
      </c>
      <c r="L699" s="22">
        <f t="shared" si="63"/>
        <v>0.00243664092</v>
      </c>
      <c r="M699" s="22">
        <f t="shared" si="63"/>
        <v>0.00243664092</v>
      </c>
      <c r="N699" s="30" t="s">
        <v>1461</v>
      </c>
      <c r="O699" s="31" t="s">
        <v>1462</v>
      </c>
      <c r="P699" s="32">
        <v>373.8</v>
      </c>
      <c r="Q699" s="47"/>
      <c r="R699" s="48"/>
      <c r="S699" s="48"/>
      <c r="T699" s="48"/>
      <c r="U699" s="48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</row>
    <row r="700" spans="1:33">
      <c r="A700" s="18"/>
      <c r="B700" s="21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30" t="s">
        <v>1463</v>
      </c>
      <c r="O700" s="31" t="s">
        <v>1464</v>
      </c>
      <c r="P700" s="32">
        <v>237.6</v>
      </c>
      <c r="Q700" s="47"/>
      <c r="R700" s="48"/>
      <c r="S700" s="48"/>
      <c r="T700" s="48"/>
      <c r="U700" s="48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</row>
    <row r="701" spans="1:33">
      <c r="A701" s="18"/>
      <c r="B701" s="21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30" t="s">
        <v>1465</v>
      </c>
      <c r="O701" s="31" t="s">
        <v>1466</v>
      </c>
      <c r="P701" s="32">
        <v>344.43</v>
      </c>
      <c r="Q701" s="47"/>
      <c r="R701" s="48"/>
      <c r="S701" s="48"/>
      <c r="T701" s="48"/>
      <c r="U701" s="48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</row>
    <row r="702" spans="1:33">
      <c r="A702" s="18"/>
      <c r="B702" s="21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30" t="s">
        <v>1467</v>
      </c>
      <c r="O702" s="31" t="s">
        <v>1468</v>
      </c>
      <c r="P702" s="32">
        <v>293.6</v>
      </c>
      <c r="Q702" s="47"/>
      <c r="R702" s="48"/>
      <c r="S702" s="48"/>
      <c r="T702" s="48"/>
      <c r="U702" s="48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</row>
    <row r="703" spans="1:33">
      <c r="A703" s="18"/>
      <c r="B703" s="21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30" t="s">
        <v>1469</v>
      </c>
      <c r="O703" s="31" t="s">
        <v>1470</v>
      </c>
      <c r="P703" s="32">
        <v>287.97</v>
      </c>
      <c r="Q703" s="47"/>
      <c r="R703" s="48"/>
      <c r="S703" s="48"/>
      <c r="T703" s="48"/>
      <c r="U703" s="48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</row>
    <row r="704" spans="1:33">
      <c r="A704" s="18"/>
      <c r="B704" s="21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30" t="s">
        <v>1471</v>
      </c>
      <c r="O704" s="31" t="s">
        <v>1472</v>
      </c>
      <c r="P704" s="32">
        <v>40.8</v>
      </c>
      <c r="Q704" s="47"/>
      <c r="R704" s="48"/>
      <c r="S704" s="48"/>
      <c r="T704" s="48"/>
      <c r="U704" s="48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</row>
    <row r="705" spans="1:33">
      <c r="A705" s="18"/>
      <c r="B705" s="21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30" t="s">
        <v>1473</v>
      </c>
      <c r="O705" s="31" t="s">
        <v>1474</v>
      </c>
      <c r="P705" s="32">
        <v>95.12</v>
      </c>
      <c r="Q705" s="47"/>
      <c r="R705" s="48"/>
      <c r="S705" s="48"/>
      <c r="T705" s="48"/>
      <c r="U705" s="48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</row>
    <row r="706" spans="1:33">
      <c r="A706" s="18"/>
      <c r="B706" s="21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30" t="s">
        <v>1475</v>
      </c>
      <c r="O706" s="31" t="s">
        <v>1476</v>
      </c>
      <c r="P706" s="32">
        <v>26.7</v>
      </c>
      <c r="Q706" s="47"/>
      <c r="R706" s="48"/>
      <c r="S706" s="48"/>
      <c r="T706" s="48"/>
      <c r="U706" s="48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</row>
    <row r="707" spans="1:33">
      <c r="A707" s="18"/>
      <c r="B707" s="21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30" t="s">
        <v>1477</v>
      </c>
      <c r="O707" s="31" t="s">
        <v>1478</v>
      </c>
      <c r="P707" s="32">
        <v>40.5</v>
      </c>
      <c r="Q707" s="47"/>
      <c r="R707" s="48"/>
      <c r="S707" s="48"/>
      <c r="T707" s="48"/>
      <c r="U707" s="48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</row>
    <row r="708" spans="1:33">
      <c r="A708" s="18"/>
      <c r="B708" s="21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30" t="s">
        <v>1479</v>
      </c>
      <c r="O708" s="31" t="s">
        <v>1480</v>
      </c>
      <c r="P708" s="32">
        <v>75.6</v>
      </c>
      <c r="Q708" s="47"/>
      <c r="R708" s="48"/>
      <c r="S708" s="48"/>
      <c r="T708" s="48"/>
      <c r="U708" s="48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</row>
    <row r="709" spans="1:33">
      <c r="A709" s="18"/>
      <c r="B709" s="21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30" t="s">
        <v>1481</v>
      </c>
      <c r="O709" s="31" t="s">
        <v>1482</v>
      </c>
      <c r="P709" s="32">
        <v>182</v>
      </c>
      <c r="Q709" s="47"/>
      <c r="R709" s="48"/>
      <c r="S709" s="48"/>
      <c r="T709" s="48"/>
      <c r="U709" s="48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</row>
    <row r="710" spans="1:33">
      <c r="A710" s="18"/>
      <c r="B710" s="19" t="s">
        <v>1483</v>
      </c>
      <c r="C710" s="22">
        <f t="shared" ref="C710:M710" si="64">(719/1000)*(111/1000)*(630/1000)*(124/1000)</f>
        <v>0.00623467908</v>
      </c>
      <c r="D710" s="22">
        <f t="shared" si="64"/>
        <v>0.00623467908</v>
      </c>
      <c r="E710" s="22">
        <f t="shared" si="64"/>
        <v>0.00623467908</v>
      </c>
      <c r="F710" s="22">
        <f t="shared" si="64"/>
        <v>0.00623467908</v>
      </c>
      <c r="G710" s="22">
        <f t="shared" si="64"/>
        <v>0.00623467908</v>
      </c>
      <c r="H710" s="22">
        <f t="shared" si="64"/>
        <v>0.00623467908</v>
      </c>
      <c r="I710" s="22">
        <f t="shared" si="64"/>
        <v>0.00623467908</v>
      </c>
      <c r="J710" s="22">
        <f t="shared" si="64"/>
        <v>0.00623467908</v>
      </c>
      <c r="K710" s="22">
        <f t="shared" si="64"/>
        <v>0.00623467908</v>
      </c>
      <c r="L710" s="22">
        <f t="shared" si="64"/>
        <v>0.00623467908</v>
      </c>
      <c r="M710" s="22">
        <f t="shared" si="64"/>
        <v>0.00623467908</v>
      </c>
      <c r="N710" s="30" t="s">
        <v>1484</v>
      </c>
      <c r="O710" s="31" t="s">
        <v>1485</v>
      </c>
      <c r="P710" s="32">
        <v>1785.06</v>
      </c>
      <c r="Q710" s="49"/>
      <c r="R710" s="50"/>
      <c r="S710" s="50"/>
      <c r="T710" s="50"/>
      <c r="U710" s="50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</row>
    <row r="711" spans="1:33">
      <c r="A711" s="18"/>
      <c r="B711" s="21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30" t="s">
        <v>1486</v>
      </c>
      <c r="O711" s="31" t="s">
        <v>1487</v>
      </c>
      <c r="P711" s="32">
        <v>257.14</v>
      </c>
      <c r="Q711" s="47"/>
      <c r="R711" s="48"/>
      <c r="S711" s="48"/>
      <c r="T711" s="48"/>
      <c r="U711" s="48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</row>
    <row r="712" spans="1:33">
      <c r="A712" s="18"/>
      <c r="B712" s="21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30" t="s">
        <v>1488</v>
      </c>
      <c r="O712" s="31" t="s">
        <v>1489</v>
      </c>
      <c r="P712" s="32">
        <v>2975</v>
      </c>
      <c r="Q712" s="47"/>
      <c r="R712" s="48"/>
      <c r="S712" s="48"/>
      <c r="T712" s="48"/>
      <c r="U712" s="48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</row>
    <row r="713" spans="1:33">
      <c r="A713" s="18"/>
      <c r="B713" s="21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30" t="s">
        <v>1490</v>
      </c>
      <c r="O713" s="31" t="s">
        <v>1491</v>
      </c>
      <c r="P713" s="32">
        <v>18.8</v>
      </c>
      <c r="Q713" s="47"/>
      <c r="R713" s="48"/>
      <c r="S713" s="48"/>
      <c r="T713" s="48"/>
      <c r="U713" s="48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</row>
    <row r="714" spans="1:33">
      <c r="A714" s="18"/>
      <c r="B714" s="21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30" t="s">
        <v>1492</v>
      </c>
      <c r="O714" s="31" t="s">
        <v>1493</v>
      </c>
      <c r="P714" s="32">
        <v>27</v>
      </c>
      <c r="Q714" s="47"/>
      <c r="R714" s="48"/>
      <c r="S714" s="48"/>
      <c r="T714" s="48"/>
      <c r="U714" s="48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</row>
    <row r="715" spans="1:33">
      <c r="A715" s="18"/>
      <c r="B715" s="19" t="s">
        <v>1494</v>
      </c>
      <c r="C715" s="22">
        <f t="shared" ref="C715:M715" si="65">(367/1000)*(156/1000)*(630/1000)*(124/1000)</f>
        <v>0.00447252624</v>
      </c>
      <c r="D715" s="22">
        <f t="shared" si="65"/>
        <v>0.00447252624</v>
      </c>
      <c r="E715" s="22">
        <f t="shared" si="65"/>
        <v>0.00447252624</v>
      </c>
      <c r="F715" s="22">
        <f t="shared" si="65"/>
        <v>0.00447252624</v>
      </c>
      <c r="G715" s="22">
        <f t="shared" si="65"/>
        <v>0.00447252624</v>
      </c>
      <c r="H715" s="22">
        <f t="shared" si="65"/>
        <v>0.00447252624</v>
      </c>
      <c r="I715" s="22">
        <f t="shared" si="65"/>
        <v>0.00447252624</v>
      </c>
      <c r="J715" s="22">
        <f t="shared" si="65"/>
        <v>0.00447252624</v>
      </c>
      <c r="K715" s="22">
        <f t="shared" si="65"/>
        <v>0.00447252624</v>
      </c>
      <c r="L715" s="22">
        <f t="shared" si="65"/>
        <v>0.00447252624</v>
      </c>
      <c r="M715" s="22">
        <f t="shared" si="65"/>
        <v>0.00447252624</v>
      </c>
      <c r="N715" s="30" t="s">
        <v>1495</v>
      </c>
      <c r="O715" s="31" t="s">
        <v>1496</v>
      </c>
      <c r="P715" s="32">
        <v>41.4</v>
      </c>
      <c r="Q715" s="47"/>
      <c r="R715" s="48"/>
      <c r="S715" s="48"/>
      <c r="T715" s="48"/>
      <c r="U715" s="48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</row>
    <row r="716" spans="1:33">
      <c r="A716" s="18"/>
      <c r="B716" s="21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30" t="s">
        <v>1497</v>
      </c>
      <c r="O716" s="31" t="s">
        <v>1498</v>
      </c>
      <c r="P716" s="32">
        <v>9.2</v>
      </c>
      <c r="Q716" s="47"/>
      <c r="R716" s="48"/>
      <c r="S716" s="48"/>
      <c r="T716" s="48"/>
      <c r="U716" s="48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</row>
    <row r="717" spans="1:33">
      <c r="A717" s="18"/>
      <c r="B717" s="21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30" t="s">
        <v>1499</v>
      </c>
      <c r="O717" s="31" t="s">
        <v>1500</v>
      </c>
      <c r="P717" s="32">
        <v>40.05</v>
      </c>
      <c r="Q717" s="47"/>
      <c r="R717" s="48"/>
      <c r="S717" s="48"/>
      <c r="T717" s="48"/>
      <c r="U717" s="48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</row>
    <row r="718" spans="1:33">
      <c r="A718" s="18"/>
      <c r="B718" s="21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30" t="s">
        <v>1501</v>
      </c>
      <c r="O718" s="31" t="s">
        <v>1502</v>
      </c>
      <c r="P718" s="32">
        <v>26.1</v>
      </c>
      <c r="Q718" s="49"/>
      <c r="R718" s="50"/>
      <c r="S718" s="50"/>
      <c r="T718" s="50"/>
      <c r="U718" s="50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</row>
    <row r="719" spans="1:33">
      <c r="A719" s="18"/>
      <c r="B719" s="21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30" t="s">
        <v>1503</v>
      </c>
      <c r="O719" s="31" t="s">
        <v>1504</v>
      </c>
      <c r="P719" s="32">
        <v>49.8</v>
      </c>
      <c r="Q719" s="47"/>
      <c r="R719" s="48"/>
      <c r="S719" s="48"/>
      <c r="T719" s="48"/>
      <c r="U719" s="48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</row>
    <row r="720" spans="1:33">
      <c r="A720" s="18"/>
      <c r="B720" s="21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30" t="s">
        <v>1505</v>
      </c>
      <c r="O720" s="31" t="s">
        <v>1506</v>
      </c>
      <c r="P720" s="32">
        <v>2.7</v>
      </c>
      <c r="Q720" s="49"/>
      <c r="R720" s="50"/>
      <c r="S720" s="50"/>
      <c r="T720" s="50"/>
      <c r="U720" s="50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</row>
    <row r="721" spans="1:33">
      <c r="A721" s="18"/>
      <c r="B721" s="19" t="s">
        <v>1507</v>
      </c>
      <c r="C721" s="22">
        <f t="shared" ref="C721:M721" si="66">(290/1000)*(156/1000)*(630/1000)*(124/1000)</f>
        <v>0.0035341488</v>
      </c>
      <c r="D721" s="22">
        <f t="shared" si="66"/>
        <v>0.0035341488</v>
      </c>
      <c r="E721" s="22">
        <f t="shared" si="66"/>
        <v>0.0035341488</v>
      </c>
      <c r="F721" s="22">
        <f t="shared" si="66"/>
        <v>0.0035341488</v>
      </c>
      <c r="G721" s="22">
        <f t="shared" si="66"/>
        <v>0.0035341488</v>
      </c>
      <c r="H721" s="22">
        <f t="shared" si="66"/>
        <v>0.0035341488</v>
      </c>
      <c r="I721" s="22">
        <f t="shared" si="66"/>
        <v>0.0035341488</v>
      </c>
      <c r="J721" s="22">
        <f t="shared" si="66"/>
        <v>0.0035341488</v>
      </c>
      <c r="K721" s="22">
        <f t="shared" si="66"/>
        <v>0.0035341488</v>
      </c>
      <c r="L721" s="22">
        <f t="shared" si="66"/>
        <v>0.0035341488</v>
      </c>
      <c r="M721" s="22">
        <f t="shared" si="66"/>
        <v>0.0035341488</v>
      </c>
      <c r="N721" s="30" t="s">
        <v>1508</v>
      </c>
      <c r="O721" s="31" t="s">
        <v>1509</v>
      </c>
      <c r="P721" s="32">
        <v>40.95</v>
      </c>
      <c r="Q721" s="47"/>
      <c r="R721" s="48"/>
      <c r="S721" s="48"/>
      <c r="T721" s="48"/>
      <c r="U721" s="48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</row>
    <row r="722" spans="1:33">
      <c r="A722" s="18"/>
      <c r="B722" s="21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30" t="s">
        <v>1510</v>
      </c>
      <c r="O722" s="31" t="s">
        <v>1511</v>
      </c>
      <c r="P722" s="32">
        <v>56.28</v>
      </c>
      <c r="Q722" s="47"/>
      <c r="R722" s="48"/>
      <c r="S722" s="48"/>
      <c r="T722" s="48"/>
      <c r="U722" s="48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</row>
    <row r="723" spans="1:33">
      <c r="A723" s="18"/>
      <c r="B723" s="21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30" t="s">
        <v>1512</v>
      </c>
      <c r="O723" s="31" t="s">
        <v>1513</v>
      </c>
      <c r="P723" s="32">
        <v>13.8</v>
      </c>
      <c r="Q723" s="47"/>
      <c r="R723" s="48"/>
      <c r="S723" s="48"/>
      <c r="T723" s="48"/>
      <c r="U723" s="48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</row>
    <row r="724" spans="1:33">
      <c r="A724" s="18"/>
      <c r="B724" s="21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30" t="s">
        <v>1514</v>
      </c>
      <c r="O724" s="31" t="s">
        <v>1515</v>
      </c>
      <c r="P724" s="32">
        <v>1.74</v>
      </c>
      <c r="Q724" s="47"/>
      <c r="R724" s="48"/>
      <c r="S724" s="48"/>
      <c r="T724" s="48"/>
      <c r="U724" s="48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</row>
    <row r="725" spans="1:33">
      <c r="A725" s="18"/>
      <c r="B725" s="21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30" t="s">
        <v>1516</v>
      </c>
      <c r="O725" s="31" t="s">
        <v>1517</v>
      </c>
      <c r="P725" s="32">
        <v>0.89</v>
      </c>
      <c r="Q725" s="49"/>
      <c r="R725" s="50"/>
      <c r="S725" s="50"/>
      <c r="T725" s="50"/>
      <c r="U725" s="50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</row>
    <row r="726" spans="1:33">
      <c r="A726" s="18"/>
      <c r="B726" s="21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30" t="s">
        <v>1518</v>
      </c>
      <c r="O726" s="31" t="s">
        <v>1519</v>
      </c>
      <c r="P726" s="32">
        <v>1.84</v>
      </c>
      <c r="Q726" s="49"/>
      <c r="R726" s="50"/>
      <c r="S726" s="50"/>
      <c r="T726" s="50"/>
      <c r="U726" s="50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</row>
    <row r="727" spans="1:33">
      <c r="A727" s="18"/>
      <c r="B727" s="21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30" t="s">
        <v>1520</v>
      </c>
      <c r="O727" s="31" t="s">
        <v>1521</v>
      </c>
      <c r="P727" s="32">
        <v>6.8</v>
      </c>
      <c r="Q727" s="47"/>
      <c r="R727" s="48"/>
      <c r="S727" s="48"/>
      <c r="T727" s="48"/>
      <c r="U727" s="48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</row>
    <row r="728" spans="1:33">
      <c r="A728" s="18"/>
      <c r="B728" s="21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30" t="s">
        <v>1522</v>
      </c>
      <c r="O728" s="31" t="s">
        <v>1523</v>
      </c>
      <c r="P728" s="32">
        <v>4</v>
      </c>
      <c r="Q728" s="49"/>
      <c r="R728" s="50"/>
      <c r="S728" s="50"/>
      <c r="T728" s="50"/>
      <c r="U728" s="50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</row>
    <row r="729" spans="1:33">
      <c r="A729" s="18"/>
      <c r="B729" s="19" t="s">
        <v>1524</v>
      </c>
      <c r="C729" s="22">
        <f t="shared" ref="C729:M729" si="67">(94/1000)*(156/1000)*(630/1000)*(124/1000)</f>
        <v>0.00114555168</v>
      </c>
      <c r="D729" s="22">
        <f t="shared" si="67"/>
        <v>0.00114555168</v>
      </c>
      <c r="E729" s="22">
        <f t="shared" si="67"/>
        <v>0.00114555168</v>
      </c>
      <c r="F729" s="22">
        <f t="shared" si="67"/>
        <v>0.00114555168</v>
      </c>
      <c r="G729" s="22">
        <f t="shared" si="67"/>
        <v>0.00114555168</v>
      </c>
      <c r="H729" s="22">
        <f t="shared" si="67"/>
        <v>0.00114555168</v>
      </c>
      <c r="I729" s="22">
        <f t="shared" si="67"/>
        <v>0.00114555168</v>
      </c>
      <c r="J729" s="22">
        <f t="shared" si="67"/>
        <v>0.00114555168</v>
      </c>
      <c r="K729" s="22">
        <f t="shared" si="67"/>
        <v>0.00114555168</v>
      </c>
      <c r="L729" s="22">
        <f t="shared" si="67"/>
        <v>0.00114555168</v>
      </c>
      <c r="M729" s="22">
        <f t="shared" si="67"/>
        <v>0.00114555168</v>
      </c>
      <c r="N729" s="30" t="s">
        <v>1525</v>
      </c>
      <c r="O729" s="31" t="s">
        <v>1526</v>
      </c>
      <c r="P729" s="32">
        <v>9960</v>
      </c>
      <c r="Q729" s="47"/>
      <c r="R729" s="48"/>
      <c r="S729" s="48"/>
      <c r="T729" s="48"/>
      <c r="U729" s="48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</row>
    <row r="730" spans="1:33">
      <c r="A730" s="18"/>
      <c r="B730" s="21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30" t="s">
        <v>1527</v>
      </c>
      <c r="O730" s="31" t="s">
        <v>1528</v>
      </c>
      <c r="P730" s="32">
        <v>2093</v>
      </c>
      <c r="Q730" s="47"/>
      <c r="R730" s="48"/>
      <c r="S730" s="48"/>
      <c r="T730" s="48"/>
      <c r="U730" s="48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</row>
    <row r="731" spans="1:33">
      <c r="A731" s="18"/>
      <c r="B731" s="21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30" t="s">
        <v>1529</v>
      </c>
      <c r="O731" s="31" t="s">
        <v>1530</v>
      </c>
      <c r="P731" s="32">
        <v>298.2</v>
      </c>
      <c r="Q731" s="47"/>
      <c r="R731" s="48"/>
      <c r="S731" s="48"/>
      <c r="T731" s="48"/>
      <c r="U731" s="48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</row>
    <row r="732" spans="1:33">
      <c r="A732" s="18"/>
      <c r="B732" s="21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30" t="s">
        <v>1531</v>
      </c>
      <c r="O732" s="31" t="s">
        <v>1532</v>
      </c>
      <c r="P732" s="32">
        <v>97.2</v>
      </c>
      <c r="Q732" s="47"/>
      <c r="R732" s="48"/>
      <c r="S732" s="48"/>
      <c r="T732" s="48"/>
      <c r="U732" s="48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</row>
    <row r="733" spans="1:33">
      <c r="A733" s="18"/>
      <c r="B733" s="21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30" t="s">
        <v>1533</v>
      </c>
      <c r="O733" s="31" t="s">
        <v>1534</v>
      </c>
      <c r="P733" s="32">
        <v>7298</v>
      </c>
      <c r="Q733" s="49"/>
      <c r="R733" s="50"/>
      <c r="S733" s="50"/>
      <c r="T733" s="50"/>
      <c r="U733" s="50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</row>
    <row r="734" spans="1:33">
      <c r="A734" s="18"/>
      <c r="B734" s="21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30" t="s">
        <v>1535</v>
      </c>
      <c r="O734" s="31" t="s">
        <v>1536</v>
      </c>
      <c r="P734" s="32">
        <v>195.3</v>
      </c>
      <c r="Q734" s="47"/>
      <c r="R734" s="48"/>
      <c r="S734" s="48"/>
      <c r="T734" s="48"/>
      <c r="U734" s="48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</row>
    <row r="735" spans="1:33">
      <c r="A735" s="18"/>
      <c r="B735" s="21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30" t="s">
        <v>1537</v>
      </c>
      <c r="O735" s="31" t="s">
        <v>1538</v>
      </c>
      <c r="P735" s="32">
        <v>476</v>
      </c>
      <c r="Q735" s="49"/>
      <c r="R735" s="50"/>
      <c r="S735" s="50"/>
      <c r="T735" s="50"/>
      <c r="U735" s="50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</row>
    <row r="736" spans="1:33">
      <c r="A736" s="18"/>
      <c r="B736" s="21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30" t="s">
        <v>1539</v>
      </c>
      <c r="O736" s="31" t="s">
        <v>1540</v>
      </c>
      <c r="P736" s="32">
        <v>650</v>
      </c>
      <c r="Q736" s="47"/>
      <c r="R736" s="48"/>
      <c r="S736" s="48"/>
      <c r="T736" s="48"/>
      <c r="U736" s="48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</row>
    <row r="737" spans="1:33">
      <c r="A737" s="18"/>
      <c r="B737" s="19" t="s">
        <v>1541</v>
      </c>
      <c r="C737" s="22">
        <f t="shared" ref="C737:M737" si="68">(139/1000)*(156/1000)*(630/1000)*(124/1000)</f>
        <v>0.00169395408</v>
      </c>
      <c r="D737" s="22">
        <f t="shared" si="68"/>
        <v>0.00169395408</v>
      </c>
      <c r="E737" s="22">
        <f t="shared" si="68"/>
        <v>0.00169395408</v>
      </c>
      <c r="F737" s="22">
        <f t="shared" si="68"/>
        <v>0.00169395408</v>
      </c>
      <c r="G737" s="22">
        <f t="shared" si="68"/>
        <v>0.00169395408</v>
      </c>
      <c r="H737" s="22">
        <f t="shared" si="68"/>
        <v>0.00169395408</v>
      </c>
      <c r="I737" s="22">
        <f t="shared" si="68"/>
        <v>0.00169395408</v>
      </c>
      <c r="J737" s="22">
        <f t="shared" si="68"/>
        <v>0.00169395408</v>
      </c>
      <c r="K737" s="22">
        <f t="shared" si="68"/>
        <v>0.00169395408</v>
      </c>
      <c r="L737" s="22">
        <f t="shared" si="68"/>
        <v>0.00169395408</v>
      </c>
      <c r="M737" s="22">
        <f t="shared" si="68"/>
        <v>0.00169395408</v>
      </c>
      <c r="N737" s="30" t="s">
        <v>1542</v>
      </c>
      <c r="O737" s="31" t="s">
        <v>1543</v>
      </c>
      <c r="P737" s="32">
        <v>45</v>
      </c>
      <c r="Q737" s="47"/>
      <c r="R737" s="48"/>
      <c r="S737" s="48"/>
      <c r="T737" s="48"/>
      <c r="U737" s="48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</row>
    <row r="738" spans="1:33">
      <c r="A738" s="18"/>
      <c r="B738" s="21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30" t="s">
        <v>1544</v>
      </c>
      <c r="O738" s="31" t="s">
        <v>1545</v>
      </c>
      <c r="P738" s="32">
        <v>83</v>
      </c>
      <c r="Q738" s="49"/>
      <c r="R738" s="50"/>
      <c r="S738" s="50"/>
      <c r="T738" s="50"/>
      <c r="U738" s="50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</row>
    <row r="739" spans="1:33">
      <c r="A739" s="18"/>
      <c r="B739" s="21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30" t="s">
        <v>1546</v>
      </c>
      <c r="O739" s="31" t="s">
        <v>1547</v>
      </c>
      <c r="P739" s="32">
        <v>103.2</v>
      </c>
      <c r="Q739" s="47"/>
      <c r="R739" s="48"/>
      <c r="S739" s="48"/>
      <c r="T739" s="48"/>
      <c r="U739" s="48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</row>
    <row r="740" spans="1:33">
      <c r="A740" s="18"/>
      <c r="B740" s="21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30" t="s">
        <v>1548</v>
      </c>
      <c r="O740" s="31" t="s">
        <v>1549</v>
      </c>
      <c r="P740" s="32">
        <v>174.3</v>
      </c>
      <c r="Q740" s="49"/>
      <c r="R740" s="50"/>
      <c r="S740" s="50"/>
      <c r="T740" s="50"/>
      <c r="U740" s="50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</row>
    <row r="741" spans="1:33">
      <c r="A741" s="18"/>
      <c r="B741" s="19" t="s">
        <v>1550</v>
      </c>
      <c r="C741" s="22">
        <f t="shared" ref="C741:M741" si="69">(110/1000)*(156/1000)*(630/1000)*(124/1000)</f>
        <v>0.0013405392</v>
      </c>
      <c r="D741" s="22">
        <f t="shared" si="69"/>
        <v>0.0013405392</v>
      </c>
      <c r="E741" s="22">
        <f t="shared" si="69"/>
        <v>0.0013405392</v>
      </c>
      <c r="F741" s="22">
        <f t="shared" si="69"/>
        <v>0.0013405392</v>
      </c>
      <c r="G741" s="22">
        <f t="shared" si="69"/>
        <v>0.0013405392</v>
      </c>
      <c r="H741" s="22">
        <f t="shared" si="69"/>
        <v>0.0013405392</v>
      </c>
      <c r="I741" s="22">
        <f t="shared" si="69"/>
        <v>0.0013405392</v>
      </c>
      <c r="J741" s="22">
        <f t="shared" si="69"/>
        <v>0.0013405392</v>
      </c>
      <c r="K741" s="22">
        <f t="shared" si="69"/>
        <v>0.0013405392</v>
      </c>
      <c r="L741" s="22">
        <f t="shared" si="69"/>
        <v>0.0013405392</v>
      </c>
      <c r="M741" s="22">
        <f t="shared" si="69"/>
        <v>0.0013405392</v>
      </c>
      <c r="N741" s="30" t="s">
        <v>1551</v>
      </c>
      <c r="O741" s="31" t="s">
        <v>1552</v>
      </c>
      <c r="P741" s="32">
        <v>40.5</v>
      </c>
      <c r="Q741" s="47"/>
      <c r="R741" s="48"/>
      <c r="S741" s="48"/>
      <c r="T741" s="48"/>
      <c r="U741" s="48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</row>
    <row r="742" spans="1:33">
      <c r="A742" s="18"/>
      <c r="B742" s="21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30" t="s">
        <v>1553</v>
      </c>
      <c r="O742" s="31" t="s">
        <v>1554</v>
      </c>
      <c r="P742" s="32">
        <v>17.2</v>
      </c>
      <c r="Q742" s="47"/>
      <c r="R742" s="48"/>
      <c r="S742" s="48"/>
      <c r="T742" s="48"/>
      <c r="U742" s="48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</row>
    <row r="743" spans="1:33">
      <c r="A743" s="18"/>
      <c r="B743" s="19" t="s">
        <v>1555</v>
      </c>
      <c r="C743" s="22">
        <f t="shared" ref="C743:M743" si="70">(48/1000)*(370/1000)*(124/1000)</f>
        <v>0.00220224</v>
      </c>
      <c r="D743" s="22">
        <f t="shared" si="70"/>
        <v>0.00220224</v>
      </c>
      <c r="E743" s="22">
        <f t="shared" si="70"/>
        <v>0.00220224</v>
      </c>
      <c r="F743" s="22">
        <f t="shared" si="70"/>
        <v>0.00220224</v>
      </c>
      <c r="G743" s="22">
        <f t="shared" si="70"/>
        <v>0.00220224</v>
      </c>
      <c r="H743" s="22">
        <f t="shared" si="70"/>
        <v>0.00220224</v>
      </c>
      <c r="I743" s="22">
        <f t="shared" si="70"/>
        <v>0.00220224</v>
      </c>
      <c r="J743" s="22">
        <f t="shared" si="70"/>
        <v>0.00220224</v>
      </c>
      <c r="K743" s="22">
        <f t="shared" si="70"/>
        <v>0.00220224</v>
      </c>
      <c r="L743" s="22">
        <f t="shared" si="70"/>
        <v>0.00220224</v>
      </c>
      <c r="M743" s="22">
        <f t="shared" si="70"/>
        <v>0.00220224</v>
      </c>
      <c r="N743" s="30" t="s">
        <v>1556</v>
      </c>
      <c r="O743" s="31" t="s">
        <v>1557</v>
      </c>
      <c r="P743" s="32">
        <v>12.75</v>
      </c>
      <c r="Q743" s="47"/>
      <c r="R743" s="48"/>
      <c r="S743" s="48"/>
      <c r="T743" s="48"/>
      <c r="U743" s="48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</row>
    <row r="744" spans="1:33">
      <c r="A744" s="18"/>
      <c r="B744" s="21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30" t="s">
        <v>1558</v>
      </c>
      <c r="O744" s="31" t="s">
        <v>1559</v>
      </c>
      <c r="P744" s="32">
        <v>17.4</v>
      </c>
      <c r="Q744" s="47"/>
      <c r="R744" s="48"/>
      <c r="S744" s="48"/>
      <c r="T744" s="48"/>
      <c r="U744" s="48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</row>
    <row r="745" spans="1:33">
      <c r="A745" s="18"/>
      <c r="B745" s="21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30" t="s">
        <v>1560</v>
      </c>
      <c r="O745" s="31" t="s">
        <v>1561</v>
      </c>
      <c r="P745" s="32">
        <v>89.25</v>
      </c>
      <c r="Q745" s="47"/>
      <c r="R745" s="48"/>
      <c r="S745" s="48"/>
      <c r="T745" s="48"/>
      <c r="U745" s="48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</row>
    <row r="746" spans="1:33">
      <c r="A746" s="18" t="s">
        <v>1562</v>
      </c>
      <c r="B746" s="19" t="s">
        <v>1563</v>
      </c>
      <c r="C746" s="22">
        <f t="shared" ref="C746:M746" si="71">(247/1000)*(370/1000)*(124/1000)</f>
        <v>0.01133236</v>
      </c>
      <c r="D746" s="22">
        <f t="shared" si="71"/>
        <v>0.01133236</v>
      </c>
      <c r="E746" s="22">
        <f t="shared" si="71"/>
        <v>0.01133236</v>
      </c>
      <c r="F746" s="22">
        <f t="shared" si="71"/>
        <v>0.01133236</v>
      </c>
      <c r="G746" s="22">
        <f t="shared" si="71"/>
        <v>0.01133236</v>
      </c>
      <c r="H746" s="22">
        <f t="shared" si="71"/>
        <v>0.01133236</v>
      </c>
      <c r="I746" s="22">
        <f t="shared" si="71"/>
        <v>0.01133236</v>
      </c>
      <c r="J746" s="22">
        <f t="shared" si="71"/>
        <v>0.01133236</v>
      </c>
      <c r="K746" s="22">
        <f t="shared" si="71"/>
        <v>0.01133236</v>
      </c>
      <c r="L746" s="22">
        <f t="shared" si="71"/>
        <v>0.01133236</v>
      </c>
      <c r="M746" s="22">
        <f t="shared" si="71"/>
        <v>0.01133236</v>
      </c>
      <c r="N746" s="30" t="s">
        <v>1564</v>
      </c>
      <c r="O746" s="31" t="s">
        <v>1565</v>
      </c>
      <c r="P746" s="32">
        <v>367.08</v>
      </c>
      <c r="Q746" s="47"/>
      <c r="R746" s="48"/>
      <c r="S746" s="48"/>
      <c r="T746" s="48"/>
      <c r="U746" s="48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</row>
    <row r="747" spans="1:33">
      <c r="A747" s="51"/>
      <c r="B747" s="21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30" t="s">
        <v>1566</v>
      </c>
      <c r="O747" s="31" t="s">
        <v>1567</v>
      </c>
      <c r="P747" s="32">
        <v>173.13</v>
      </c>
      <c r="Q747" s="49"/>
      <c r="R747" s="50"/>
      <c r="S747" s="50"/>
      <c r="T747" s="50"/>
      <c r="U747" s="50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</row>
    <row r="748" spans="1:33">
      <c r="A748" s="51"/>
      <c r="B748" s="21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30" t="s">
        <v>1568</v>
      </c>
      <c r="O748" s="31" t="s">
        <v>1569</v>
      </c>
      <c r="P748" s="32">
        <v>746.17</v>
      </c>
      <c r="Q748" s="47"/>
      <c r="R748" s="48"/>
      <c r="S748" s="48"/>
      <c r="T748" s="48"/>
      <c r="U748" s="48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</row>
    <row r="749" spans="1:33">
      <c r="A749" s="51"/>
      <c r="B749" s="21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30" t="s">
        <v>1570</v>
      </c>
      <c r="O749" s="31" t="s">
        <v>1571</v>
      </c>
      <c r="P749" s="32">
        <v>606.6</v>
      </c>
      <c r="Q749" s="49"/>
      <c r="R749" s="50"/>
      <c r="S749" s="50"/>
      <c r="T749" s="50"/>
      <c r="U749" s="50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</row>
    <row r="750" spans="1:33">
      <c r="A750" s="51"/>
      <c r="B750" s="21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30" t="s">
        <v>1572</v>
      </c>
      <c r="O750" s="31" t="s">
        <v>1573</v>
      </c>
      <c r="P750" s="32">
        <v>1503.21</v>
      </c>
      <c r="Q750" s="47"/>
      <c r="R750" s="48"/>
      <c r="S750" s="48"/>
      <c r="T750" s="48"/>
      <c r="U750" s="48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</row>
    <row r="751" spans="1:33">
      <c r="A751" s="51"/>
      <c r="B751" s="21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30" t="s">
        <v>1574</v>
      </c>
      <c r="O751" s="31" t="s">
        <v>1575</v>
      </c>
      <c r="P751" s="32">
        <v>1047.96</v>
      </c>
      <c r="Q751" s="49"/>
      <c r="R751" s="50"/>
      <c r="S751" s="50"/>
      <c r="T751" s="50"/>
      <c r="U751" s="50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</row>
    <row r="752" spans="1:33">
      <c r="A752" s="51"/>
      <c r="B752" s="21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30" t="s">
        <v>1576</v>
      </c>
      <c r="O752" s="31" t="s">
        <v>1577</v>
      </c>
      <c r="P752" s="32">
        <v>1856.58</v>
      </c>
      <c r="Q752" s="47"/>
      <c r="R752" s="48"/>
      <c r="S752" s="48"/>
      <c r="T752" s="48"/>
      <c r="U752" s="48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</row>
    <row r="753" spans="1:33">
      <c r="A753" s="51"/>
      <c r="B753" s="21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30" t="s">
        <v>1578</v>
      </c>
      <c r="O753" s="31" t="s">
        <v>1579</v>
      </c>
      <c r="P753" s="32">
        <v>5711.16</v>
      </c>
      <c r="Q753" s="47"/>
      <c r="R753" s="48"/>
      <c r="S753" s="48"/>
      <c r="T753" s="48"/>
      <c r="U753" s="48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</row>
    <row r="754" spans="1:33">
      <c r="A754" s="51"/>
      <c r="B754" s="21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30" t="s">
        <v>1580</v>
      </c>
      <c r="O754" s="31" t="s">
        <v>1581</v>
      </c>
      <c r="P754" s="32">
        <v>1955</v>
      </c>
      <c r="Q754" s="49"/>
      <c r="R754" s="50"/>
      <c r="S754" s="50"/>
      <c r="T754" s="50"/>
      <c r="U754" s="50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</row>
    <row r="755" spans="1:33">
      <c r="A755" s="51"/>
      <c r="B755" s="21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30" t="s">
        <v>1582</v>
      </c>
      <c r="O755" s="31" t="s">
        <v>1583</v>
      </c>
      <c r="P755" s="32">
        <v>974.16</v>
      </c>
      <c r="Q755" s="47"/>
      <c r="R755" s="48"/>
      <c r="S755" s="48"/>
      <c r="T755" s="48"/>
      <c r="U755" s="48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</row>
    <row r="756" spans="1:33">
      <c r="A756" s="51"/>
      <c r="B756" s="21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30" t="s">
        <v>1584</v>
      </c>
      <c r="O756" s="31" t="s">
        <v>1585</v>
      </c>
      <c r="P756" s="32">
        <v>881.45</v>
      </c>
      <c r="Q756" s="47"/>
      <c r="R756" s="48"/>
      <c r="S756" s="48"/>
      <c r="T756" s="48"/>
      <c r="U756" s="48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</row>
    <row r="757" spans="1:33">
      <c r="A757" s="51"/>
      <c r="B757" s="21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30" t="s">
        <v>1586</v>
      </c>
      <c r="O757" s="31" t="s">
        <v>1587</v>
      </c>
      <c r="P757" s="32">
        <v>1495.12</v>
      </c>
      <c r="Q757" s="49"/>
      <c r="R757" s="50"/>
      <c r="S757" s="50"/>
      <c r="T757" s="50"/>
      <c r="U757" s="50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</row>
    <row r="758" spans="1:33">
      <c r="A758" s="51"/>
      <c r="B758" s="19" t="s">
        <v>1588</v>
      </c>
      <c r="C758" s="22">
        <f t="shared" ref="C758:M758" si="72">(705/1000)*(370/1000)*(124/1000)</f>
        <v>0.0323454</v>
      </c>
      <c r="D758" s="22">
        <f t="shared" si="72"/>
        <v>0.0323454</v>
      </c>
      <c r="E758" s="22">
        <f t="shared" si="72"/>
        <v>0.0323454</v>
      </c>
      <c r="F758" s="22">
        <f t="shared" si="72"/>
        <v>0.0323454</v>
      </c>
      <c r="G758" s="22">
        <f t="shared" si="72"/>
        <v>0.0323454</v>
      </c>
      <c r="H758" s="22">
        <f t="shared" si="72"/>
        <v>0.0323454</v>
      </c>
      <c r="I758" s="22">
        <f t="shared" si="72"/>
        <v>0.0323454</v>
      </c>
      <c r="J758" s="22">
        <f t="shared" si="72"/>
        <v>0.0323454</v>
      </c>
      <c r="K758" s="22">
        <f t="shared" si="72"/>
        <v>0.0323454</v>
      </c>
      <c r="L758" s="22">
        <f t="shared" si="72"/>
        <v>0.0323454</v>
      </c>
      <c r="M758" s="22">
        <f t="shared" si="72"/>
        <v>0.0323454</v>
      </c>
      <c r="N758" s="30" t="s">
        <v>1589</v>
      </c>
      <c r="O758" s="31" t="s">
        <v>1590</v>
      </c>
      <c r="P758" s="32">
        <v>25.5</v>
      </c>
      <c r="Q758" s="47"/>
      <c r="R758" s="48"/>
      <c r="S758" s="48"/>
      <c r="T758" s="48"/>
      <c r="U758" s="48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</row>
    <row r="759" spans="1:33">
      <c r="A759" s="51"/>
      <c r="B759" s="21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30" t="s">
        <v>1591</v>
      </c>
      <c r="O759" s="31" t="s">
        <v>1592</v>
      </c>
      <c r="P759" s="32">
        <v>36.8</v>
      </c>
      <c r="Q759" s="47"/>
      <c r="R759" s="48"/>
      <c r="S759" s="48"/>
      <c r="T759" s="48"/>
      <c r="U759" s="48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</row>
    <row r="760" spans="1:33">
      <c r="A760" s="51"/>
      <c r="B760" s="21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30" t="s">
        <v>1593</v>
      </c>
      <c r="O760" s="31" t="s">
        <v>1594</v>
      </c>
      <c r="P760" s="32">
        <v>71.2</v>
      </c>
      <c r="Q760" s="47"/>
      <c r="R760" s="48"/>
      <c r="S760" s="48"/>
      <c r="T760" s="48"/>
      <c r="U760" s="48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</row>
    <row r="761" spans="1:33">
      <c r="A761" s="51"/>
      <c r="B761" s="21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30" t="s">
        <v>1595</v>
      </c>
      <c r="O761" s="31" t="s">
        <v>1596</v>
      </c>
      <c r="P761" s="32">
        <v>22.96</v>
      </c>
      <c r="Q761" s="49"/>
      <c r="R761" s="50"/>
      <c r="S761" s="50"/>
      <c r="T761" s="50"/>
      <c r="U761" s="50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</row>
    <row r="762" spans="1:33">
      <c r="A762" s="51"/>
      <c r="B762" s="21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30" t="s">
        <v>1597</v>
      </c>
      <c r="O762" s="31" t="s">
        <v>1598</v>
      </c>
      <c r="P762" s="32">
        <v>23.78</v>
      </c>
      <c r="Q762" s="49"/>
      <c r="R762" s="50"/>
      <c r="S762" s="50"/>
      <c r="T762" s="50"/>
      <c r="U762" s="50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</row>
    <row r="763" spans="1:33">
      <c r="A763" s="51"/>
      <c r="B763" s="21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30" t="s">
        <v>1599</v>
      </c>
      <c r="O763" s="31" t="s">
        <v>1600</v>
      </c>
      <c r="P763" s="32">
        <v>31.28</v>
      </c>
      <c r="Q763" s="49"/>
      <c r="R763" s="50"/>
      <c r="S763" s="50"/>
      <c r="T763" s="50"/>
      <c r="U763" s="50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</row>
    <row r="764" spans="1:33">
      <c r="A764" s="51"/>
      <c r="B764" s="21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30" t="s">
        <v>1601</v>
      </c>
      <c r="O764" s="31" t="s">
        <v>1602</v>
      </c>
      <c r="P764" s="32">
        <v>25.92</v>
      </c>
      <c r="Q764" s="49"/>
      <c r="R764" s="50"/>
      <c r="S764" s="50"/>
      <c r="T764" s="50"/>
      <c r="U764" s="50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</row>
    <row r="765" spans="1:33">
      <c r="A765" s="51"/>
      <c r="B765" s="21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30" t="s">
        <v>1603</v>
      </c>
      <c r="O765" s="31" t="s">
        <v>1604</v>
      </c>
      <c r="P765" s="32">
        <v>34.96</v>
      </c>
      <c r="Q765" s="49"/>
      <c r="R765" s="50"/>
      <c r="S765" s="50"/>
      <c r="T765" s="50"/>
      <c r="U765" s="50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</row>
    <row r="766" spans="1:33">
      <c r="A766" s="51"/>
      <c r="B766" s="21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30" t="s">
        <v>1605</v>
      </c>
      <c r="O766" s="31" t="s">
        <v>1606</v>
      </c>
      <c r="P766" s="32">
        <v>47</v>
      </c>
      <c r="Q766" s="49"/>
      <c r="R766" s="50"/>
      <c r="S766" s="50"/>
      <c r="T766" s="50"/>
      <c r="U766" s="50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</row>
    <row r="767" spans="1:33">
      <c r="A767" s="51"/>
      <c r="B767" s="21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30" t="s">
        <v>1607</v>
      </c>
      <c r="O767" s="31" t="s">
        <v>1608</v>
      </c>
      <c r="P767" s="32">
        <v>30.94</v>
      </c>
      <c r="Q767" s="49"/>
      <c r="R767" s="50"/>
      <c r="S767" s="50"/>
      <c r="T767" s="50"/>
      <c r="U767" s="50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</row>
    <row r="768" spans="1:33">
      <c r="A768" s="51"/>
      <c r="B768" s="21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30" t="s">
        <v>1609</v>
      </c>
      <c r="O768" s="31" t="s">
        <v>1610</v>
      </c>
      <c r="P768" s="32">
        <v>49.84</v>
      </c>
      <c r="Q768" s="47"/>
      <c r="R768" s="48"/>
      <c r="S768" s="48"/>
      <c r="T768" s="48"/>
      <c r="U768" s="48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</row>
    <row r="769" spans="1:33">
      <c r="A769" s="51"/>
      <c r="B769" s="21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30" t="s">
        <v>1611</v>
      </c>
      <c r="O769" s="31" t="s">
        <v>1612</v>
      </c>
      <c r="P769" s="32">
        <v>83.66</v>
      </c>
      <c r="Q769" s="49"/>
      <c r="R769" s="50"/>
      <c r="S769" s="50"/>
      <c r="T769" s="50"/>
      <c r="U769" s="50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</row>
    <row r="770" spans="1:33">
      <c r="A770" s="51"/>
      <c r="B770" s="21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30" t="s">
        <v>1613</v>
      </c>
      <c r="O770" s="31" t="s">
        <v>1614</v>
      </c>
      <c r="P770" s="32">
        <v>48.45</v>
      </c>
      <c r="Q770" s="49"/>
      <c r="R770" s="50"/>
      <c r="S770" s="50"/>
      <c r="T770" s="50"/>
      <c r="U770" s="50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</row>
    <row r="771" spans="1:33">
      <c r="A771" s="51"/>
      <c r="B771" s="21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30" t="s">
        <v>1615</v>
      </c>
      <c r="O771" s="31" t="s">
        <v>1616</v>
      </c>
      <c r="P771" s="32">
        <v>66.36</v>
      </c>
      <c r="Q771" s="47"/>
      <c r="R771" s="48"/>
      <c r="S771" s="48"/>
      <c r="T771" s="48"/>
      <c r="U771" s="48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</row>
    <row r="772" spans="1:33">
      <c r="A772" s="51"/>
      <c r="B772" s="21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30" t="s">
        <v>1617</v>
      </c>
      <c r="O772" s="31" t="s">
        <v>1618</v>
      </c>
      <c r="P772" s="32">
        <v>93.06</v>
      </c>
      <c r="Q772" s="47"/>
      <c r="R772" s="48"/>
      <c r="S772" s="48"/>
      <c r="T772" s="48"/>
      <c r="U772" s="48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</row>
    <row r="773" spans="1:33">
      <c r="A773" s="51"/>
      <c r="B773" s="21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30" t="s">
        <v>1619</v>
      </c>
      <c r="O773" s="31"/>
      <c r="P773" s="32">
        <v>0</v>
      </c>
      <c r="Q773" s="49"/>
      <c r="R773" s="50"/>
      <c r="S773" s="50"/>
      <c r="T773" s="50"/>
      <c r="U773" s="50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</row>
    <row r="774" spans="1:33">
      <c r="A774" s="51"/>
      <c r="B774" s="21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30" t="s">
        <v>1620</v>
      </c>
      <c r="O774" s="31" t="s">
        <v>1621</v>
      </c>
      <c r="P774" s="32">
        <v>6.44</v>
      </c>
      <c r="Q774" s="47"/>
      <c r="R774" s="48"/>
      <c r="S774" s="48"/>
      <c r="T774" s="48"/>
      <c r="U774" s="48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</row>
    <row r="775" spans="1:33">
      <c r="A775" s="51"/>
      <c r="B775" s="21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30" t="s">
        <v>1622</v>
      </c>
      <c r="O775" s="31" t="s">
        <v>1623</v>
      </c>
      <c r="P775" s="32">
        <v>166.32</v>
      </c>
      <c r="Q775" s="49"/>
      <c r="R775" s="50"/>
      <c r="S775" s="50"/>
      <c r="T775" s="50"/>
      <c r="U775" s="50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</row>
    <row r="776" spans="1:33">
      <c r="A776" s="18" t="s">
        <v>1624</v>
      </c>
      <c r="B776" s="19" t="s">
        <v>1625</v>
      </c>
      <c r="C776" s="22">
        <f t="shared" ref="C776:M776" si="73">(818/1000)*(125/1000)*(475/1000)*(134/1000)</f>
        <v>0.0065082125</v>
      </c>
      <c r="D776" s="22">
        <f t="shared" si="73"/>
        <v>0.0065082125</v>
      </c>
      <c r="E776" s="22">
        <f t="shared" si="73"/>
        <v>0.0065082125</v>
      </c>
      <c r="F776" s="22">
        <f t="shared" si="73"/>
        <v>0.0065082125</v>
      </c>
      <c r="G776" s="22">
        <f t="shared" si="73"/>
        <v>0.0065082125</v>
      </c>
      <c r="H776" s="22">
        <f t="shared" si="73"/>
        <v>0.0065082125</v>
      </c>
      <c r="I776" s="22">
        <f t="shared" si="73"/>
        <v>0.0065082125</v>
      </c>
      <c r="J776" s="22">
        <f t="shared" si="73"/>
        <v>0.0065082125</v>
      </c>
      <c r="K776" s="22">
        <f t="shared" si="73"/>
        <v>0.0065082125</v>
      </c>
      <c r="L776" s="22">
        <f t="shared" si="73"/>
        <v>0.0065082125</v>
      </c>
      <c r="M776" s="22">
        <f t="shared" si="73"/>
        <v>0.0065082125</v>
      </c>
      <c r="N776" s="30" t="s">
        <v>1626</v>
      </c>
      <c r="O776" s="31" t="s">
        <v>1627</v>
      </c>
      <c r="P776" s="32">
        <v>1081.08</v>
      </c>
      <c r="Q776" s="47"/>
      <c r="R776" s="48"/>
      <c r="S776" s="48"/>
      <c r="T776" s="48"/>
      <c r="U776" s="48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</row>
    <row r="777" spans="1:33">
      <c r="A777" s="18"/>
      <c r="B777" s="21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30" t="s">
        <v>1628</v>
      </c>
      <c r="O777" s="31" t="s">
        <v>1629</v>
      </c>
      <c r="P777" s="32">
        <v>954.4</v>
      </c>
      <c r="Q777" s="49"/>
      <c r="R777" s="50"/>
      <c r="S777" s="50"/>
      <c r="T777" s="50"/>
      <c r="U777" s="50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</row>
    <row r="778" spans="1:33">
      <c r="A778" s="18"/>
      <c r="B778" s="21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30" t="s">
        <v>1630</v>
      </c>
      <c r="O778" s="31" t="s">
        <v>1631</v>
      </c>
      <c r="P778" s="32">
        <v>1427.16</v>
      </c>
      <c r="Q778" s="47"/>
      <c r="R778" s="48"/>
      <c r="S778" s="48"/>
      <c r="T778" s="48"/>
      <c r="U778" s="48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</row>
    <row r="779" spans="1:33">
      <c r="A779" s="18"/>
      <c r="B779" s="21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30" t="s">
        <v>1632</v>
      </c>
      <c r="O779" s="31" t="s">
        <v>1633</v>
      </c>
      <c r="P779" s="32">
        <v>1449.81</v>
      </c>
      <c r="Q779" s="47"/>
      <c r="R779" s="48"/>
      <c r="S779" s="48"/>
      <c r="T779" s="48"/>
      <c r="U779" s="48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</row>
    <row r="780" spans="1:33">
      <c r="A780" s="18"/>
      <c r="B780" s="21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30" t="s">
        <v>1634</v>
      </c>
      <c r="O780" s="31" t="s">
        <v>1635</v>
      </c>
      <c r="P780" s="32">
        <v>2213.4</v>
      </c>
      <c r="Q780" s="47"/>
      <c r="R780" s="48"/>
      <c r="S780" s="48"/>
      <c r="T780" s="48"/>
      <c r="U780" s="48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</row>
    <row r="781" spans="1:33">
      <c r="A781" s="18"/>
      <c r="B781" s="21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30" t="s">
        <v>1636</v>
      </c>
      <c r="O781" s="31" t="s">
        <v>1637</v>
      </c>
      <c r="P781" s="32">
        <v>2796.43</v>
      </c>
      <c r="Q781" s="47"/>
      <c r="R781" s="48"/>
      <c r="S781" s="48"/>
      <c r="T781" s="48"/>
      <c r="U781" s="48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</row>
    <row r="782" spans="1:33">
      <c r="A782" s="18"/>
      <c r="B782" s="21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30" t="s">
        <v>1638</v>
      </c>
      <c r="O782" s="31" t="s">
        <v>1639</v>
      </c>
      <c r="P782" s="32">
        <v>2429.1</v>
      </c>
      <c r="Q782" s="47"/>
      <c r="R782" s="48"/>
      <c r="S782" s="48"/>
      <c r="T782" s="48"/>
      <c r="U782" s="48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</row>
    <row r="783" spans="1:33">
      <c r="A783" s="18"/>
      <c r="B783" s="21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30" t="s">
        <v>1640</v>
      </c>
      <c r="O783" s="31" t="s">
        <v>1641</v>
      </c>
      <c r="P783" s="32">
        <v>3784.44</v>
      </c>
      <c r="Q783" s="47"/>
      <c r="R783" s="48"/>
      <c r="S783" s="48"/>
      <c r="T783" s="48"/>
      <c r="U783" s="48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</row>
    <row r="784" spans="1:33">
      <c r="A784" s="18"/>
      <c r="B784" s="21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30" t="s">
        <v>1642</v>
      </c>
      <c r="O784" s="31" t="s">
        <v>1643</v>
      </c>
      <c r="P784" s="32">
        <v>180.6</v>
      </c>
      <c r="Q784" s="47"/>
      <c r="R784" s="48"/>
      <c r="S784" s="48"/>
      <c r="T784" s="48"/>
      <c r="U784" s="48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</row>
    <row r="785" spans="1:33">
      <c r="A785" s="18"/>
      <c r="B785" s="21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30" t="s">
        <v>1644</v>
      </c>
      <c r="O785" s="31" t="s">
        <v>1645</v>
      </c>
      <c r="P785" s="32">
        <v>1100.8</v>
      </c>
      <c r="Q785" s="47"/>
      <c r="R785" s="48"/>
      <c r="S785" s="48"/>
      <c r="T785" s="48"/>
      <c r="U785" s="48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</row>
    <row r="786" spans="1:33">
      <c r="A786" s="18"/>
      <c r="B786" s="21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30" t="s">
        <v>1646</v>
      </c>
      <c r="O786" s="31" t="s">
        <v>1647</v>
      </c>
      <c r="P786" s="32">
        <v>889.11</v>
      </c>
      <c r="Q786" s="49"/>
      <c r="R786" s="50"/>
      <c r="S786" s="50"/>
      <c r="T786" s="50"/>
      <c r="U786" s="50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</row>
    <row r="787" spans="1:33">
      <c r="A787" s="18"/>
      <c r="B787" s="21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30" t="s">
        <v>1648</v>
      </c>
      <c r="O787" s="31" t="s">
        <v>1649</v>
      </c>
      <c r="P787" s="32">
        <v>3791.46</v>
      </c>
      <c r="Q787" s="49"/>
      <c r="R787" s="50"/>
      <c r="S787" s="50"/>
      <c r="T787" s="50"/>
      <c r="U787" s="50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</row>
    <row r="788" spans="1:33">
      <c r="A788" s="18"/>
      <c r="B788" s="21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30" t="s">
        <v>1650</v>
      </c>
      <c r="O788" s="31" t="s">
        <v>1651</v>
      </c>
      <c r="P788" s="32">
        <v>4242.96</v>
      </c>
      <c r="Q788" s="47"/>
      <c r="R788" s="48"/>
      <c r="S788" s="48"/>
      <c r="T788" s="48"/>
      <c r="U788" s="48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</row>
    <row r="789" spans="1:33">
      <c r="A789" s="18"/>
      <c r="B789" s="21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30" t="s">
        <v>1652</v>
      </c>
      <c r="O789" s="31" t="s">
        <v>1653</v>
      </c>
      <c r="P789" s="32">
        <v>3436.56</v>
      </c>
      <c r="Q789" s="47"/>
      <c r="R789" s="48"/>
      <c r="S789" s="48"/>
      <c r="T789" s="48"/>
      <c r="U789" s="48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</row>
    <row r="790" spans="1:33">
      <c r="A790" s="18"/>
      <c r="B790" s="21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30" t="s">
        <v>1654</v>
      </c>
      <c r="O790" s="31" t="s">
        <v>1655</v>
      </c>
      <c r="P790" s="32">
        <v>4526.1</v>
      </c>
      <c r="Q790" s="47"/>
      <c r="R790" s="48"/>
      <c r="S790" s="48"/>
      <c r="T790" s="48"/>
      <c r="U790" s="48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</row>
    <row r="791" spans="1:33">
      <c r="A791" s="18"/>
      <c r="B791" s="21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30" t="s">
        <v>1656</v>
      </c>
      <c r="O791" s="31" t="s">
        <v>1657</v>
      </c>
      <c r="P791" s="32">
        <v>4567.59</v>
      </c>
      <c r="Q791" s="47"/>
      <c r="R791" s="48"/>
      <c r="S791" s="48"/>
      <c r="T791" s="48"/>
      <c r="U791" s="48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</row>
    <row r="792" spans="1:33">
      <c r="A792" s="18"/>
      <c r="B792" s="21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30" t="s">
        <v>1658</v>
      </c>
      <c r="O792" s="31" t="s">
        <v>1659</v>
      </c>
      <c r="P792" s="32">
        <v>4607.53</v>
      </c>
      <c r="Q792" s="47"/>
      <c r="R792" s="48"/>
      <c r="S792" s="48"/>
      <c r="T792" s="48"/>
      <c r="U792" s="48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</row>
    <row r="793" spans="1:33">
      <c r="A793" s="18"/>
      <c r="B793" s="21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30" t="s">
        <v>1660</v>
      </c>
      <c r="O793" s="31" t="s">
        <v>1661</v>
      </c>
      <c r="P793" s="32">
        <v>2770.06</v>
      </c>
      <c r="Q793" s="47"/>
      <c r="R793" s="48"/>
      <c r="S793" s="48"/>
      <c r="T793" s="48"/>
      <c r="U793" s="48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</row>
    <row r="794" spans="1:33">
      <c r="A794" s="18"/>
      <c r="B794" s="21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30" t="s">
        <v>1662</v>
      </c>
      <c r="O794" s="31" t="s">
        <v>1663</v>
      </c>
      <c r="P794" s="32">
        <v>4091.07</v>
      </c>
      <c r="Q794" s="47"/>
      <c r="R794" s="48"/>
      <c r="S794" s="48"/>
      <c r="T794" s="48"/>
      <c r="U794" s="48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</row>
    <row r="795" spans="1:33">
      <c r="A795" s="18"/>
      <c r="B795" s="21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30" t="s">
        <v>1664</v>
      </c>
      <c r="O795" s="31" t="s">
        <v>1665</v>
      </c>
      <c r="P795" s="32">
        <v>5287.1</v>
      </c>
      <c r="Q795" s="47"/>
      <c r="R795" s="48"/>
      <c r="S795" s="48"/>
      <c r="T795" s="48"/>
      <c r="U795" s="48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</row>
    <row r="796" spans="1:33">
      <c r="A796" s="18"/>
      <c r="B796" s="21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30" t="s">
        <v>1666</v>
      </c>
      <c r="O796" s="31" t="s">
        <v>1667</v>
      </c>
      <c r="P796" s="32">
        <v>168</v>
      </c>
      <c r="Q796" s="49"/>
      <c r="R796" s="50"/>
      <c r="S796" s="50"/>
      <c r="T796" s="50"/>
      <c r="U796" s="50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</row>
    <row r="797" spans="1:33">
      <c r="A797" s="18"/>
      <c r="B797" s="21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30" t="s">
        <v>1668</v>
      </c>
      <c r="O797" s="31" t="s">
        <v>1669</v>
      </c>
      <c r="P797" s="32">
        <v>2904.17</v>
      </c>
      <c r="Q797" s="49"/>
      <c r="R797" s="50"/>
      <c r="S797" s="50"/>
      <c r="T797" s="50"/>
      <c r="U797" s="50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</row>
    <row r="798" spans="1:33">
      <c r="A798" s="18"/>
      <c r="B798" s="21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30" t="s">
        <v>1670</v>
      </c>
      <c r="O798" s="31" t="s">
        <v>1671</v>
      </c>
      <c r="P798" s="32">
        <v>4394.82</v>
      </c>
      <c r="Q798" s="47"/>
      <c r="R798" s="48"/>
      <c r="S798" s="48"/>
      <c r="T798" s="48"/>
      <c r="U798" s="48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</row>
    <row r="799" spans="1:33">
      <c r="A799" s="18"/>
      <c r="B799" s="21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30" t="s">
        <v>1672</v>
      </c>
      <c r="O799" s="31" t="s">
        <v>1673</v>
      </c>
      <c r="P799" s="32">
        <v>335.16</v>
      </c>
      <c r="Q799" s="49"/>
      <c r="R799" s="50"/>
      <c r="S799" s="50"/>
      <c r="T799" s="50"/>
      <c r="U799" s="50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</row>
    <row r="800" spans="1:33">
      <c r="A800" s="18"/>
      <c r="B800" s="19" t="s">
        <v>1674</v>
      </c>
      <c r="C800" s="22">
        <f t="shared" ref="C800:M800" si="74">(182/1000)*(125/1000)*(475/1000)*(134/1000)</f>
        <v>0.0014480375</v>
      </c>
      <c r="D800" s="22">
        <f t="shared" si="74"/>
        <v>0.0014480375</v>
      </c>
      <c r="E800" s="22">
        <f t="shared" si="74"/>
        <v>0.0014480375</v>
      </c>
      <c r="F800" s="22">
        <f t="shared" si="74"/>
        <v>0.0014480375</v>
      </c>
      <c r="G800" s="22">
        <f t="shared" si="74"/>
        <v>0.0014480375</v>
      </c>
      <c r="H800" s="22">
        <f t="shared" si="74"/>
        <v>0.0014480375</v>
      </c>
      <c r="I800" s="22">
        <f t="shared" si="74"/>
        <v>0.0014480375</v>
      </c>
      <c r="J800" s="22">
        <f t="shared" si="74"/>
        <v>0.0014480375</v>
      </c>
      <c r="K800" s="22">
        <f t="shared" si="74"/>
        <v>0.0014480375</v>
      </c>
      <c r="L800" s="22">
        <f t="shared" si="74"/>
        <v>0.0014480375</v>
      </c>
      <c r="M800" s="22">
        <f t="shared" si="74"/>
        <v>0.0014480375</v>
      </c>
      <c r="N800" s="30" t="s">
        <v>1675</v>
      </c>
      <c r="O800" s="31" t="s">
        <v>1676</v>
      </c>
      <c r="P800" s="32">
        <v>63.18</v>
      </c>
      <c r="Q800" s="47"/>
      <c r="R800" s="48"/>
      <c r="S800" s="48"/>
      <c r="T800" s="48"/>
      <c r="U800" s="48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</row>
    <row r="801" spans="1:33">
      <c r="A801" s="18"/>
      <c r="B801" s="21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30" t="s">
        <v>1677</v>
      </c>
      <c r="O801" s="31" t="s">
        <v>1678</v>
      </c>
      <c r="P801" s="32">
        <v>30.072</v>
      </c>
      <c r="Q801" s="47"/>
      <c r="R801" s="48"/>
      <c r="S801" s="48"/>
      <c r="T801" s="48"/>
      <c r="U801" s="48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</row>
    <row r="802" spans="1:33">
      <c r="A802" s="18"/>
      <c r="B802" s="21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30" t="s">
        <v>1679</v>
      </c>
      <c r="O802" s="31" t="s">
        <v>1680</v>
      </c>
      <c r="P802" s="32">
        <v>127.98</v>
      </c>
      <c r="Q802" s="47"/>
      <c r="R802" s="48"/>
      <c r="S802" s="48"/>
      <c r="T802" s="48"/>
      <c r="U802" s="48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</row>
    <row r="803" spans="1:33">
      <c r="A803" s="18"/>
      <c r="B803" s="21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30" t="s">
        <v>1681</v>
      </c>
      <c r="O803" s="31" t="s">
        <v>1682</v>
      </c>
      <c r="P803" s="32">
        <v>8.019</v>
      </c>
      <c r="Q803" s="47"/>
      <c r="R803" s="48"/>
      <c r="S803" s="48"/>
      <c r="T803" s="48"/>
      <c r="U803" s="48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</row>
    <row r="804" spans="1:33">
      <c r="A804" s="18"/>
      <c r="B804" s="21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30" t="s">
        <v>1683</v>
      </c>
      <c r="O804" s="31" t="s">
        <v>1684</v>
      </c>
      <c r="P804" s="32">
        <v>17.512</v>
      </c>
      <c r="Q804" s="49"/>
      <c r="R804" s="50"/>
      <c r="S804" s="50"/>
      <c r="T804" s="50"/>
      <c r="U804" s="50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</row>
    <row r="805" spans="1:33">
      <c r="A805" s="18"/>
      <c r="B805" s="21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30" t="s">
        <v>1685</v>
      </c>
      <c r="O805" s="31" t="s">
        <v>1686</v>
      </c>
      <c r="P805" s="32">
        <v>27.508</v>
      </c>
      <c r="Q805" s="47"/>
      <c r="R805" s="48"/>
      <c r="S805" s="48"/>
      <c r="T805" s="48"/>
      <c r="U805" s="48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</row>
    <row r="806" spans="1:33">
      <c r="A806" s="18"/>
      <c r="B806" s="21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30" t="s">
        <v>1687</v>
      </c>
      <c r="O806" s="31" t="s">
        <v>1688</v>
      </c>
      <c r="P806" s="32">
        <v>45.5</v>
      </c>
      <c r="Q806" s="47"/>
      <c r="R806" s="48"/>
      <c r="S806" s="48"/>
      <c r="T806" s="48"/>
      <c r="U806" s="48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</row>
    <row r="807" spans="1:33">
      <c r="A807" s="18"/>
      <c r="B807" s="19" t="s">
        <v>1689</v>
      </c>
      <c r="C807" s="22">
        <f t="shared" ref="C807:M807" si="75">(287/1000)*(199/1000)*(125/1000)*(475/1000)*(134/1000)</f>
        <v>0.00045440530625</v>
      </c>
      <c r="D807" s="22">
        <f t="shared" si="75"/>
        <v>0.00045440530625</v>
      </c>
      <c r="E807" s="22">
        <f t="shared" si="75"/>
        <v>0.00045440530625</v>
      </c>
      <c r="F807" s="22">
        <f t="shared" si="75"/>
        <v>0.00045440530625</v>
      </c>
      <c r="G807" s="22">
        <f t="shared" si="75"/>
        <v>0.00045440530625</v>
      </c>
      <c r="H807" s="22">
        <f t="shared" si="75"/>
        <v>0.00045440530625</v>
      </c>
      <c r="I807" s="22">
        <f t="shared" si="75"/>
        <v>0.00045440530625</v>
      </c>
      <c r="J807" s="22">
        <f t="shared" si="75"/>
        <v>0.00045440530625</v>
      </c>
      <c r="K807" s="22">
        <f t="shared" si="75"/>
        <v>0.00045440530625</v>
      </c>
      <c r="L807" s="22">
        <f t="shared" si="75"/>
        <v>0.00045440530625</v>
      </c>
      <c r="M807" s="22">
        <f t="shared" si="75"/>
        <v>0.00045440530625</v>
      </c>
      <c r="N807" s="30" t="s">
        <v>1690</v>
      </c>
      <c r="O807" s="31" t="s">
        <v>1691</v>
      </c>
      <c r="P807" s="32">
        <v>176</v>
      </c>
      <c r="Q807" s="47"/>
      <c r="R807" s="48"/>
      <c r="S807" s="48"/>
      <c r="T807" s="48"/>
      <c r="U807" s="48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</row>
    <row r="808" spans="1:33">
      <c r="A808" s="18"/>
      <c r="B808" s="21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30" t="s">
        <v>1692</v>
      </c>
      <c r="O808" s="31" t="s">
        <v>1693</v>
      </c>
      <c r="P808" s="32">
        <v>43</v>
      </c>
      <c r="Q808" s="47"/>
      <c r="R808" s="48"/>
      <c r="S808" s="48"/>
      <c r="T808" s="48"/>
      <c r="U808" s="48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</row>
    <row r="809" spans="1:33">
      <c r="A809" s="18"/>
      <c r="B809" s="21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30" t="s">
        <v>1694</v>
      </c>
      <c r="O809" s="31" t="s">
        <v>1695</v>
      </c>
      <c r="P809" s="32">
        <v>178</v>
      </c>
      <c r="Q809" s="47"/>
      <c r="R809" s="48"/>
      <c r="S809" s="48"/>
      <c r="T809" s="48"/>
      <c r="U809" s="48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</row>
    <row r="810" spans="1:33">
      <c r="A810" s="18"/>
      <c r="B810" s="19" t="s">
        <v>1696</v>
      </c>
      <c r="C810" s="22">
        <f t="shared" ref="C810:M810" si="76">(79/1000)*(125/1000)*(475/1000)*(134/1000)</f>
        <v>0.00062854375</v>
      </c>
      <c r="D810" s="22">
        <f t="shared" si="76"/>
        <v>0.00062854375</v>
      </c>
      <c r="E810" s="22">
        <f t="shared" si="76"/>
        <v>0.00062854375</v>
      </c>
      <c r="F810" s="22">
        <f t="shared" si="76"/>
        <v>0.00062854375</v>
      </c>
      <c r="G810" s="22">
        <f t="shared" si="76"/>
        <v>0.00062854375</v>
      </c>
      <c r="H810" s="22">
        <f t="shared" si="76"/>
        <v>0.00062854375</v>
      </c>
      <c r="I810" s="22">
        <f t="shared" si="76"/>
        <v>0.00062854375</v>
      </c>
      <c r="J810" s="22">
        <f t="shared" si="76"/>
        <v>0.00062854375</v>
      </c>
      <c r="K810" s="22">
        <f t="shared" si="76"/>
        <v>0.00062854375</v>
      </c>
      <c r="L810" s="22">
        <f t="shared" si="76"/>
        <v>0.00062854375</v>
      </c>
      <c r="M810" s="22">
        <f t="shared" si="76"/>
        <v>0.00062854375</v>
      </c>
      <c r="N810" s="30" t="s">
        <v>1697</v>
      </c>
      <c r="O810" s="31" t="s">
        <v>1698</v>
      </c>
      <c r="P810" s="32">
        <v>92.65</v>
      </c>
      <c r="Q810" s="47"/>
      <c r="R810" s="48"/>
      <c r="S810" s="48"/>
      <c r="T810" s="48"/>
      <c r="U810" s="48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</row>
    <row r="811" spans="1:33">
      <c r="A811" s="18"/>
      <c r="B811" s="21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30" t="s">
        <v>1699</v>
      </c>
      <c r="O811" s="31" t="s">
        <v>1700</v>
      </c>
      <c r="P811" s="32">
        <v>21.25</v>
      </c>
      <c r="Q811" s="47"/>
      <c r="R811" s="48"/>
      <c r="S811" s="48"/>
      <c r="T811" s="48"/>
      <c r="U811" s="48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</row>
    <row r="812" spans="1:33">
      <c r="A812" s="18"/>
      <c r="B812" s="21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30" t="s">
        <v>1701</v>
      </c>
      <c r="O812" s="31" t="s">
        <v>1702</v>
      </c>
      <c r="P812" s="32">
        <v>1579.2</v>
      </c>
      <c r="Q812" s="47"/>
      <c r="R812" s="48"/>
      <c r="S812" s="48"/>
      <c r="T812" s="48"/>
      <c r="U812" s="48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</row>
    <row r="813" spans="1:33">
      <c r="A813" s="18"/>
      <c r="B813" s="21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30" t="s">
        <v>1703</v>
      </c>
      <c r="O813" s="31" t="s">
        <v>1704</v>
      </c>
      <c r="P813" s="32">
        <v>45.12</v>
      </c>
      <c r="Q813" s="47"/>
      <c r="R813" s="48"/>
      <c r="S813" s="48"/>
      <c r="T813" s="48"/>
      <c r="U813" s="48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</row>
    <row r="814" spans="1:33">
      <c r="A814" s="18"/>
      <c r="B814" s="21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30" t="s">
        <v>1705</v>
      </c>
      <c r="O814" s="31" t="s">
        <v>1706</v>
      </c>
      <c r="P814" s="32">
        <v>83</v>
      </c>
      <c r="Q814" s="47"/>
      <c r="R814" s="48"/>
      <c r="S814" s="48"/>
      <c r="T814" s="48"/>
      <c r="U814" s="48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</row>
    <row r="815" spans="1:33">
      <c r="A815" s="18"/>
      <c r="B815" s="21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30" t="s">
        <v>1707</v>
      </c>
      <c r="O815" s="31" t="s">
        <v>1708</v>
      </c>
      <c r="P815" s="32">
        <v>184.5</v>
      </c>
      <c r="Q815" s="47"/>
      <c r="R815" s="48"/>
      <c r="S815" s="48"/>
      <c r="T815" s="48"/>
      <c r="U815" s="48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</row>
    <row r="816" spans="1:33">
      <c r="A816" s="18"/>
      <c r="B816" s="21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30" t="s">
        <v>1709</v>
      </c>
      <c r="O816" s="31" t="s">
        <v>1710</v>
      </c>
      <c r="P816" s="32">
        <v>963.48</v>
      </c>
      <c r="Q816" s="47"/>
      <c r="R816" s="48"/>
      <c r="S816" s="48"/>
      <c r="T816" s="48"/>
      <c r="U816" s="48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</row>
    <row r="817" spans="1:33">
      <c r="A817" s="18"/>
      <c r="B817" s="21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30" t="s">
        <v>1711</v>
      </c>
      <c r="O817" s="31" t="s">
        <v>1712</v>
      </c>
      <c r="P817" s="32">
        <v>83</v>
      </c>
      <c r="Q817" s="47"/>
      <c r="R817" s="48"/>
      <c r="S817" s="48"/>
      <c r="T817" s="48"/>
      <c r="U817" s="48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</row>
    <row r="818" spans="1:33">
      <c r="A818" s="18"/>
      <c r="B818" s="21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30" t="s">
        <v>1713</v>
      </c>
      <c r="O818" s="31" t="s">
        <v>1714</v>
      </c>
      <c r="P818" s="32">
        <v>46.5</v>
      </c>
      <c r="Q818" s="47"/>
      <c r="R818" s="48"/>
      <c r="S818" s="48"/>
      <c r="T818" s="48"/>
      <c r="U818" s="48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</row>
    <row r="819" spans="1:33">
      <c r="A819" s="18"/>
      <c r="B819" s="21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30" t="s">
        <v>1715</v>
      </c>
      <c r="O819" s="31" t="s">
        <v>1716</v>
      </c>
      <c r="P819" s="32">
        <v>113.1</v>
      </c>
      <c r="Q819" s="47"/>
      <c r="R819" s="48"/>
      <c r="S819" s="48"/>
      <c r="T819" s="48"/>
      <c r="U819" s="48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</row>
    <row r="820" spans="1:33">
      <c r="A820" s="18"/>
      <c r="B820" s="19" t="s">
        <v>1717</v>
      </c>
      <c r="C820" s="22">
        <f t="shared" ref="C820:M820" si="77">(39/1000)*(125/1000)*(475/1000)*(134/1000)</f>
        <v>0.00031029375</v>
      </c>
      <c r="D820" s="22">
        <f t="shared" si="77"/>
        <v>0.00031029375</v>
      </c>
      <c r="E820" s="22">
        <f t="shared" si="77"/>
        <v>0.00031029375</v>
      </c>
      <c r="F820" s="22">
        <f t="shared" si="77"/>
        <v>0.00031029375</v>
      </c>
      <c r="G820" s="22">
        <f t="shared" si="77"/>
        <v>0.00031029375</v>
      </c>
      <c r="H820" s="22">
        <f t="shared" si="77"/>
        <v>0.00031029375</v>
      </c>
      <c r="I820" s="22">
        <f t="shared" si="77"/>
        <v>0.00031029375</v>
      </c>
      <c r="J820" s="22">
        <f t="shared" si="77"/>
        <v>0.00031029375</v>
      </c>
      <c r="K820" s="22">
        <f t="shared" si="77"/>
        <v>0.00031029375</v>
      </c>
      <c r="L820" s="22">
        <f t="shared" si="77"/>
        <v>0.00031029375</v>
      </c>
      <c r="M820" s="22">
        <f t="shared" si="77"/>
        <v>0.00031029375</v>
      </c>
      <c r="N820" s="30" t="s">
        <v>1718</v>
      </c>
      <c r="O820" s="31" t="s">
        <v>1719</v>
      </c>
      <c r="P820" s="32">
        <v>42</v>
      </c>
      <c r="Q820" s="47"/>
      <c r="R820" s="48"/>
      <c r="S820" s="48"/>
      <c r="T820" s="48"/>
      <c r="U820" s="48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</row>
    <row r="821" spans="1:33">
      <c r="A821" s="18"/>
      <c r="B821" s="21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30" t="s">
        <v>1720</v>
      </c>
      <c r="O821" s="31" t="s">
        <v>1721</v>
      </c>
      <c r="P821" s="32">
        <v>8.6</v>
      </c>
      <c r="Q821" s="47"/>
      <c r="R821" s="48"/>
      <c r="S821" s="48"/>
      <c r="T821" s="48"/>
      <c r="U821" s="48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</row>
    <row r="822" spans="1:33">
      <c r="A822" s="18"/>
      <c r="B822" s="21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30" t="s">
        <v>1722</v>
      </c>
      <c r="O822" s="31" t="s">
        <v>1723</v>
      </c>
      <c r="P822" s="32">
        <v>43.5</v>
      </c>
      <c r="Q822" s="47"/>
      <c r="R822" s="48"/>
      <c r="S822" s="48"/>
      <c r="T822" s="48"/>
      <c r="U822" s="48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</row>
    <row r="823" spans="1:33">
      <c r="A823" s="18"/>
      <c r="B823" s="21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30" t="s">
        <v>1724</v>
      </c>
      <c r="O823" s="31" t="s">
        <v>1725</v>
      </c>
      <c r="P823" s="32">
        <v>218.05</v>
      </c>
      <c r="Q823" s="47"/>
      <c r="R823" s="48"/>
      <c r="S823" s="48"/>
      <c r="T823" s="48"/>
      <c r="U823" s="48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</row>
    <row r="824" spans="1:33">
      <c r="A824" s="18"/>
      <c r="B824" s="21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30" t="s">
        <v>1726</v>
      </c>
      <c r="O824" s="31" t="s">
        <v>1727</v>
      </c>
      <c r="P824" s="32">
        <v>4.6</v>
      </c>
      <c r="Q824" s="47"/>
      <c r="R824" s="48"/>
      <c r="S824" s="48"/>
      <c r="T824" s="48"/>
      <c r="U824" s="48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</row>
    <row r="825" spans="1:33">
      <c r="A825" s="18"/>
      <c r="B825" s="21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30" t="s">
        <v>1728</v>
      </c>
      <c r="O825" s="31" t="s">
        <v>1729</v>
      </c>
      <c r="P825" s="32">
        <v>48.4</v>
      </c>
      <c r="Q825" s="47"/>
      <c r="R825" s="48"/>
      <c r="S825" s="48"/>
      <c r="T825" s="48"/>
      <c r="U825" s="48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</row>
    <row r="826" spans="1:33">
      <c r="A826" s="18"/>
      <c r="B826" s="21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30" t="s">
        <v>1730</v>
      </c>
      <c r="O826" s="31" t="s">
        <v>1731</v>
      </c>
      <c r="P826" s="32">
        <v>104.55</v>
      </c>
      <c r="Q826" s="49"/>
      <c r="R826" s="50"/>
      <c r="S826" s="50"/>
      <c r="T826" s="50"/>
      <c r="U826" s="50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</row>
    <row r="827" spans="1:33">
      <c r="A827" s="18"/>
      <c r="B827" s="19" t="s">
        <v>1732</v>
      </c>
      <c r="C827" s="22">
        <f t="shared" ref="C827:M827" si="78">(25/1000)*(125/1000)*(475/1000)*(134/1000)</f>
        <v>0.00019890625</v>
      </c>
      <c r="D827" s="22">
        <f t="shared" si="78"/>
        <v>0.00019890625</v>
      </c>
      <c r="E827" s="22">
        <f t="shared" si="78"/>
        <v>0.00019890625</v>
      </c>
      <c r="F827" s="22">
        <f t="shared" si="78"/>
        <v>0.00019890625</v>
      </c>
      <c r="G827" s="22">
        <f t="shared" si="78"/>
        <v>0.00019890625</v>
      </c>
      <c r="H827" s="22">
        <f t="shared" si="78"/>
        <v>0.00019890625</v>
      </c>
      <c r="I827" s="22">
        <f t="shared" si="78"/>
        <v>0.00019890625</v>
      </c>
      <c r="J827" s="22">
        <f t="shared" si="78"/>
        <v>0.00019890625</v>
      </c>
      <c r="K827" s="22">
        <f t="shared" si="78"/>
        <v>0.00019890625</v>
      </c>
      <c r="L827" s="22">
        <f t="shared" si="78"/>
        <v>0.00019890625</v>
      </c>
      <c r="M827" s="22">
        <f t="shared" si="78"/>
        <v>0.00019890625</v>
      </c>
      <c r="N827" s="30" t="s">
        <v>1733</v>
      </c>
      <c r="O827" s="31" t="s">
        <v>1734</v>
      </c>
      <c r="P827" s="32">
        <v>158.4</v>
      </c>
      <c r="Q827" s="47"/>
      <c r="R827" s="48"/>
      <c r="S827" s="48"/>
      <c r="T827" s="48"/>
      <c r="U827" s="48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</row>
    <row r="828" spans="1:33">
      <c r="A828" s="18"/>
      <c r="B828" s="21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30" t="s">
        <v>1735</v>
      </c>
      <c r="O828" s="31" t="s">
        <v>1736</v>
      </c>
      <c r="P828" s="32">
        <v>136.5</v>
      </c>
      <c r="Q828" s="49"/>
      <c r="R828" s="50"/>
      <c r="S828" s="50"/>
      <c r="T828" s="50"/>
      <c r="U828" s="50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</row>
    <row r="829" spans="1:33">
      <c r="A829" s="18"/>
      <c r="B829" s="21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30" t="s">
        <v>1737</v>
      </c>
      <c r="O829" s="31" t="s">
        <v>1738</v>
      </c>
      <c r="P829" s="32">
        <v>91.53</v>
      </c>
      <c r="Q829" s="47"/>
      <c r="R829" s="48"/>
      <c r="S829" s="48"/>
      <c r="T829" s="48"/>
      <c r="U829" s="48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</row>
    <row r="830" spans="1:33">
      <c r="A830" s="18"/>
      <c r="B830" s="19" t="s">
        <v>1739</v>
      </c>
      <c r="C830" s="22">
        <f t="shared" ref="C830:M830" si="79">(59/1000)*(199/1000)*(475/1000)*(134/1000)</f>
        <v>0.00074731465</v>
      </c>
      <c r="D830" s="22">
        <f t="shared" si="79"/>
        <v>0.00074731465</v>
      </c>
      <c r="E830" s="22">
        <f t="shared" si="79"/>
        <v>0.00074731465</v>
      </c>
      <c r="F830" s="22">
        <f t="shared" si="79"/>
        <v>0.00074731465</v>
      </c>
      <c r="G830" s="22">
        <f t="shared" si="79"/>
        <v>0.00074731465</v>
      </c>
      <c r="H830" s="22">
        <f t="shared" si="79"/>
        <v>0.00074731465</v>
      </c>
      <c r="I830" s="22">
        <f t="shared" si="79"/>
        <v>0.00074731465</v>
      </c>
      <c r="J830" s="22">
        <f t="shared" si="79"/>
        <v>0.00074731465</v>
      </c>
      <c r="K830" s="22">
        <f t="shared" si="79"/>
        <v>0.00074731465</v>
      </c>
      <c r="L830" s="22">
        <f t="shared" si="79"/>
        <v>0.00074731465</v>
      </c>
      <c r="M830" s="22">
        <f t="shared" si="79"/>
        <v>0.00074731465</v>
      </c>
      <c r="N830" s="30" t="s">
        <v>1740</v>
      </c>
      <c r="O830" s="31" t="s">
        <v>1741</v>
      </c>
      <c r="P830" s="32">
        <v>1034</v>
      </c>
      <c r="Q830" s="47"/>
      <c r="R830" s="48"/>
      <c r="S830" s="48"/>
      <c r="T830" s="48"/>
      <c r="U830" s="48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</row>
    <row r="831" spans="1:33">
      <c r="A831" s="18"/>
      <c r="B831" s="21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30" t="s">
        <v>1742</v>
      </c>
      <c r="O831" s="31" t="s">
        <v>1743</v>
      </c>
      <c r="P831" s="32">
        <v>1980</v>
      </c>
      <c r="Q831" s="47"/>
      <c r="R831" s="48"/>
      <c r="S831" s="48"/>
      <c r="T831" s="48"/>
      <c r="U831" s="48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</row>
    <row r="832" spans="1:33">
      <c r="A832" s="18"/>
      <c r="B832" s="21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30" t="s">
        <v>1744</v>
      </c>
      <c r="O832" s="31" t="s">
        <v>1745</v>
      </c>
      <c r="P832" s="32">
        <v>18.2</v>
      </c>
      <c r="Q832" s="47"/>
      <c r="R832" s="48"/>
      <c r="S832" s="48"/>
      <c r="T832" s="48"/>
      <c r="U832" s="48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</row>
    <row r="833" spans="1:33">
      <c r="A833" s="18"/>
      <c r="B833" s="21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30" t="s">
        <v>1746</v>
      </c>
      <c r="O833" s="31" t="s">
        <v>1747</v>
      </c>
      <c r="P833" s="32">
        <v>9.4</v>
      </c>
      <c r="Q833" s="47"/>
      <c r="R833" s="48"/>
      <c r="S833" s="48"/>
      <c r="T833" s="48"/>
      <c r="U833" s="48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</row>
    <row r="834" spans="1:33">
      <c r="A834" s="18"/>
      <c r="B834" s="19" t="s">
        <v>1748</v>
      </c>
      <c r="C834" s="22">
        <f t="shared" ref="C834:M834" si="80">(267/1000)*(199/1000)*(475/1000)*(134/1000)</f>
        <v>0.00338191545</v>
      </c>
      <c r="D834" s="22">
        <f t="shared" si="80"/>
        <v>0.00338191545</v>
      </c>
      <c r="E834" s="22">
        <f t="shared" si="80"/>
        <v>0.00338191545</v>
      </c>
      <c r="F834" s="22">
        <f t="shared" si="80"/>
        <v>0.00338191545</v>
      </c>
      <c r="G834" s="22">
        <f t="shared" si="80"/>
        <v>0.00338191545</v>
      </c>
      <c r="H834" s="22">
        <f t="shared" si="80"/>
        <v>0.00338191545</v>
      </c>
      <c r="I834" s="22">
        <f t="shared" si="80"/>
        <v>0.00338191545</v>
      </c>
      <c r="J834" s="22">
        <f t="shared" si="80"/>
        <v>0.00338191545</v>
      </c>
      <c r="K834" s="22">
        <f t="shared" si="80"/>
        <v>0.00338191545</v>
      </c>
      <c r="L834" s="22">
        <f t="shared" si="80"/>
        <v>0.00338191545</v>
      </c>
      <c r="M834" s="22">
        <f t="shared" si="80"/>
        <v>0.00338191545</v>
      </c>
      <c r="N834" s="30" t="s">
        <v>1749</v>
      </c>
      <c r="O834" s="31" t="s">
        <v>1750</v>
      </c>
      <c r="P834" s="32">
        <v>24.07</v>
      </c>
      <c r="Q834" s="47"/>
      <c r="R834" s="48"/>
      <c r="S834" s="48"/>
      <c r="T834" s="48"/>
      <c r="U834" s="48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</row>
    <row r="835" spans="1:33">
      <c r="A835" s="18"/>
      <c r="B835" s="21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30" t="s">
        <v>1751</v>
      </c>
      <c r="O835" s="31" t="s">
        <v>1752</v>
      </c>
      <c r="P835" s="32">
        <v>17.8</v>
      </c>
      <c r="Q835" s="47"/>
      <c r="R835" s="48"/>
      <c r="S835" s="48"/>
      <c r="T835" s="48"/>
      <c r="U835" s="48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</row>
    <row r="836" spans="1:33">
      <c r="A836" s="18"/>
      <c r="B836" s="21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30" t="s">
        <v>1753</v>
      </c>
      <c r="O836" s="31" t="s">
        <v>1754</v>
      </c>
      <c r="P836" s="32">
        <v>39.2</v>
      </c>
      <c r="Q836" s="47"/>
      <c r="R836" s="48"/>
      <c r="S836" s="48"/>
      <c r="T836" s="48"/>
      <c r="U836" s="48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</row>
    <row r="837" spans="1:33">
      <c r="A837" s="18"/>
      <c r="B837" s="21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30" t="s">
        <v>1755</v>
      </c>
      <c r="O837" s="31" t="s">
        <v>1756</v>
      </c>
      <c r="P837" s="32">
        <v>4.4</v>
      </c>
      <c r="Q837" s="47"/>
      <c r="R837" s="48"/>
      <c r="S837" s="48"/>
      <c r="T837" s="48"/>
      <c r="U837" s="48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</row>
    <row r="838" spans="1:33">
      <c r="A838" s="18"/>
      <c r="B838" s="19" t="s">
        <v>1757</v>
      </c>
      <c r="C838" s="22">
        <f t="shared" ref="C838:M838" si="81">(596/1000)*(125/1000)*(475/1000)*(134/1000)</f>
        <v>0.004741925</v>
      </c>
      <c r="D838" s="22">
        <f t="shared" si="81"/>
        <v>0.004741925</v>
      </c>
      <c r="E838" s="22">
        <f t="shared" si="81"/>
        <v>0.004741925</v>
      </c>
      <c r="F838" s="22">
        <f t="shared" si="81"/>
        <v>0.004741925</v>
      </c>
      <c r="G838" s="22">
        <f t="shared" si="81"/>
        <v>0.004741925</v>
      </c>
      <c r="H838" s="22">
        <f t="shared" si="81"/>
        <v>0.004741925</v>
      </c>
      <c r="I838" s="22">
        <f t="shared" si="81"/>
        <v>0.004741925</v>
      </c>
      <c r="J838" s="22">
        <f t="shared" si="81"/>
        <v>0.004741925</v>
      </c>
      <c r="K838" s="22">
        <f t="shared" si="81"/>
        <v>0.004741925</v>
      </c>
      <c r="L838" s="22">
        <f t="shared" si="81"/>
        <v>0.004741925</v>
      </c>
      <c r="M838" s="22">
        <f t="shared" si="81"/>
        <v>0.004741925</v>
      </c>
      <c r="N838" s="30" t="s">
        <v>1758</v>
      </c>
      <c r="O838" s="31" t="s">
        <v>1759</v>
      </c>
      <c r="P838" s="32">
        <v>23.157</v>
      </c>
      <c r="Q838" s="47"/>
      <c r="R838" s="48"/>
      <c r="S838" s="48"/>
      <c r="T838" s="48"/>
      <c r="U838" s="48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</row>
    <row r="839" spans="1:33">
      <c r="A839" s="18"/>
      <c r="B839" s="21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30" t="s">
        <v>1760</v>
      </c>
      <c r="O839" s="31" t="s">
        <v>1761</v>
      </c>
      <c r="P839" s="32">
        <v>23.46</v>
      </c>
      <c r="Q839" s="47"/>
      <c r="R839" s="48"/>
      <c r="S839" s="48"/>
      <c r="T839" s="48"/>
      <c r="U839" s="48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</row>
    <row r="840" spans="1:33">
      <c r="A840" s="18"/>
      <c r="B840" s="21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30" t="s">
        <v>1762</v>
      </c>
      <c r="O840" s="31" t="s">
        <v>1763</v>
      </c>
      <c r="P840" s="32">
        <v>2</v>
      </c>
      <c r="Q840" s="47"/>
      <c r="R840" s="48"/>
      <c r="S840" s="48"/>
      <c r="T840" s="48"/>
      <c r="U840" s="48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</row>
    <row r="841" spans="1:33">
      <c r="A841" s="18"/>
      <c r="B841" s="21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30" t="s">
        <v>1764</v>
      </c>
      <c r="O841" s="31" t="s">
        <v>1765</v>
      </c>
      <c r="P841" s="32">
        <v>1.76</v>
      </c>
      <c r="Q841" s="47"/>
      <c r="R841" s="48"/>
      <c r="S841" s="48"/>
      <c r="T841" s="48"/>
      <c r="U841" s="48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</row>
    <row r="842" spans="1:33">
      <c r="A842" s="18"/>
      <c r="B842" s="21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30" t="s">
        <v>1766</v>
      </c>
      <c r="O842" s="31" t="s">
        <v>1767</v>
      </c>
      <c r="P842" s="32">
        <v>2</v>
      </c>
      <c r="Q842" s="47"/>
      <c r="R842" s="48"/>
      <c r="S842" s="48"/>
      <c r="T842" s="48"/>
      <c r="U842" s="48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</row>
    <row r="843" spans="1:33">
      <c r="A843" s="18"/>
      <c r="B843" s="21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30" t="s">
        <v>1768</v>
      </c>
      <c r="O843" s="31" t="s">
        <v>1769</v>
      </c>
      <c r="P843" s="32">
        <v>0.93</v>
      </c>
      <c r="Q843" s="47"/>
      <c r="R843" s="48"/>
      <c r="S843" s="48"/>
      <c r="T843" s="48"/>
      <c r="U843" s="48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</row>
    <row r="844" spans="1:33">
      <c r="A844" s="18"/>
      <c r="B844" s="21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30" t="s">
        <v>1770</v>
      </c>
      <c r="O844" s="31" t="s">
        <v>1771</v>
      </c>
      <c r="P844" s="32">
        <v>12.6</v>
      </c>
      <c r="Q844" s="49"/>
      <c r="R844" s="50"/>
      <c r="S844" s="50"/>
      <c r="T844" s="50"/>
      <c r="U844" s="50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</row>
    <row r="845" spans="1:33">
      <c r="A845" s="18"/>
      <c r="B845" s="21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30" t="s">
        <v>1772</v>
      </c>
      <c r="O845" s="31" t="s">
        <v>1773</v>
      </c>
      <c r="P845" s="32">
        <v>8.3</v>
      </c>
      <c r="Q845" s="47"/>
      <c r="R845" s="48"/>
      <c r="S845" s="48"/>
      <c r="T845" s="48"/>
      <c r="U845" s="48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</row>
    <row r="846" spans="1:33">
      <c r="A846" s="18"/>
      <c r="B846" s="21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30" t="s">
        <v>1774</v>
      </c>
      <c r="O846" s="31" t="s">
        <v>1775</v>
      </c>
      <c r="P846" s="32">
        <v>9.2</v>
      </c>
      <c r="Q846" s="47"/>
      <c r="R846" s="48"/>
      <c r="S846" s="48"/>
      <c r="T846" s="48"/>
      <c r="U846" s="48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</row>
    <row r="847" spans="1:33">
      <c r="A847" s="18"/>
      <c r="B847" s="21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30" t="s">
        <v>1776</v>
      </c>
      <c r="O847" s="31" t="s">
        <v>1777</v>
      </c>
      <c r="P847" s="32">
        <v>15.84</v>
      </c>
      <c r="Q847" s="47"/>
      <c r="R847" s="48"/>
      <c r="S847" s="48"/>
      <c r="T847" s="48"/>
      <c r="U847" s="48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</row>
    <row r="848" spans="1:33">
      <c r="A848" s="18"/>
      <c r="B848" s="19" t="s">
        <v>1778</v>
      </c>
      <c r="C848" s="22">
        <f t="shared" ref="C848:M848" si="82">(475/1000)*(475/1000)*(134/1000)</f>
        <v>0.03023375</v>
      </c>
      <c r="D848" s="22">
        <f t="shared" si="82"/>
        <v>0.03023375</v>
      </c>
      <c r="E848" s="22">
        <f t="shared" si="82"/>
        <v>0.03023375</v>
      </c>
      <c r="F848" s="22">
        <f t="shared" si="82"/>
        <v>0.03023375</v>
      </c>
      <c r="G848" s="22">
        <f t="shared" si="82"/>
        <v>0.03023375</v>
      </c>
      <c r="H848" s="22">
        <f t="shared" si="82"/>
        <v>0.03023375</v>
      </c>
      <c r="I848" s="22">
        <f t="shared" si="82"/>
        <v>0.03023375</v>
      </c>
      <c r="J848" s="22">
        <f t="shared" si="82"/>
        <v>0.03023375</v>
      </c>
      <c r="K848" s="22">
        <f t="shared" si="82"/>
        <v>0.03023375</v>
      </c>
      <c r="L848" s="22">
        <f t="shared" si="82"/>
        <v>0.03023375</v>
      </c>
      <c r="M848" s="22">
        <f t="shared" si="82"/>
        <v>0.03023375</v>
      </c>
      <c r="N848" s="30" t="s">
        <v>1779</v>
      </c>
      <c r="O848" s="31" t="s">
        <v>1780</v>
      </c>
      <c r="P848" s="32">
        <v>1104.84</v>
      </c>
      <c r="Q848" s="47"/>
      <c r="R848" s="48"/>
      <c r="S848" s="48"/>
      <c r="T848" s="48"/>
      <c r="U848" s="48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</row>
    <row r="849" spans="1:33">
      <c r="A849" s="18"/>
      <c r="B849" s="21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30" t="s">
        <v>1781</v>
      </c>
      <c r="O849" s="31" t="s">
        <v>1782</v>
      </c>
      <c r="P849" s="32">
        <v>2801.2</v>
      </c>
      <c r="Q849" s="47"/>
      <c r="R849" s="48"/>
      <c r="S849" s="48"/>
      <c r="T849" s="48"/>
      <c r="U849" s="48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</row>
    <row r="850" spans="1:33">
      <c r="A850" s="18"/>
      <c r="B850" s="21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30" t="s">
        <v>1783</v>
      </c>
      <c r="O850" s="31" t="s">
        <v>1784</v>
      </c>
      <c r="P850" s="32">
        <v>3718.14</v>
      </c>
      <c r="Q850" s="47"/>
      <c r="R850" s="48"/>
      <c r="S850" s="48"/>
      <c r="T850" s="48"/>
      <c r="U850" s="48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</row>
    <row r="851" spans="1:33">
      <c r="A851" s="18"/>
      <c r="B851" s="21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30" t="s">
        <v>1785</v>
      </c>
      <c r="O851" s="31" t="s">
        <v>1786</v>
      </c>
      <c r="P851" s="32">
        <v>2678.76</v>
      </c>
      <c r="Q851" s="47"/>
      <c r="R851" s="48"/>
      <c r="S851" s="48"/>
      <c r="T851" s="48"/>
      <c r="U851" s="48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</row>
    <row r="852" spans="1:33">
      <c r="A852" s="18"/>
      <c r="B852" s="21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30" t="s">
        <v>1787</v>
      </c>
      <c r="O852" s="31" t="s">
        <v>1788</v>
      </c>
      <c r="P852" s="32">
        <v>2711.8</v>
      </c>
      <c r="Q852" s="47"/>
      <c r="R852" s="48"/>
      <c r="S852" s="48"/>
      <c r="T852" s="48"/>
      <c r="U852" s="48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</row>
    <row r="853" spans="1:33">
      <c r="A853" s="18"/>
      <c r="B853" s="21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30" t="s">
        <v>1789</v>
      </c>
      <c r="O853" s="31" t="s">
        <v>1790</v>
      </c>
      <c r="P853" s="32">
        <v>3518.24</v>
      </c>
      <c r="Q853" s="47"/>
      <c r="R853" s="48"/>
      <c r="S853" s="48"/>
      <c r="T853" s="48"/>
      <c r="U853" s="48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</row>
    <row r="854" spans="1:33">
      <c r="A854" s="18"/>
      <c r="B854" s="21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30" t="s">
        <v>1791</v>
      </c>
      <c r="O854" s="31" t="s">
        <v>1792</v>
      </c>
      <c r="P854" s="32">
        <v>4949.43</v>
      </c>
      <c r="Q854" s="49"/>
      <c r="R854" s="50"/>
      <c r="S854" s="50"/>
      <c r="T854" s="50"/>
      <c r="U854" s="50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</row>
    <row r="855" spans="1:33">
      <c r="A855" s="18" t="s">
        <v>1793</v>
      </c>
      <c r="B855" s="19" t="s">
        <v>1794</v>
      </c>
      <c r="C855" s="22">
        <f t="shared" ref="C855:M855" si="83">(961/1000)*(525/1000)*(475/1000)*(134/1000)</f>
        <v>0.03211301625</v>
      </c>
      <c r="D855" s="22">
        <f t="shared" si="83"/>
        <v>0.03211301625</v>
      </c>
      <c r="E855" s="22">
        <f t="shared" si="83"/>
        <v>0.03211301625</v>
      </c>
      <c r="F855" s="22">
        <f t="shared" si="83"/>
        <v>0.03211301625</v>
      </c>
      <c r="G855" s="22">
        <f t="shared" si="83"/>
        <v>0.03211301625</v>
      </c>
      <c r="H855" s="22">
        <f t="shared" si="83"/>
        <v>0.03211301625</v>
      </c>
      <c r="I855" s="22">
        <f t="shared" si="83"/>
        <v>0.03211301625</v>
      </c>
      <c r="J855" s="22">
        <f t="shared" si="83"/>
        <v>0.03211301625</v>
      </c>
      <c r="K855" s="22">
        <f t="shared" si="83"/>
        <v>0.03211301625</v>
      </c>
      <c r="L855" s="22">
        <f t="shared" si="83"/>
        <v>0.03211301625</v>
      </c>
      <c r="M855" s="22">
        <f t="shared" si="83"/>
        <v>0.03211301625</v>
      </c>
      <c r="N855" s="30" t="s">
        <v>1795</v>
      </c>
      <c r="O855" s="31" t="s">
        <v>1796</v>
      </c>
      <c r="P855" s="32">
        <v>920</v>
      </c>
      <c r="Q855" s="47"/>
      <c r="R855" s="48"/>
      <c r="S855" s="48"/>
      <c r="T855" s="48"/>
      <c r="U855" s="48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</row>
    <row r="856" spans="1:33">
      <c r="A856" s="51"/>
      <c r="B856" s="21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30" t="s">
        <v>1797</v>
      </c>
      <c r="O856" s="31" t="s">
        <v>1798</v>
      </c>
      <c r="P856" s="32">
        <v>870</v>
      </c>
      <c r="Q856" s="47"/>
      <c r="R856" s="48"/>
      <c r="S856" s="48"/>
      <c r="T856" s="48"/>
      <c r="U856" s="48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</row>
    <row r="857" spans="1:33">
      <c r="A857" s="51"/>
      <c r="B857" s="21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30" t="s">
        <v>1799</v>
      </c>
      <c r="O857" s="31" t="s">
        <v>1800</v>
      </c>
      <c r="P857" s="32">
        <v>1760</v>
      </c>
      <c r="Q857" s="49"/>
      <c r="R857" s="50"/>
      <c r="S857" s="50"/>
      <c r="T857" s="50"/>
      <c r="U857" s="50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</row>
    <row r="858" spans="1:33">
      <c r="A858" s="51"/>
      <c r="B858" s="21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30" t="s">
        <v>1801</v>
      </c>
      <c r="O858" s="31" t="s">
        <v>1802</v>
      </c>
      <c r="P858" s="32">
        <v>4550</v>
      </c>
      <c r="Q858" s="47"/>
      <c r="R858" s="48"/>
      <c r="S858" s="48"/>
      <c r="T858" s="48"/>
      <c r="U858" s="48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</row>
    <row r="859" spans="1:33">
      <c r="A859" s="51"/>
      <c r="B859" s="21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30" t="s">
        <v>1803</v>
      </c>
      <c r="O859" s="31" t="s">
        <v>1804</v>
      </c>
      <c r="P859" s="32">
        <v>4650</v>
      </c>
      <c r="Q859" s="47"/>
      <c r="R859" s="48"/>
      <c r="S859" s="48"/>
      <c r="T859" s="48"/>
      <c r="U859" s="48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</row>
    <row r="860" spans="1:33">
      <c r="A860" s="51"/>
      <c r="B860" s="21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30" t="s">
        <v>1805</v>
      </c>
      <c r="O860" s="31" t="s">
        <v>1806</v>
      </c>
      <c r="P860" s="32">
        <v>2125</v>
      </c>
      <c r="Q860" s="47"/>
      <c r="R860" s="48"/>
      <c r="S860" s="48"/>
      <c r="T860" s="48"/>
      <c r="U860" s="48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</row>
    <row r="861" spans="1:33">
      <c r="A861" s="51"/>
      <c r="B861" s="21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30" t="s">
        <v>1807</v>
      </c>
      <c r="O861" s="31" t="s">
        <v>1808</v>
      </c>
      <c r="P861" s="32">
        <v>1245</v>
      </c>
      <c r="Q861" s="47"/>
      <c r="R861" s="48"/>
      <c r="S861" s="48"/>
      <c r="T861" s="48"/>
      <c r="U861" s="48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</row>
    <row r="862" spans="1:33">
      <c r="A862" s="18" t="s">
        <v>1809</v>
      </c>
      <c r="B862" s="19" t="s">
        <v>1810</v>
      </c>
      <c r="C862" s="22">
        <f t="shared" ref="C862:M862" si="84">(223/1000)*(290/1000)</f>
        <v>0.06467</v>
      </c>
      <c r="D862" s="22">
        <f t="shared" si="84"/>
        <v>0.06467</v>
      </c>
      <c r="E862" s="22">
        <f t="shared" si="84"/>
        <v>0.06467</v>
      </c>
      <c r="F862" s="22">
        <f t="shared" si="84"/>
        <v>0.06467</v>
      </c>
      <c r="G862" s="22">
        <f t="shared" si="84"/>
        <v>0.06467</v>
      </c>
      <c r="H862" s="22">
        <f t="shared" si="84"/>
        <v>0.06467</v>
      </c>
      <c r="I862" s="22">
        <f t="shared" si="84"/>
        <v>0.06467</v>
      </c>
      <c r="J862" s="22">
        <f t="shared" si="84"/>
        <v>0.06467</v>
      </c>
      <c r="K862" s="22">
        <f t="shared" si="84"/>
        <v>0.06467</v>
      </c>
      <c r="L862" s="22">
        <f t="shared" si="84"/>
        <v>0.06467</v>
      </c>
      <c r="M862" s="22">
        <f t="shared" si="84"/>
        <v>0.06467</v>
      </c>
      <c r="N862" s="30" t="s">
        <v>1811</v>
      </c>
      <c r="O862" s="31" t="s">
        <v>1812</v>
      </c>
      <c r="P862" s="32">
        <v>20</v>
      </c>
      <c r="Q862" s="49"/>
      <c r="R862" s="50"/>
      <c r="S862" s="50"/>
      <c r="T862" s="50"/>
      <c r="U862" s="50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</row>
    <row r="863" spans="1:33">
      <c r="A863" s="18"/>
      <c r="B863" s="21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30" t="s">
        <v>1813</v>
      </c>
      <c r="O863" s="31" t="s">
        <v>1814</v>
      </c>
      <c r="P863" s="32">
        <v>24.36</v>
      </c>
      <c r="Q863" s="47"/>
      <c r="R863" s="48"/>
      <c r="S863" s="48"/>
      <c r="T863" s="48"/>
      <c r="U863" s="48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</row>
    <row r="864" spans="1:33">
      <c r="A864" s="18"/>
      <c r="B864" s="21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30" t="s">
        <v>1815</v>
      </c>
      <c r="O864" s="31" t="s">
        <v>1816</v>
      </c>
      <c r="P864" s="32">
        <v>29.58</v>
      </c>
      <c r="Q864" s="49"/>
      <c r="R864" s="50"/>
      <c r="S864" s="50"/>
      <c r="T864" s="50"/>
      <c r="U864" s="50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</row>
    <row r="865" spans="1:33">
      <c r="A865" s="18"/>
      <c r="B865" s="21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30" t="s">
        <v>1817</v>
      </c>
      <c r="O865" s="31" t="s">
        <v>1818</v>
      </c>
      <c r="P865" s="32">
        <v>35.88</v>
      </c>
      <c r="Q865" s="49"/>
      <c r="R865" s="50"/>
      <c r="S865" s="50"/>
      <c r="T865" s="50"/>
      <c r="U865" s="50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</row>
    <row r="866" spans="1:33">
      <c r="A866" s="18"/>
      <c r="B866" s="21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30" t="s">
        <v>1819</v>
      </c>
      <c r="O866" s="31" t="s">
        <v>1820</v>
      </c>
      <c r="P866" s="32">
        <v>32.55</v>
      </c>
      <c r="Q866" s="49"/>
      <c r="R866" s="50"/>
      <c r="S866" s="50"/>
      <c r="T866" s="50"/>
      <c r="U866" s="50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</row>
    <row r="867" spans="1:33">
      <c r="A867" s="18"/>
      <c r="B867" s="21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30" t="s">
        <v>1821</v>
      </c>
      <c r="O867" s="31" t="s">
        <v>1822</v>
      </c>
      <c r="P867" s="32">
        <v>25.81</v>
      </c>
      <c r="Q867" s="47"/>
      <c r="R867" s="48"/>
      <c r="S867" s="48"/>
      <c r="T867" s="48"/>
      <c r="U867" s="48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</row>
    <row r="868" spans="1:33">
      <c r="A868" s="18"/>
      <c r="B868" s="21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30" t="s">
        <v>1823</v>
      </c>
      <c r="O868" s="31" t="s">
        <v>1824</v>
      </c>
      <c r="P868" s="32">
        <v>78.32</v>
      </c>
      <c r="Q868" s="47"/>
      <c r="R868" s="48"/>
      <c r="S868" s="48"/>
      <c r="T868" s="48"/>
      <c r="U868" s="48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</row>
    <row r="869" spans="1:33">
      <c r="A869" s="18"/>
      <c r="B869" s="21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30" t="s">
        <v>1825</v>
      </c>
      <c r="O869" s="31" t="s">
        <v>1826</v>
      </c>
      <c r="P869" s="32">
        <v>28.56</v>
      </c>
      <c r="Q869" s="49"/>
      <c r="R869" s="50"/>
      <c r="S869" s="50"/>
      <c r="T869" s="50"/>
      <c r="U869" s="50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</row>
    <row r="870" spans="1:33">
      <c r="A870" s="18"/>
      <c r="B870" s="21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30" t="s">
        <v>1827</v>
      </c>
      <c r="O870" s="31" t="s">
        <v>1828</v>
      </c>
      <c r="P870" s="32">
        <v>27.26</v>
      </c>
      <c r="Q870" s="49"/>
      <c r="R870" s="50"/>
      <c r="S870" s="50"/>
      <c r="T870" s="50"/>
      <c r="U870" s="50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</row>
    <row r="871" spans="1:33">
      <c r="A871" s="18"/>
      <c r="B871" s="21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30" t="s">
        <v>1829</v>
      </c>
      <c r="O871" s="31" t="s">
        <v>1830</v>
      </c>
      <c r="P871" s="32">
        <v>61.2</v>
      </c>
      <c r="Q871" s="47"/>
      <c r="R871" s="48"/>
      <c r="S871" s="48"/>
      <c r="T871" s="48"/>
      <c r="U871" s="48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</row>
    <row r="872" spans="1:33">
      <c r="A872" s="18"/>
      <c r="B872" s="21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30" t="s">
        <v>1831</v>
      </c>
      <c r="O872" s="31" t="s">
        <v>1832</v>
      </c>
      <c r="P872" s="32">
        <v>23.24</v>
      </c>
      <c r="Q872" s="47"/>
      <c r="R872" s="48"/>
      <c r="S872" s="48"/>
      <c r="T872" s="48"/>
      <c r="U872" s="48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</row>
    <row r="873" spans="1:33">
      <c r="A873" s="18"/>
      <c r="B873" s="21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30" t="s">
        <v>1833</v>
      </c>
      <c r="O873" s="31" t="s">
        <v>1834</v>
      </c>
      <c r="P873" s="32">
        <v>34.58</v>
      </c>
      <c r="Q873" s="47"/>
      <c r="R873" s="48"/>
      <c r="S873" s="48"/>
      <c r="T873" s="48"/>
      <c r="U873" s="48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</row>
    <row r="874" spans="1:33">
      <c r="A874" s="18"/>
      <c r="B874" s="21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30" t="s">
        <v>1835</v>
      </c>
      <c r="O874" s="31" t="s">
        <v>541</v>
      </c>
      <c r="P874" s="32">
        <v>4.7</v>
      </c>
      <c r="Q874" s="47"/>
      <c r="R874" s="48"/>
      <c r="S874" s="48"/>
      <c r="T874" s="48"/>
      <c r="U874" s="48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</row>
    <row r="875" spans="1:33">
      <c r="A875" s="18"/>
      <c r="B875" s="21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30" t="s">
        <v>1836</v>
      </c>
      <c r="O875" s="31" t="s">
        <v>1837</v>
      </c>
      <c r="P875" s="32">
        <v>4.05</v>
      </c>
      <c r="Q875" s="47"/>
      <c r="R875" s="48"/>
      <c r="S875" s="48"/>
      <c r="T875" s="48"/>
      <c r="U875" s="48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</row>
    <row r="876" spans="1:33">
      <c r="A876" s="18"/>
      <c r="B876" s="21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30" t="s">
        <v>1838</v>
      </c>
      <c r="O876" s="31" t="s">
        <v>632</v>
      </c>
      <c r="P876" s="32">
        <v>2.4</v>
      </c>
      <c r="Q876" s="47"/>
      <c r="R876" s="48"/>
      <c r="S876" s="48"/>
      <c r="T876" s="48"/>
      <c r="U876" s="48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</row>
    <row r="877" spans="1:33">
      <c r="A877" s="18"/>
      <c r="B877" s="21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30" t="s">
        <v>1839</v>
      </c>
      <c r="O877" s="31" t="s">
        <v>1840</v>
      </c>
      <c r="P877" s="32">
        <v>2.67</v>
      </c>
      <c r="Q877" s="47"/>
      <c r="R877" s="48"/>
      <c r="S877" s="48"/>
      <c r="T877" s="48"/>
      <c r="U877" s="48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</row>
    <row r="878" spans="1:33">
      <c r="A878" s="18"/>
      <c r="B878" s="21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30" t="s">
        <v>1841</v>
      </c>
      <c r="O878" s="31" t="s">
        <v>1842</v>
      </c>
      <c r="P878" s="32">
        <v>2.225</v>
      </c>
      <c r="Q878" s="47"/>
      <c r="R878" s="48"/>
      <c r="S878" s="48"/>
      <c r="T878" s="48"/>
      <c r="U878" s="48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</row>
    <row r="879" spans="1:33">
      <c r="A879" s="18"/>
      <c r="B879" s="21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30" t="s">
        <v>1843</v>
      </c>
      <c r="O879" s="31" t="s">
        <v>1844</v>
      </c>
      <c r="P879" s="32">
        <v>2.73</v>
      </c>
      <c r="Q879" s="49"/>
      <c r="R879" s="50"/>
      <c r="S879" s="50"/>
      <c r="T879" s="50"/>
      <c r="U879" s="50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</row>
    <row r="880" spans="1:33">
      <c r="A880" s="18"/>
      <c r="B880" s="21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30" t="s">
        <v>1845</v>
      </c>
      <c r="O880" s="31" t="s">
        <v>1846</v>
      </c>
      <c r="P880" s="32">
        <v>1.88</v>
      </c>
      <c r="Q880" s="47"/>
      <c r="R880" s="48"/>
      <c r="S880" s="48"/>
      <c r="T880" s="48"/>
      <c r="U880" s="48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</row>
    <row r="881" spans="1:33">
      <c r="A881" s="18"/>
      <c r="B881" s="21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30" t="s">
        <v>1847</v>
      </c>
      <c r="O881" s="31" t="s">
        <v>589</v>
      </c>
      <c r="P881" s="32">
        <v>13.95</v>
      </c>
      <c r="Q881" s="47"/>
      <c r="R881" s="48"/>
      <c r="S881" s="48"/>
      <c r="T881" s="48"/>
      <c r="U881" s="48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</row>
    <row r="882" spans="1:33">
      <c r="A882" s="18"/>
      <c r="B882" s="21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30" t="s">
        <v>1848</v>
      </c>
      <c r="O882" s="31" t="s">
        <v>1849</v>
      </c>
      <c r="P882" s="32">
        <v>22.5</v>
      </c>
      <c r="Q882" s="47"/>
      <c r="R882" s="48"/>
      <c r="S882" s="48"/>
      <c r="T882" s="48"/>
      <c r="U882" s="48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</row>
    <row r="883" spans="1:33">
      <c r="A883" s="18"/>
      <c r="B883" s="21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30" t="s">
        <v>1850</v>
      </c>
      <c r="O883" s="31" t="s">
        <v>1851</v>
      </c>
      <c r="P883" s="32">
        <v>4.35</v>
      </c>
      <c r="Q883" s="47"/>
      <c r="R883" s="48"/>
      <c r="S883" s="48"/>
      <c r="T883" s="48"/>
      <c r="U883" s="48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</row>
    <row r="884" spans="1:33">
      <c r="A884" s="18"/>
      <c r="B884" s="21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30" t="s">
        <v>1852</v>
      </c>
      <c r="O884" s="31" t="s">
        <v>1853</v>
      </c>
      <c r="P884" s="32">
        <v>1.72</v>
      </c>
      <c r="Q884" s="47"/>
      <c r="R884" s="48"/>
      <c r="S884" s="48"/>
      <c r="T884" s="48"/>
      <c r="U884" s="48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</row>
    <row r="885" spans="1:33">
      <c r="A885" s="18"/>
      <c r="B885" s="19" t="s">
        <v>1854</v>
      </c>
      <c r="C885" s="22">
        <f t="shared" ref="C885:M885" si="85">(115/1000)*(520/1000)*(31/1000)</f>
        <v>0.0018538</v>
      </c>
      <c r="D885" s="22">
        <f t="shared" si="85"/>
        <v>0.0018538</v>
      </c>
      <c r="E885" s="22">
        <f t="shared" si="85"/>
        <v>0.0018538</v>
      </c>
      <c r="F885" s="22">
        <f t="shared" si="85"/>
        <v>0.0018538</v>
      </c>
      <c r="G885" s="22">
        <f t="shared" si="85"/>
        <v>0.0018538</v>
      </c>
      <c r="H885" s="22">
        <f t="shared" si="85"/>
        <v>0.0018538</v>
      </c>
      <c r="I885" s="22">
        <f t="shared" si="85"/>
        <v>0.0018538</v>
      </c>
      <c r="J885" s="22">
        <f t="shared" si="85"/>
        <v>0.0018538</v>
      </c>
      <c r="K885" s="22">
        <f t="shared" si="85"/>
        <v>0.0018538</v>
      </c>
      <c r="L885" s="22">
        <f t="shared" si="85"/>
        <v>0.0018538</v>
      </c>
      <c r="M885" s="22">
        <f t="shared" si="85"/>
        <v>0.0018538</v>
      </c>
      <c r="N885" s="30" t="s">
        <v>1855</v>
      </c>
      <c r="O885" s="31" t="s">
        <v>1856</v>
      </c>
      <c r="P885" s="32">
        <v>255.15</v>
      </c>
      <c r="Q885" s="47"/>
      <c r="R885" s="48"/>
      <c r="S885" s="48"/>
      <c r="T885" s="48"/>
      <c r="U885" s="48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</row>
    <row r="886" spans="1:33">
      <c r="A886" s="18"/>
      <c r="B886" s="21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30" t="s">
        <v>1857</v>
      </c>
      <c r="O886" s="31" t="s">
        <v>1858</v>
      </c>
      <c r="P886" s="32">
        <v>184.9</v>
      </c>
      <c r="Q886" s="47"/>
      <c r="R886" s="48"/>
      <c r="S886" s="48"/>
      <c r="T886" s="48"/>
      <c r="U886" s="48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</row>
    <row r="887" spans="1:33">
      <c r="A887" s="18"/>
      <c r="B887" s="21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30" t="s">
        <v>1859</v>
      </c>
      <c r="O887" s="31" t="s">
        <v>1860</v>
      </c>
      <c r="P887" s="32">
        <v>106.95</v>
      </c>
      <c r="Q887" s="47"/>
      <c r="R887" s="48"/>
      <c r="S887" s="48"/>
      <c r="T887" s="48"/>
      <c r="U887" s="48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</row>
    <row r="888" spans="1:33">
      <c r="A888" s="18"/>
      <c r="B888" s="21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30" t="s">
        <v>1861</v>
      </c>
      <c r="O888" s="31" t="s">
        <v>1862</v>
      </c>
      <c r="P888" s="32">
        <v>92</v>
      </c>
      <c r="Q888" s="47"/>
      <c r="R888" s="48"/>
      <c r="S888" s="48"/>
      <c r="T888" s="48"/>
      <c r="U888" s="48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</row>
    <row r="889" spans="1:33">
      <c r="A889" s="18" t="s">
        <v>1863</v>
      </c>
      <c r="B889" s="19" t="s">
        <v>1864</v>
      </c>
      <c r="C889" s="22">
        <f t="shared" ref="C889:M889" si="86">(500/1000)*(388/1000)*(520/1000)*(31/1000)</f>
        <v>0.00312728</v>
      </c>
      <c r="D889" s="22">
        <f t="shared" si="86"/>
        <v>0.00312728</v>
      </c>
      <c r="E889" s="22">
        <f t="shared" si="86"/>
        <v>0.00312728</v>
      </c>
      <c r="F889" s="22">
        <f t="shared" si="86"/>
        <v>0.00312728</v>
      </c>
      <c r="G889" s="22">
        <f t="shared" si="86"/>
        <v>0.00312728</v>
      </c>
      <c r="H889" s="22">
        <f t="shared" si="86"/>
        <v>0.00312728</v>
      </c>
      <c r="I889" s="22">
        <f t="shared" si="86"/>
        <v>0.00312728</v>
      </c>
      <c r="J889" s="22">
        <f t="shared" si="86"/>
        <v>0.00312728</v>
      </c>
      <c r="K889" s="22">
        <f t="shared" si="86"/>
        <v>0.00312728</v>
      </c>
      <c r="L889" s="22">
        <f t="shared" si="86"/>
        <v>0.00312728</v>
      </c>
      <c r="M889" s="22">
        <f t="shared" si="86"/>
        <v>0.00312728</v>
      </c>
      <c r="N889" s="30" t="s">
        <v>1865</v>
      </c>
      <c r="O889" s="31" t="s">
        <v>1866</v>
      </c>
      <c r="P889" s="32">
        <v>25.5</v>
      </c>
      <c r="Q889" s="47"/>
      <c r="R889" s="48"/>
      <c r="S889" s="48"/>
      <c r="T889" s="48"/>
      <c r="U889" s="48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</row>
    <row r="890" spans="1:33">
      <c r="A890" s="51"/>
      <c r="B890" s="21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30" t="s">
        <v>1867</v>
      </c>
      <c r="O890" s="31" t="s">
        <v>1868</v>
      </c>
      <c r="P890" s="32">
        <v>25.5</v>
      </c>
      <c r="Q890" s="47"/>
      <c r="R890" s="48"/>
      <c r="S890" s="48"/>
      <c r="T890" s="48"/>
      <c r="U890" s="48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</row>
    <row r="891" spans="1:33">
      <c r="A891" s="51"/>
      <c r="B891" s="21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30" t="s">
        <v>1869</v>
      </c>
      <c r="O891" s="31" t="s">
        <v>1870</v>
      </c>
      <c r="P891" s="32">
        <v>82.77</v>
      </c>
      <c r="Q891" s="47"/>
      <c r="R891" s="48"/>
      <c r="S891" s="48"/>
      <c r="T891" s="48"/>
      <c r="U891" s="48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</row>
    <row r="892" spans="1:33">
      <c r="A892" s="51"/>
      <c r="B892" s="21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30" t="s">
        <v>1871</v>
      </c>
      <c r="O892" s="31" t="s">
        <v>1872</v>
      </c>
      <c r="P892" s="32">
        <v>24.3</v>
      </c>
      <c r="Q892" s="47"/>
      <c r="R892" s="48"/>
      <c r="S892" s="48"/>
      <c r="T892" s="48"/>
      <c r="U892" s="48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</row>
    <row r="893" spans="1:33">
      <c r="A893" s="51"/>
      <c r="B893" s="21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30" t="s">
        <v>1873</v>
      </c>
      <c r="O893" s="31" t="s">
        <v>1874</v>
      </c>
      <c r="P893" s="32">
        <v>22.75</v>
      </c>
      <c r="Q893" s="47"/>
      <c r="R893" s="48"/>
      <c r="S893" s="48"/>
      <c r="T893" s="48"/>
      <c r="U893" s="48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</row>
    <row r="894" spans="1:33">
      <c r="A894" s="51"/>
      <c r="B894" s="19" t="s">
        <v>1875</v>
      </c>
      <c r="C894" s="22">
        <f t="shared" ref="C894:M894" si="87">(500/1000)*(388/1000)*(520/1000)*(31/1000)</f>
        <v>0.00312728</v>
      </c>
      <c r="D894" s="22">
        <f t="shared" si="87"/>
        <v>0.00312728</v>
      </c>
      <c r="E894" s="22">
        <f t="shared" si="87"/>
        <v>0.00312728</v>
      </c>
      <c r="F894" s="22">
        <f t="shared" si="87"/>
        <v>0.00312728</v>
      </c>
      <c r="G894" s="22">
        <f t="shared" si="87"/>
        <v>0.00312728</v>
      </c>
      <c r="H894" s="22">
        <f t="shared" si="87"/>
        <v>0.00312728</v>
      </c>
      <c r="I894" s="22">
        <f t="shared" si="87"/>
        <v>0.00312728</v>
      </c>
      <c r="J894" s="22">
        <f t="shared" si="87"/>
        <v>0.00312728</v>
      </c>
      <c r="K894" s="22">
        <f t="shared" si="87"/>
        <v>0.00312728</v>
      </c>
      <c r="L894" s="22">
        <f t="shared" si="87"/>
        <v>0.00312728</v>
      </c>
      <c r="M894" s="22">
        <f t="shared" si="87"/>
        <v>0.00312728</v>
      </c>
      <c r="N894" s="30" t="s">
        <v>1876</v>
      </c>
      <c r="O894" s="31" t="s">
        <v>1877</v>
      </c>
      <c r="P894" s="32">
        <v>259.26</v>
      </c>
      <c r="Q894" s="47"/>
      <c r="R894" s="48"/>
      <c r="S894" s="48"/>
      <c r="T894" s="48"/>
      <c r="U894" s="48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</row>
    <row r="895" spans="1:33">
      <c r="A895" s="51"/>
      <c r="B895" s="21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30" t="s">
        <v>1878</v>
      </c>
      <c r="O895" s="31" t="s">
        <v>1879</v>
      </c>
      <c r="P895" s="32">
        <v>59.16</v>
      </c>
      <c r="Q895" s="47"/>
      <c r="R895" s="48"/>
      <c r="S895" s="48"/>
      <c r="T895" s="48"/>
      <c r="U895" s="48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</row>
    <row r="896" spans="1:33">
      <c r="A896" s="51"/>
      <c r="B896" s="21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30" t="s">
        <v>1880</v>
      </c>
      <c r="O896" s="31" t="s">
        <v>1881</v>
      </c>
      <c r="P896" s="32">
        <v>97.01</v>
      </c>
      <c r="Q896" s="47"/>
      <c r="R896" s="48"/>
      <c r="S896" s="48"/>
      <c r="T896" s="48"/>
      <c r="U896" s="48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</row>
    <row r="897" spans="1:33">
      <c r="A897" s="51"/>
      <c r="B897" s="21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30" t="s">
        <v>1882</v>
      </c>
      <c r="O897" s="31" t="s">
        <v>1883</v>
      </c>
      <c r="P897" s="32">
        <v>43.12</v>
      </c>
      <c r="Q897" s="47"/>
      <c r="R897" s="48"/>
      <c r="S897" s="48"/>
      <c r="T897" s="48"/>
      <c r="U897" s="48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</row>
    <row r="898" spans="1:33">
      <c r="A898" s="51"/>
      <c r="B898" s="21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30" t="s">
        <v>1884</v>
      </c>
      <c r="O898" s="31" t="s">
        <v>1885</v>
      </c>
      <c r="P898" s="32">
        <v>40.18</v>
      </c>
      <c r="Q898" s="47"/>
      <c r="R898" s="48"/>
      <c r="S898" s="48"/>
      <c r="T898" s="48"/>
      <c r="U898" s="48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</row>
    <row r="899" spans="1:33">
      <c r="A899" s="51"/>
      <c r="B899" s="21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30" t="s">
        <v>1886</v>
      </c>
      <c r="O899" s="31" t="s">
        <v>1887</v>
      </c>
      <c r="P899" s="32">
        <v>7.04</v>
      </c>
      <c r="Q899" s="47"/>
      <c r="R899" s="48"/>
      <c r="S899" s="48"/>
      <c r="T899" s="48"/>
      <c r="U899" s="48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</row>
    <row r="900" spans="1:33">
      <c r="A900" s="51"/>
      <c r="B900" s="21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30" t="s">
        <v>1888</v>
      </c>
      <c r="O900" s="31" t="s">
        <v>1889</v>
      </c>
      <c r="P900" s="32">
        <v>13.65</v>
      </c>
      <c r="Q900" s="47"/>
      <c r="R900" s="48"/>
      <c r="S900" s="48"/>
      <c r="T900" s="48"/>
      <c r="U900" s="48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</row>
    <row r="901" spans="1:33">
      <c r="A901" s="51"/>
      <c r="B901" s="21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30" t="s">
        <v>1890</v>
      </c>
      <c r="O901" s="31" t="s">
        <v>1891</v>
      </c>
      <c r="P901" s="32">
        <v>8.1</v>
      </c>
      <c r="Q901" s="47"/>
      <c r="R901" s="48"/>
      <c r="S901" s="48"/>
      <c r="T901" s="48"/>
      <c r="U901" s="48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</row>
    <row r="902" spans="1:33">
      <c r="A902" s="51"/>
      <c r="B902" s="21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30" t="s">
        <v>1892</v>
      </c>
      <c r="O902" s="31" t="s">
        <v>1893</v>
      </c>
      <c r="P902" s="32">
        <v>29.05</v>
      </c>
      <c r="Q902" s="47"/>
      <c r="R902" s="48"/>
      <c r="S902" s="48"/>
      <c r="T902" s="48"/>
      <c r="U902" s="48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</row>
    <row r="903" spans="1:33">
      <c r="A903" s="51"/>
      <c r="B903" s="21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30" t="s">
        <v>1894</v>
      </c>
      <c r="O903" s="31" t="s">
        <v>1895</v>
      </c>
      <c r="P903" s="32">
        <v>13.65</v>
      </c>
      <c r="Q903" s="47"/>
      <c r="R903" s="48"/>
      <c r="S903" s="48"/>
      <c r="T903" s="48"/>
      <c r="U903" s="48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</row>
    <row r="904" spans="1:33">
      <c r="A904" s="51"/>
      <c r="B904" s="21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30" t="s">
        <v>1896</v>
      </c>
      <c r="O904" s="31" t="s">
        <v>1897</v>
      </c>
      <c r="P904" s="32">
        <v>22.25</v>
      </c>
      <c r="Q904" s="47"/>
      <c r="R904" s="48"/>
      <c r="S904" s="48"/>
      <c r="T904" s="48"/>
      <c r="U904" s="48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</row>
    <row r="905" spans="1:33">
      <c r="A905" s="51"/>
      <c r="B905" s="21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30" t="s">
        <v>1898</v>
      </c>
      <c r="O905" s="31" t="s">
        <v>1899</v>
      </c>
      <c r="P905" s="32">
        <v>93.06</v>
      </c>
      <c r="Q905" s="47"/>
      <c r="R905" s="48"/>
      <c r="S905" s="48"/>
      <c r="T905" s="48"/>
      <c r="U905" s="48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</row>
    <row r="906" spans="1:33">
      <c r="A906" s="51"/>
      <c r="B906" s="21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30" t="s">
        <v>1900</v>
      </c>
      <c r="O906" s="31" t="s">
        <v>1901</v>
      </c>
      <c r="P906" s="32">
        <v>75.65</v>
      </c>
      <c r="Q906" s="47"/>
      <c r="R906" s="48"/>
      <c r="S906" s="48"/>
      <c r="T906" s="48"/>
      <c r="U906" s="48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</row>
    <row r="907" spans="1:33">
      <c r="A907" s="51"/>
      <c r="B907" s="21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30" t="s">
        <v>1902</v>
      </c>
      <c r="O907" s="31" t="s">
        <v>1903</v>
      </c>
      <c r="P907" s="32">
        <v>61.41</v>
      </c>
      <c r="Q907" s="47"/>
      <c r="R907" s="48"/>
      <c r="S907" s="48"/>
      <c r="T907" s="48"/>
      <c r="U907" s="48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</row>
    <row r="908" spans="1:33">
      <c r="A908" s="51"/>
      <c r="B908" s="21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30" t="s">
        <v>1904</v>
      </c>
      <c r="O908" s="31" t="s">
        <v>1905</v>
      </c>
      <c r="P908" s="32">
        <v>14.946</v>
      </c>
      <c r="Q908" s="47"/>
      <c r="R908" s="48"/>
      <c r="S908" s="48"/>
      <c r="T908" s="48"/>
      <c r="U908" s="48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</row>
    <row r="909" spans="1:33">
      <c r="A909" s="51"/>
      <c r="B909" s="21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30" t="s">
        <v>1906</v>
      </c>
      <c r="O909" s="31" t="s">
        <v>1907</v>
      </c>
      <c r="P909" s="32">
        <v>281.06</v>
      </c>
      <c r="Q909" s="47"/>
      <c r="R909" s="48"/>
      <c r="S909" s="48"/>
      <c r="T909" s="48"/>
      <c r="U909" s="48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</row>
    <row r="910" spans="1:33">
      <c r="A910" s="51"/>
      <c r="B910" s="21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30" t="s">
        <v>1908</v>
      </c>
      <c r="O910" s="31" t="s">
        <v>1909</v>
      </c>
      <c r="P910" s="32">
        <v>74.76</v>
      </c>
      <c r="Q910" s="47"/>
      <c r="R910" s="48"/>
      <c r="S910" s="48"/>
      <c r="T910" s="48"/>
      <c r="U910" s="48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</row>
    <row r="911" spans="1:33">
      <c r="A911" s="51"/>
      <c r="B911" s="21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30" t="s">
        <v>1910</v>
      </c>
      <c r="O911" s="31" t="s">
        <v>1911</v>
      </c>
      <c r="P911" s="32">
        <v>57.62</v>
      </c>
      <c r="Q911" s="47"/>
      <c r="R911" s="48"/>
      <c r="S911" s="48"/>
      <c r="T911" s="48"/>
      <c r="U911" s="48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</row>
    <row r="912" spans="1:33">
      <c r="A912" s="51"/>
      <c r="B912" s="21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30" t="s">
        <v>1912</v>
      </c>
      <c r="O912" s="31" t="s">
        <v>1913</v>
      </c>
      <c r="P912" s="32">
        <v>39.15</v>
      </c>
      <c r="Q912" s="47"/>
      <c r="R912" s="48"/>
      <c r="S912" s="48"/>
      <c r="T912" s="48"/>
      <c r="U912" s="48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</row>
    <row r="913" spans="1:33">
      <c r="A913" s="51"/>
      <c r="B913" s="21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30" t="s">
        <v>1914</v>
      </c>
      <c r="O913" s="31" t="s">
        <v>1915</v>
      </c>
      <c r="P913" s="32">
        <v>5.561</v>
      </c>
      <c r="Q913" s="47"/>
      <c r="R913" s="48"/>
      <c r="S913" s="48"/>
      <c r="T913" s="48"/>
      <c r="U913" s="48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</row>
    <row r="914" spans="1:33">
      <c r="A914" s="51"/>
      <c r="B914" s="21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30" t="s">
        <v>1916</v>
      </c>
      <c r="O914" s="31" t="s">
        <v>1917</v>
      </c>
      <c r="P914" s="32">
        <v>12.72</v>
      </c>
      <c r="Q914" s="47"/>
      <c r="R914" s="48"/>
      <c r="S914" s="48"/>
      <c r="T914" s="48"/>
      <c r="U914" s="48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</row>
    <row r="915" spans="1:33">
      <c r="A915" s="51"/>
      <c r="B915" s="19" t="s">
        <v>1918</v>
      </c>
      <c r="C915" s="22">
        <f t="shared" ref="C915:M915" si="88">(673/1000)*(480/1000)*(31/1000)</f>
        <v>0.01001424</v>
      </c>
      <c r="D915" s="22">
        <f t="shared" si="88"/>
        <v>0.01001424</v>
      </c>
      <c r="E915" s="22">
        <f t="shared" si="88"/>
        <v>0.01001424</v>
      </c>
      <c r="F915" s="22">
        <f t="shared" si="88"/>
        <v>0.01001424</v>
      </c>
      <c r="G915" s="22">
        <f t="shared" si="88"/>
        <v>0.01001424</v>
      </c>
      <c r="H915" s="22">
        <f t="shared" si="88"/>
        <v>0.01001424</v>
      </c>
      <c r="I915" s="22">
        <f t="shared" si="88"/>
        <v>0.01001424</v>
      </c>
      <c r="J915" s="22">
        <f t="shared" si="88"/>
        <v>0.01001424</v>
      </c>
      <c r="K915" s="22">
        <f t="shared" si="88"/>
        <v>0.01001424</v>
      </c>
      <c r="L915" s="22">
        <f t="shared" si="88"/>
        <v>0.01001424</v>
      </c>
      <c r="M915" s="22">
        <f t="shared" si="88"/>
        <v>0.01001424</v>
      </c>
      <c r="N915" s="30" t="s">
        <v>1919</v>
      </c>
      <c r="O915" s="31" t="s">
        <v>1920</v>
      </c>
      <c r="P915" s="32">
        <v>559.2</v>
      </c>
      <c r="Q915" s="47"/>
      <c r="R915" s="48"/>
      <c r="S915" s="48"/>
      <c r="T915" s="48"/>
      <c r="U915" s="48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</row>
    <row r="916" spans="1:33">
      <c r="A916" s="51"/>
      <c r="B916" s="21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30" t="s">
        <v>1921</v>
      </c>
      <c r="O916" s="31" t="s">
        <v>1922</v>
      </c>
      <c r="P916" s="32">
        <v>545.09</v>
      </c>
      <c r="Q916" s="47"/>
      <c r="R916" s="48"/>
      <c r="S916" s="48"/>
      <c r="T916" s="48"/>
      <c r="U916" s="48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</row>
    <row r="917" spans="1:33">
      <c r="A917" s="51"/>
      <c r="B917" s="21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30" t="s">
        <v>1923</v>
      </c>
      <c r="O917" s="31" t="s">
        <v>1924</v>
      </c>
      <c r="P917" s="32">
        <v>3459.78</v>
      </c>
      <c r="Q917" s="47"/>
      <c r="R917" s="48"/>
      <c r="S917" s="48"/>
      <c r="T917" s="48"/>
      <c r="U917" s="48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</row>
    <row r="918" spans="1:33">
      <c r="A918" s="51"/>
      <c r="B918" s="21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30" t="s">
        <v>1925</v>
      </c>
      <c r="O918" s="31" t="s">
        <v>1926</v>
      </c>
      <c r="P918" s="32">
        <v>3916</v>
      </c>
      <c r="Q918" s="49"/>
      <c r="R918" s="50"/>
      <c r="S918" s="50"/>
      <c r="T918" s="50"/>
      <c r="U918" s="50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</row>
    <row r="919" spans="1:33">
      <c r="A919" s="51"/>
      <c r="B919" s="21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30" t="s">
        <v>1927</v>
      </c>
      <c r="O919" s="31" t="s">
        <v>1928</v>
      </c>
      <c r="P919" s="32">
        <v>3811.99</v>
      </c>
      <c r="Q919" s="47"/>
      <c r="R919" s="48"/>
      <c r="S919" s="48"/>
      <c r="T919" s="48"/>
      <c r="U919" s="48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</row>
    <row r="920" spans="1:33">
      <c r="A920" s="51"/>
      <c r="B920" s="21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30" t="s">
        <v>1929</v>
      </c>
      <c r="O920" s="31" t="s">
        <v>1930</v>
      </c>
      <c r="P920" s="32">
        <v>1588.5</v>
      </c>
      <c r="Q920" s="47"/>
      <c r="R920" s="48"/>
      <c r="S920" s="48"/>
      <c r="T920" s="48"/>
      <c r="U920" s="48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</row>
    <row r="921" spans="1:33">
      <c r="A921" s="51"/>
      <c r="B921" s="21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30" t="s">
        <v>1931</v>
      </c>
      <c r="O921" s="31" t="s">
        <v>1932</v>
      </c>
      <c r="P921" s="32">
        <v>2232.04</v>
      </c>
      <c r="Q921" s="49"/>
      <c r="R921" s="50"/>
      <c r="S921" s="50"/>
      <c r="T921" s="50"/>
      <c r="U921" s="50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</row>
    <row r="922" spans="1:33">
      <c r="A922" s="51"/>
      <c r="B922" s="21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30" t="s">
        <v>1933</v>
      </c>
      <c r="O922" s="31" t="s">
        <v>1934</v>
      </c>
      <c r="P922" s="32">
        <v>1487.5</v>
      </c>
      <c r="Q922" s="49"/>
      <c r="R922" s="50"/>
      <c r="S922" s="50"/>
      <c r="T922" s="50"/>
      <c r="U922" s="50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</row>
    <row r="923" spans="1:33">
      <c r="A923" s="51"/>
      <c r="B923" s="21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30" t="s">
        <v>1935</v>
      </c>
      <c r="O923" s="31" t="s">
        <v>1936</v>
      </c>
      <c r="P923" s="32">
        <v>1487.07</v>
      </c>
      <c r="Q923" s="47"/>
      <c r="R923" s="48"/>
      <c r="S923" s="48"/>
      <c r="T923" s="48"/>
      <c r="U923" s="48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</row>
    <row r="924" spans="1:33">
      <c r="A924" s="51"/>
      <c r="B924" s="21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30" t="s">
        <v>1937</v>
      </c>
      <c r="O924" s="31" t="s">
        <v>1938</v>
      </c>
      <c r="P924" s="32">
        <v>1485.54</v>
      </c>
      <c r="Q924" s="49"/>
      <c r="R924" s="50"/>
      <c r="S924" s="50"/>
      <c r="T924" s="50"/>
      <c r="U924" s="50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</row>
    <row r="925" spans="1:33">
      <c r="A925" s="51"/>
      <c r="B925" s="21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30" t="s">
        <v>1939</v>
      </c>
      <c r="O925" s="31" t="s">
        <v>1940</v>
      </c>
      <c r="P925" s="32">
        <v>784.56</v>
      </c>
      <c r="Q925" s="49"/>
      <c r="R925" s="50"/>
      <c r="S925" s="50"/>
      <c r="T925" s="50"/>
      <c r="U925" s="50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</row>
    <row r="926" spans="1:33">
      <c r="A926" s="51"/>
      <c r="B926" s="21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30" t="s">
        <v>1941</v>
      </c>
      <c r="O926" s="31" t="s">
        <v>1942</v>
      </c>
      <c r="P926" s="32">
        <v>327.85</v>
      </c>
      <c r="Q926" s="47"/>
      <c r="R926" s="48"/>
      <c r="S926" s="48"/>
      <c r="T926" s="48"/>
      <c r="U926" s="48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</row>
    <row r="927" spans="1:33">
      <c r="A927" s="51"/>
      <c r="B927" s="21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30" t="s">
        <v>1943</v>
      </c>
      <c r="O927" s="31" t="s">
        <v>1944</v>
      </c>
      <c r="P927" s="32">
        <v>156</v>
      </c>
      <c r="Q927" s="49"/>
      <c r="R927" s="50"/>
      <c r="S927" s="50"/>
      <c r="T927" s="50"/>
      <c r="U927" s="50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</row>
    <row r="928" spans="1:33">
      <c r="A928" s="51"/>
      <c r="B928" s="19" t="s">
        <v>1945</v>
      </c>
      <c r="C928" s="22">
        <f t="shared" ref="C928:M928" si="89">(327/1000)*(480/1000)*(31/1000)</f>
        <v>0.00486576</v>
      </c>
      <c r="D928" s="22">
        <f t="shared" si="89"/>
        <v>0.00486576</v>
      </c>
      <c r="E928" s="22">
        <f t="shared" si="89"/>
        <v>0.00486576</v>
      </c>
      <c r="F928" s="22">
        <f t="shared" si="89"/>
        <v>0.00486576</v>
      </c>
      <c r="G928" s="22">
        <f t="shared" si="89"/>
        <v>0.00486576</v>
      </c>
      <c r="H928" s="22">
        <f t="shared" si="89"/>
        <v>0.00486576</v>
      </c>
      <c r="I928" s="22">
        <f t="shared" si="89"/>
        <v>0.00486576</v>
      </c>
      <c r="J928" s="22">
        <f t="shared" si="89"/>
        <v>0.00486576</v>
      </c>
      <c r="K928" s="22">
        <f t="shared" si="89"/>
        <v>0.00486576</v>
      </c>
      <c r="L928" s="22">
        <f t="shared" si="89"/>
        <v>0.00486576</v>
      </c>
      <c r="M928" s="22">
        <f t="shared" si="89"/>
        <v>0.00486576</v>
      </c>
      <c r="N928" s="30" t="s">
        <v>1946</v>
      </c>
      <c r="O928" s="31" t="s">
        <v>1947</v>
      </c>
      <c r="P928" s="32">
        <v>266.11</v>
      </c>
      <c r="Q928" s="47"/>
      <c r="R928" s="48"/>
      <c r="S928" s="48"/>
      <c r="T928" s="48"/>
      <c r="U928" s="48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</row>
    <row r="929" spans="1:33">
      <c r="A929" s="51"/>
      <c r="B929" s="21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30" t="s">
        <v>1948</v>
      </c>
      <c r="O929" s="31" t="s">
        <v>1949</v>
      </c>
      <c r="P929" s="32">
        <v>323.19</v>
      </c>
      <c r="Q929" s="47"/>
      <c r="R929" s="48"/>
      <c r="S929" s="48"/>
      <c r="T929" s="48"/>
      <c r="U929" s="48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</row>
    <row r="930" spans="1:33">
      <c r="A930" s="51"/>
      <c r="B930" s="21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30" t="s">
        <v>1950</v>
      </c>
      <c r="O930" s="31" t="s">
        <v>1951</v>
      </c>
      <c r="P930" s="32">
        <v>256.28</v>
      </c>
      <c r="Q930" s="47"/>
      <c r="R930" s="48"/>
      <c r="S930" s="48"/>
      <c r="T930" s="48"/>
      <c r="U930" s="48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</row>
    <row r="931" spans="1:33">
      <c r="A931" s="51"/>
      <c r="B931" s="21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30" t="s">
        <v>1952</v>
      </c>
      <c r="O931" s="31" t="s">
        <v>1953</v>
      </c>
      <c r="P931" s="32">
        <v>711.11</v>
      </c>
      <c r="Q931" s="47"/>
      <c r="R931" s="48"/>
      <c r="S931" s="48"/>
      <c r="T931" s="48"/>
      <c r="U931" s="48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</row>
    <row r="932" spans="1:33">
      <c r="A932" s="51"/>
      <c r="B932" s="21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30" t="s">
        <v>1954</v>
      </c>
      <c r="O932" s="31" t="s">
        <v>1955</v>
      </c>
      <c r="P932" s="32">
        <v>241.38</v>
      </c>
      <c r="Q932" s="47"/>
      <c r="R932" s="48"/>
      <c r="S932" s="48"/>
      <c r="T932" s="48"/>
      <c r="U932" s="48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</row>
    <row r="933" spans="1:33">
      <c r="A933" s="51"/>
      <c r="B933" s="21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30" t="s">
        <v>1956</v>
      </c>
      <c r="O933" s="31" t="s">
        <v>1957</v>
      </c>
      <c r="P933" s="32">
        <v>169.65</v>
      </c>
      <c r="Q933" s="49"/>
      <c r="R933" s="50"/>
      <c r="S933" s="50"/>
      <c r="T933" s="50"/>
      <c r="U933" s="50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</row>
    <row r="934" spans="1:33">
      <c r="A934" s="51"/>
      <c r="B934" s="21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11" t="s">
        <v>1958</v>
      </c>
      <c r="O934" s="31" t="s">
        <v>1959</v>
      </c>
      <c r="P934" s="32">
        <v>29.75</v>
      </c>
      <c r="Q934" s="55"/>
      <c r="R934" s="56"/>
      <c r="S934" s="56"/>
      <c r="T934" s="56"/>
      <c r="U934" s="56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</row>
    <row r="935" spans="1:33">
      <c r="A935" s="51"/>
      <c r="B935" s="21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11" t="s">
        <v>1960</v>
      </c>
      <c r="O935" s="31" t="s">
        <v>1961</v>
      </c>
      <c r="P935" s="32">
        <v>41.85</v>
      </c>
      <c r="Q935" s="55"/>
      <c r="R935" s="56"/>
      <c r="S935" s="56"/>
      <c r="T935" s="56"/>
      <c r="U935" s="56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</row>
  </sheetData>
  <mergeCells count="1100">
    <mergeCell ref="T1:U1"/>
    <mergeCell ref="N3:O3"/>
    <mergeCell ref="A6:A303"/>
    <mergeCell ref="A304:A321"/>
    <mergeCell ref="A322:A413"/>
    <mergeCell ref="A414:A432"/>
    <mergeCell ref="A433:A558"/>
    <mergeCell ref="A559:A657"/>
    <mergeCell ref="A658:A745"/>
    <mergeCell ref="A746:A775"/>
    <mergeCell ref="A776:A854"/>
    <mergeCell ref="A855:A861"/>
    <mergeCell ref="A862:A888"/>
    <mergeCell ref="A889:A935"/>
    <mergeCell ref="B6:B25"/>
    <mergeCell ref="B26:B42"/>
    <mergeCell ref="B43:B48"/>
    <mergeCell ref="B49:B62"/>
    <mergeCell ref="B63:B71"/>
    <mergeCell ref="B72:B84"/>
    <mergeCell ref="B85:B92"/>
    <mergeCell ref="B93:B98"/>
    <mergeCell ref="B99:B108"/>
    <mergeCell ref="B109:B115"/>
    <mergeCell ref="B116:B137"/>
    <mergeCell ref="B138:B144"/>
    <mergeCell ref="B145:B149"/>
    <mergeCell ref="B150:B159"/>
    <mergeCell ref="B160:B165"/>
    <mergeCell ref="B166:B170"/>
    <mergeCell ref="B171:B175"/>
    <mergeCell ref="B176:B185"/>
    <mergeCell ref="B186:B200"/>
    <mergeCell ref="B201:B204"/>
    <mergeCell ref="B205:B223"/>
    <mergeCell ref="B224:B228"/>
    <mergeCell ref="B229:B240"/>
    <mergeCell ref="B241:B243"/>
    <mergeCell ref="B244:B249"/>
    <mergeCell ref="B250:B258"/>
    <mergeCell ref="B259:B277"/>
    <mergeCell ref="B278:B294"/>
    <mergeCell ref="B295:B303"/>
    <mergeCell ref="B304:B308"/>
    <mergeCell ref="B309:B313"/>
    <mergeCell ref="B314:B318"/>
    <mergeCell ref="B319:B321"/>
    <mergeCell ref="B322:B329"/>
    <mergeCell ref="B330:B396"/>
    <mergeCell ref="B397:B399"/>
    <mergeCell ref="B400:B410"/>
    <mergeCell ref="B411:B413"/>
    <mergeCell ref="B414:B420"/>
    <mergeCell ref="B421:B422"/>
    <mergeCell ref="B423:B426"/>
    <mergeCell ref="B427:B429"/>
    <mergeCell ref="B430:B432"/>
    <mergeCell ref="B433:B449"/>
    <mergeCell ref="B450:B454"/>
    <mergeCell ref="B455:B467"/>
    <mergeCell ref="B468:B486"/>
    <mergeCell ref="B487:B510"/>
    <mergeCell ref="B511:B527"/>
    <mergeCell ref="B528:B529"/>
    <mergeCell ref="B530:B540"/>
    <mergeCell ref="B541:B554"/>
    <mergeCell ref="B555:B558"/>
    <mergeCell ref="B559:B615"/>
    <mergeCell ref="B616:B627"/>
    <mergeCell ref="B628:B638"/>
    <mergeCell ref="B639:B645"/>
    <mergeCell ref="B646:B649"/>
    <mergeCell ref="B650:B657"/>
    <mergeCell ref="B658:B676"/>
    <mergeCell ref="B677:B683"/>
    <mergeCell ref="B684:B689"/>
    <mergeCell ref="B690:B698"/>
    <mergeCell ref="B699:B709"/>
    <mergeCell ref="B710:B714"/>
    <mergeCell ref="B715:B720"/>
    <mergeCell ref="B721:B728"/>
    <mergeCell ref="B729:B736"/>
    <mergeCell ref="B737:B740"/>
    <mergeCell ref="B741:B742"/>
    <mergeCell ref="B743:B745"/>
    <mergeCell ref="B746:B757"/>
    <mergeCell ref="B758:B775"/>
    <mergeCell ref="B776:B799"/>
    <mergeCell ref="B800:B806"/>
    <mergeCell ref="B807:B809"/>
    <mergeCell ref="B810:B819"/>
    <mergeCell ref="B820:B826"/>
    <mergeCell ref="B827:B829"/>
    <mergeCell ref="B830:B833"/>
    <mergeCell ref="B834:B837"/>
    <mergeCell ref="B838:B847"/>
    <mergeCell ref="B848:B854"/>
    <mergeCell ref="B855:B861"/>
    <mergeCell ref="B862:B884"/>
    <mergeCell ref="B885:B888"/>
    <mergeCell ref="B889:B893"/>
    <mergeCell ref="B894:B914"/>
    <mergeCell ref="B915:B927"/>
    <mergeCell ref="B928:B935"/>
    <mergeCell ref="C6:C25"/>
    <mergeCell ref="C26:C42"/>
    <mergeCell ref="C43:C48"/>
    <mergeCell ref="C49:C62"/>
    <mergeCell ref="C63:C71"/>
    <mergeCell ref="C72:C84"/>
    <mergeCell ref="C85:C92"/>
    <mergeCell ref="C93:C98"/>
    <mergeCell ref="C99:C108"/>
    <mergeCell ref="C109:C115"/>
    <mergeCell ref="C116:C137"/>
    <mergeCell ref="C138:C144"/>
    <mergeCell ref="C145:C149"/>
    <mergeCell ref="C150:C159"/>
    <mergeCell ref="C160:C165"/>
    <mergeCell ref="C166:C170"/>
    <mergeCell ref="C171:C175"/>
    <mergeCell ref="C176:C185"/>
    <mergeCell ref="C186:C200"/>
    <mergeCell ref="C201:C204"/>
    <mergeCell ref="C205:C223"/>
    <mergeCell ref="C224:C228"/>
    <mergeCell ref="C229:C240"/>
    <mergeCell ref="C241:C243"/>
    <mergeCell ref="C244:C249"/>
    <mergeCell ref="C250:C258"/>
    <mergeCell ref="C259:C277"/>
    <mergeCell ref="C278:C294"/>
    <mergeCell ref="C295:C303"/>
    <mergeCell ref="C304:C308"/>
    <mergeCell ref="C309:C313"/>
    <mergeCell ref="C314:C318"/>
    <mergeCell ref="C319:C321"/>
    <mergeCell ref="C322:C329"/>
    <mergeCell ref="C330:C396"/>
    <mergeCell ref="C397:C399"/>
    <mergeCell ref="C400:C410"/>
    <mergeCell ref="C411:C413"/>
    <mergeCell ref="C414:C420"/>
    <mergeCell ref="C421:C422"/>
    <mergeCell ref="C423:C426"/>
    <mergeCell ref="C427:C429"/>
    <mergeCell ref="C430:C432"/>
    <mergeCell ref="C433:C449"/>
    <mergeCell ref="C450:C454"/>
    <mergeCell ref="C455:C467"/>
    <mergeCell ref="C468:C486"/>
    <mergeCell ref="C487:C510"/>
    <mergeCell ref="C511:C527"/>
    <mergeCell ref="C528:C529"/>
    <mergeCell ref="C530:C540"/>
    <mergeCell ref="C541:C554"/>
    <mergeCell ref="C555:C558"/>
    <mergeCell ref="C559:C615"/>
    <mergeCell ref="C616:C627"/>
    <mergeCell ref="C628:C638"/>
    <mergeCell ref="C639:C645"/>
    <mergeCell ref="C646:C649"/>
    <mergeCell ref="C650:C657"/>
    <mergeCell ref="C658:C676"/>
    <mergeCell ref="C677:C683"/>
    <mergeCell ref="C684:C689"/>
    <mergeCell ref="C690:C698"/>
    <mergeCell ref="C699:C709"/>
    <mergeCell ref="C710:C714"/>
    <mergeCell ref="C715:C720"/>
    <mergeCell ref="C721:C728"/>
    <mergeCell ref="C729:C736"/>
    <mergeCell ref="C737:C740"/>
    <mergeCell ref="C741:C742"/>
    <mergeCell ref="C743:C745"/>
    <mergeCell ref="C746:C757"/>
    <mergeCell ref="C758:C775"/>
    <mergeCell ref="C776:C799"/>
    <mergeCell ref="C800:C806"/>
    <mergeCell ref="C807:C809"/>
    <mergeCell ref="C810:C819"/>
    <mergeCell ref="C820:C826"/>
    <mergeCell ref="C827:C829"/>
    <mergeCell ref="C830:C833"/>
    <mergeCell ref="C834:C837"/>
    <mergeCell ref="C838:C847"/>
    <mergeCell ref="C848:C854"/>
    <mergeCell ref="C855:C861"/>
    <mergeCell ref="C862:C884"/>
    <mergeCell ref="C885:C888"/>
    <mergeCell ref="C889:C893"/>
    <mergeCell ref="C894:C914"/>
    <mergeCell ref="C915:C927"/>
    <mergeCell ref="C928:C935"/>
    <mergeCell ref="D6:D25"/>
    <mergeCell ref="D26:D42"/>
    <mergeCell ref="D43:D48"/>
    <mergeCell ref="D49:D62"/>
    <mergeCell ref="D63:D71"/>
    <mergeCell ref="D72:D84"/>
    <mergeCell ref="D85:D92"/>
    <mergeCell ref="D93:D98"/>
    <mergeCell ref="D99:D108"/>
    <mergeCell ref="D109:D115"/>
    <mergeCell ref="D116:D137"/>
    <mergeCell ref="D138:D144"/>
    <mergeCell ref="D145:D149"/>
    <mergeCell ref="D150:D159"/>
    <mergeCell ref="D160:D165"/>
    <mergeCell ref="D166:D170"/>
    <mergeCell ref="D171:D175"/>
    <mergeCell ref="D176:D185"/>
    <mergeCell ref="D186:D200"/>
    <mergeCell ref="D201:D204"/>
    <mergeCell ref="D205:D223"/>
    <mergeCell ref="D224:D228"/>
    <mergeCell ref="D229:D240"/>
    <mergeCell ref="D241:D243"/>
    <mergeCell ref="D244:D249"/>
    <mergeCell ref="D250:D258"/>
    <mergeCell ref="D259:D277"/>
    <mergeCell ref="D278:D294"/>
    <mergeCell ref="D295:D303"/>
    <mergeCell ref="D304:D308"/>
    <mergeCell ref="D309:D313"/>
    <mergeCell ref="D314:D318"/>
    <mergeCell ref="D319:D321"/>
    <mergeCell ref="D322:D329"/>
    <mergeCell ref="D330:D396"/>
    <mergeCell ref="D397:D399"/>
    <mergeCell ref="D400:D410"/>
    <mergeCell ref="D411:D413"/>
    <mergeCell ref="D414:D420"/>
    <mergeCell ref="D421:D422"/>
    <mergeCell ref="D423:D426"/>
    <mergeCell ref="D427:D429"/>
    <mergeCell ref="D430:D432"/>
    <mergeCell ref="D433:D449"/>
    <mergeCell ref="D450:D454"/>
    <mergeCell ref="D455:D467"/>
    <mergeCell ref="D468:D486"/>
    <mergeCell ref="D487:D510"/>
    <mergeCell ref="D511:D527"/>
    <mergeCell ref="D528:D529"/>
    <mergeCell ref="D530:D540"/>
    <mergeCell ref="D541:D554"/>
    <mergeCell ref="D555:D558"/>
    <mergeCell ref="D559:D615"/>
    <mergeCell ref="D616:D627"/>
    <mergeCell ref="D628:D638"/>
    <mergeCell ref="D639:D645"/>
    <mergeCell ref="D646:D649"/>
    <mergeCell ref="D650:D657"/>
    <mergeCell ref="D658:D676"/>
    <mergeCell ref="D677:D683"/>
    <mergeCell ref="D684:D689"/>
    <mergeCell ref="D690:D698"/>
    <mergeCell ref="D699:D709"/>
    <mergeCell ref="D710:D714"/>
    <mergeCell ref="D715:D720"/>
    <mergeCell ref="D721:D728"/>
    <mergeCell ref="D729:D736"/>
    <mergeCell ref="D737:D740"/>
    <mergeCell ref="D741:D742"/>
    <mergeCell ref="D743:D745"/>
    <mergeCell ref="D746:D757"/>
    <mergeCell ref="D758:D775"/>
    <mergeCell ref="D776:D799"/>
    <mergeCell ref="D800:D806"/>
    <mergeCell ref="D807:D809"/>
    <mergeCell ref="D810:D819"/>
    <mergeCell ref="D820:D826"/>
    <mergeCell ref="D827:D829"/>
    <mergeCell ref="D830:D833"/>
    <mergeCell ref="D834:D837"/>
    <mergeCell ref="D838:D847"/>
    <mergeCell ref="D848:D854"/>
    <mergeCell ref="D855:D861"/>
    <mergeCell ref="D862:D884"/>
    <mergeCell ref="D885:D888"/>
    <mergeCell ref="D889:D893"/>
    <mergeCell ref="D894:D914"/>
    <mergeCell ref="D915:D927"/>
    <mergeCell ref="D928:D935"/>
    <mergeCell ref="E6:E25"/>
    <mergeCell ref="E26:E42"/>
    <mergeCell ref="E43:E48"/>
    <mergeCell ref="E49:E62"/>
    <mergeCell ref="E63:E71"/>
    <mergeCell ref="E72:E84"/>
    <mergeCell ref="E85:E92"/>
    <mergeCell ref="E93:E98"/>
    <mergeCell ref="E99:E108"/>
    <mergeCell ref="E109:E115"/>
    <mergeCell ref="E116:E137"/>
    <mergeCell ref="E138:E144"/>
    <mergeCell ref="E145:E149"/>
    <mergeCell ref="E150:E159"/>
    <mergeCell ref="E160:E165"/>
    <mergeCell ref="E166:E170"/>
    <mergeCell ref="E171:E175"/>
    <mergeCell ref="E176:E185"/>
    <mergeCell ref="E186:E200"/>
    <mergeCell ref="E201:E204"/>
    <mergeCell ref="E205:E223"/>
    <mergeCell ref="E224:E228"/>
    <mergeCell ref="E229:E240"/>
    <mergeCell ref="E241:E243"/>
    <mergeCell ref="E244:E249"/>
    <mergeCell ref="E250:E258"/>
    <mergeCell ref="E259:E277"/>
    <mergeCell ref="E278:E294"/>
    <mergeCell ref="E295:E303"/>
    <mergeCell ref="E304:E308"/>
    <mergeCell ref="E309:E313"/>
    <mergeCell ref="E314:E318"/>
    <mergeCell ref="E319:E321"/>
    <mergeCell ref="E322:E329"/>
    <mergeCell ref="E330:E396"/>
    <mergeCell ref="E397:E399"/>
    <mergeCell ref="E400:E410"/>
    <mergeCell ref="E411:E413"/>
    <mergeCell ref="E414:E420"/>
    <mergeCell ref="E421:E422"/>
    <mergeCell ref="E423:E426"/>
    <mergeCell ref="E427:E429"/>
    <mergeCell ref="E430:E432"/>
    <mergeCell ref="E433:E449"/>
    <mergeCell ref="E450:E454"/>
    <mergeCell ref="E455:E467"/>
    <mergeCell ref="E468:E486"/>
    <mergeCell ref="E487:E510"/>
    <mergeCell ref="E511:E527"/>
    <mergeCell ref="E528:E529"/>
    <mergeCell ref="E530:E540"/>
    <mergeCell ref="E541:E554"/>
    <mergeCell ref="E555:E558"/>
    <mergeCell ref="E559:E615"/>
    <mergeCell ref="E616:E627"/>
    <mergeCell ref="E628:E638"/>
    <mergeCell ref="E639:E645"/>
    <mergeCell ref="E646:E649"/>
    <mergeCell ref="E650:E657"/>
    <mergeCell ref="E658:E676"/>
    <mergeCell ref="E677:E683"/>
    <mergeCell ref="E684:E689"/>
    <mergeCell ref="E690:E698"/>
    <mergeCell ref="E699:E709"/>
    <mergeCell ref="E710:E714"/>
    <mergeCell ref="E715:E720"/>
    <mergeCell ref="E721:E728"/>
    <mergeCell ref="E729:E736"/>
    <mergeCell ref="E737:E740"/>
    <mergeCell ref="E741:E742"/>
    <mergeCell ref="E743:E745"/>
    <mergeCell ref="E746:E757"/>
    <mergeCell ref="E758:E775"/>
    <mergeCell ref="E776:E799"/>
    <mergeCell ref="E800:E806"/>
    <mergeCell ref="E807:E809"/>
    <mergeCell ref="E810:E819"/>
    <mergeCell ref="E820:E826"/>
    <mergeCell ref="E827:E829"/>
    <mergeCell ref="E830:E833"/>
    <mergeCell ref="E834:E837"/>
    <mergeCell ref="E838:E847"/>
    <mergeCell ref="E848:E854"/>
    <mergeCell ref="E855:E861"/>
    <mergeCell ref="E862:E884"/>
    <mergeCell ref="E885:E888"/>
    <mergeCell ref="E889:E893"/>
    <mergeCell ref="E894:E914"/>
    <mergeCell ref="E915:E927"/>
    <mergeCell ref="E928:E935"/>
    <mergeCell ref="F6:F25"/>
    <mergeCell ref="F26:F42"/>
    <mergeCell ref="F43:F48"/>
    <mergeCell ref="F49:F62"/>
    <mergeCell ref="F63:F71"/>
    <mergeCell ref="F72:F84"/>
    <mergeCell ref="F85:F92"/>
    <mergeCell ref="F93:F98"/>
    <mergeCell ref="F99:F108"/>
    <mergeCell ref="F109:F115"/>
    <mergeCell ref="F116:F137"/>
    <mergeCell ref="F138:F144"/>
    <mergeCell ref="F145:F149"/>
    <mergeCell ref="F150:F159"/>
    <mergeCell ref="F160:F165"/>
    <mergeCell ref="F166:F170"/>
    <mergeCell ref="F171:F175"/>
    <mergeCell ref="F176:F185"/>
    <mergeCell ref="F186:F200"/>
    <mergeCell ref="F201:F204"/>
    <mergeCell ref="F205:F223"/>
    <mergeCell ref="F224:F228"/>
    <mergeCell ref="F229:F240"/>
    <mergeCell ref="F241:F243"/>
    <mergeCell ref="F244:F249"/>
    <mergeCell ref="F250:F258"/>
    <mergeCell ref="F259:F277"/>
    <mergeCell ref="F278:F294"/>
    <mergeCell ref="F295:F303"/>
    <mergeCell ref="F304:F308"/>
    <mergeCell ref="F309:F313"/>
    <mergeCell ref="F314:F318"/>
    <mergeCell ref="F319:F321"/>
    <mergeCell ref="F322:F329"/>
    <mergeCell ref="F330:F396"/>
    <mergeCell ref="F397:F399"/>
    <mergeCell ref="F400:F410"/>
    <mergeCell ref="F411:F413"/>
    <mergeCell ref="F414:F420"/>
    <mergeCell ref="F421:F422"/>
    <mergeCell ref="F423:F426"/>
    <mergeCell ref="F427:F429"/>
    <mergeCell ref="F430:F432"/>
    <mergeCell ref="F433:F449"/>
    <mergeCell ref="F450:F454"/>
    <mergeCell ref="F455:F467"/>
    <mergeCell ref="F468:F486"/>
    <mergeCell ref="F487:F510"/>
    <mergeCell ref="F511:F527"/>
    <mergeCell ref="F528:F529"/>
    <mergeCell ref="F530:F540"/>
    <mergeCell ref="F541:F554"/>
    <mergeCell ref="F555:F558"/>
    <mergeCell ref="F559:F615"/>
    <mergeCell ref="F616:F627"/>
    <mergeCell ref="F628:F638"/>
    <mergeCell ref="F639:F645"/>
    <mergeCell ref="F646:F649"/>
    <mergeCell ref="F650:F657"/>
    <mergeCell ref="F658:F676"/>
    <mergeCell ref="F677:F683"/>
    <mergeCell ref="F684:F689"/>
    <mergeCell ref="F690:F698"/>
    <mergeCell ref="F699:F709"/>
    <mergeCell ref="F710:F714"/>
    <mergeCell ref="F715:F720"/>
    <mergeCell ref="F721:F728"/>
    <mergeCell ref="F729:F736"/>
    <mergeCell ref="F737:F740"/>
    <mergeCell ref="F741:F742"/>
    <mergeCell ref="F743:F745"/>
    <mergeCell ref="F746:F757"/>
    <mergeCell ref="F758:F775"/>
    <mergeCell ref="F776:F799"/>
    <mergeCell ref="F800:F806"/>
    <mergeCell ref="F807:F809"/>
    <mergeCell ref="F810:F819"/>
    <mergeCell ref="F820:F826"/>
    <mergeCell ref="F827:F829"/>
    <mergeCell ref="F830:F833"/>
    <mergeCell ref="F834:F837"/>
    <mergeCell ref="F838:F847"/>
    <mergeCell ref="F848:F854"/>
    <mergeCell ref="F855:F861"/>
    <mergeCell ref="F862:F884"/>
    <mergeCell ref="F885:F888"/>
    <mergeCell ref="F889:F893"/>
    <mergeCell ref="F894:F914"/>
    <mergeCell ref="F915:F927"/>
    <mergeCell ref="F928:F935"/>
    <mergeCell ref="G6:G25"/>
    <mergeCell ref="G26:G42"/>
    <mergeCell ref="G43:G48"/>
    <mergeCell ref="G49:G62"/>
    <mergeCell ref="G63:G71"/>
    <mergeCell ref="G72:G84"/>
    <mergeCell ref="G85:G92"/>
    <mergeCell ref="G93:G98"/>
    <mergeCell ref="G99:G108"/>
    <mergeCell ref="G109:G115"/>
    <mergeCell ref="G116:G137"/>
    <mergeCell ref="G138:G144"/>
    <mergeCell ref="G145:G149"/>
    <mergeCell ref="G150:G159"/>
    <mergeCell ref="G160:G165"/>
    <mergeCell ref="G166:G170"/>
    <mergeCell ref="G171:G175"/>
    <mergeCell ref="G176:G185"/>
    <mergeCell ref="G186:G200"/>
    <mergeCell ref="G201:G204"/>
    <mergeCell ref="G205:G223"/>
    <mergeCell ref="G224:G228"/>
    <mergeCell ref="G229:G240"/>
    <mergeCell ref="G241:G243"/>
    <mergeCell ref="G244:G249"/>
    <mergeCell ref="G250:G258"/>
    <mergeCell ref="G259:G277"/>
    <mergeCell ref="G278:G294"/>
    <mergeCell ref="G295:G303"/>
    <mergeCell ref="G304:G308"/>
    <mergeCell ref="G309:G313"/>
    <mergeCell ref="G314:G318"/>
    <mergeCell ref="G319:G321"/>
    <mergeCell ref="G322:G329"/>
    <mergeCell ref="G330:G396"/>
    <mergeCell ref="G397:G399"/>
    <mergeCell ref="G400:G410"/>
    <mergeCell ref="G411:G413"/>
    <mergeCell ref="G414:G420"/>
    <mergeCell ref="G421:G422"/>
    <mergeCell ref="G423:G426"/>
    <mergeCell ref="G427:G429"/>
    <mergeCell ref="G430:G432"/>
    <mergeCell ref="G433:G449"/>
    <mergeCell ref="G450:G454"/>
    <mergeCell ref="G455:G467"/>
    <mergeCell ref="G468:G486"/>
    <mergeCell ref="G487:G510"/>
    <mergeCell ref="G511:G527"/>
    <mergeCell ref="G528:G529"/>
    <mergeCell ref="G530:G540"/>
    <mergeCell ref="G541:G554"/>
    <mergeCell ref="G555:G558"/>
    <mergeCell ref="G559:G615"/>
    <mergeCell ref="G616:G627"/>
    <mergeCell ref="G628:G638"/>
    <mergeCell ref="G639:G645"/>
    <mergeCell ref="G646:G649"/>
    <mergeCell ref="G650:G657"/>
    <mergeCell ref="G658:G676"/>
    <mergeCell ref="G677:G683"/>
    <mergeCell ref="G684:G689"/>
    <mergeCell ref="G690:G698"/>
    <mergeCell ref="G699:G709"/>
    <mergeCell ref="G710:G714"/>
    <mergeCell ref="G715:G720"/>
    <mergeCell ref="G721:G728"/>
    <mergeCell ref="G729:G736"/>
    <mergeCell ref="G737:G740"/>
    <mergeCell ref="G741:G742"/>
    <mergeCell ref="G743:G745"/>
    <mergeCell ref="G746:G757"/>
    <mergeCell ref="G758:G775"/>
    <mergeCell ref="G776:G799"/>
    <mergeCell ref="G800:G806"/>
    <mergeCell ref="G807:G809"/>
    <mergeCell ref="G810:G819"/>
    <mergeCell ref="G820:G826"/>
    <mergeCell ref="G827:G829"/>
    <mergeCell ref="G830:G833"/>
    <mergeCell ref="G834:G837"/>
    <mergeCell ref="G838:G847"/>
    <mergeCell ref="G848:G854"/>
    <mergeCell ref="G855:G861"/>
    <mergeCell ref="G862:G884"/>
    <mergeCell ref="G885:G888"/>
    <mergeCell ref="G889:G893"/>
    <mergeCell ref="G894:G914"/>
    <mergeCell ref="G915:G927"/>
    <mergeCell ref="G928:G935"/>
    <mergeCell ref="H6:H25"/>
    <mergeCell ref="H26:H42"/>
    <mergeCell ref="H43:H48"/>
    <mergeCell ref="H49:H62"/>
    <mergeCell ref="H63:H71"/>
    <mergeCell ref="H72:H84"/>
    <mergeCell ref="H85:H92"/>
    <mergeCell ref="H93:H98"/>
    <mergeCell ref="H99:H108"/>
    <mergeCell ref="H109:H115"/>
    <mergeCell ref="H116:H137"/>
    <mergeCell ref="H138:H144"/>
    <mergeCell ref="H145:H149"/>
    <mergeCell ref="H150:H159"/>
    <mergeCell ref="H160:H165"/>
    <mergeCell ref="H166:H170"/>
    <mergeCell ref="H171:H175"/>
    <mergeCell ref="H176:H185"/>
    <mergeCell ref="H186:H200"/>
    <mergeCell ref="H201:H204"/>
    <mergeCell ref="H205:H223"/>
    <mergeCell ref="H224:H228"/>
    <mergeCell ref="H229:H240"/>
    <mergeCell ref="H241:H243"/>
    <mergeCell ref="H244:H249"/>
    <mergeCell ref="H250:H258"/>
    <mergeCell ref="H259:H277"/>
    <mergeCell ref="H278:H294"/>
    <mergeCell ref="H295:H303"/>
    <mergeCell ref="H304:H308"/>
    <mergeCell ref="H309:H313"/>
    <mergeCell ref="H314:H318"/>
    <mergeCell ref="H319:H321"/>
    <mergeCell ref="H322:H329"/>
    <mergeCell ref="H330:H396"/>
    <mergeCell ref="H397:H399"/>
    <mergeCell ref="H400:H410"/>
    <mergeCell ref="H411:H413"/>
    <mergeCell ref="H414:H420"/>
    <mergeCell ref="H421:H422"/>
    <mergeCell ref="H423:H426"/>
    <mergeCell ref="H427:H429"/>
    <mergeCell ref="H430:H432"/>
    <mergeCell ref="H433:H449"/>
    <mergeCell ref="H450:H454"/>
    <mergeCell ref="H455:H467"/>
    <mergeCell ref="H468:H486"/>
    <mergeCell ref="H487:H510"/>
    <mergeCell ref="H511:H527"/>
    <mergeCell ref="H528:H529"/>
    <mergeCell ref="H530:H540"/>
    <mergeCell ref="H541:H554"/>
    <mergeCell ref="H555:H558"/>
    <mergeCell ref="H559:H615"/>
    <mergeCell ref="H616:H627"/>
    <mergeCell ref="H628:H638"/>
    <mergeCell ref="H639:H645"/>
    <mergeCell ref="H646:H649"/>
    <mergeCell ref="H650:H657"/>
    <mergeCell ref="H658:H676"/>
    <mergeCell ref="H677:H683"/>
    <mergeCell ref="H684:H689"/>
    <mergeCell ref="H690:H698"/>
    <mergeCell ref="H699:H709"/>
    <mergeCell ref="H710:H714"/>
    <mergeCell ref="H715:H720"/>
    <mergeCell ref="H721:H728"/>
    <mergeCell ref="H729:H736"/>
    <mergeCell ref="H737:H740"/>
    <mergeCell ref="H741:H742"/>
    <mergeCell ref="H743:H745"/>
    <mergeCell ref="H746:H757"/>
    <mergeCell ref="H758:H775"/>
    <mergeCell ref="H776:H799"/>
    <mergeCell ref="H800:H806"/>
    <mergeCell ref="H807:H809"/>
    <mergeCell ref="H810:H819"/>
    <mergeCell ref="H820:H826"/>
    <mergeCell ref="H827:H829"/>
    <mergeCell ref="H830:H833"/>
    <mergeCell ref="H834:H837"/>
    <mergeCell ref="H838:H847"/>
    <mergeCell ref="H848:H854"/>
    <mergeCell ref="H855:H861"/>
    <mergeCell ref="H862:H884"/>
    <mergeCell ref="H885:H888"/>
    <mergeCell ref="H889:H893"/>
    <mergeCell ref="H894:H914"/>
    <mergeCell ref="H915:H927"/>
    <mergeCell ref="H928:H935"/>
    <mergeCell ref="I6:I25"/>
    <mergeCell ref="I26:I42"/>
    <mergeCell ref="I43:I48"/>
    <mergeCell ref="I49:I62"/>
    <mergeCell ref="I63:I71"/>
    <mergeCell ref="I72:I84"/>
    <mergeCell ref="I85:I92"/>
    <mergeCell ref="I93:I98"/>
    <mergeCell ref="I99:I108"/>
    <mergeCell ref="I109:I115"/>
    <mergeCell ref="I116:I137"/>
    <mergeCell ref="I138:I144"/>
    <mergeCell ref="I145:I149"/>
    <mergeCell ref="I150:I159"/>
    <mergeCell ref="I160:I165"/>
    <mergeCell ref="I166:I170"/>
    <mergeCell ref="I171:I175"/>
    <mergeCell ref="I176:I185"/>
    <mergeCell ref="I186:I200"/>
    <mergeCell ref="I201:I204"/>
    <mergeCell ref="I205:I223"/>
    <mergeCell ref="I224:I228"/>
    <mergeCell ref="I229:I240"/>
    <mergeCell ref="I241:I243"/>
    <mergeCell ref="I244:I249"/>
    <mergeCell ref="I250:I258"/>
    <mergeCell ref="I259:I277"/>
    <mergeCell ref="I278:I294"/>
    <mergeCell ref="I295:I303"/>
    <mergeCell ref="I304:I308"/>
    <mergeCell ref="I309:I313"/>
    <mergeCell ref="I314:I318"/>
    <mergeCell ref="I319:I321"/>
    <mergeCell ref="I322:I329"/>
    <mergeCell ref="I330:I396"/>
    <mergeCell ref="I397:I399"/>
    <mergeCell ref="I400:I410"/>
    <mergeCell ref="I411:I413"/>
    <mergeCell ref="I414:I420"/>
    <mergeCell ref="I421:I422"/>
    <mergeCell ref="I423:I426"/>
    <mergeCell ref="I427:I429"/>
    <mergeCell ref="I430:I432"/>
    <mergeCell ref="I433:I449"/>
    <mergeCell ref="I450:I454"/>
    <mergeCell ref="I455:I467"/>
    <mergeCell ref="I468:I486"/>
    <mergeCell ref="I487:I510"/>
    <mergeCell ref="I511:I527"/>
    <mergeCell ref="I528:I529"/>
    <mergeCell ref="I530:I540"/>
    <mergeCell ref="I541:I554"/>
    <mergeCell ref="I555:I558"/>
    <mergeCell ref="I559:I615"/>
    <mergeCell ref="I616:I627"/>
    <mergeCell ref="I628:I638"/>
    <mergeCell ref="I639:I645"/>
    <mergeCell ref="I646:I649"/>
    <mergeCell ref="I650:I657"/>
    <mergeCell ref="I658:I676"/>
    <mergeCell ref="I677:I683"/>
    <mergeCell ref="I684:I689"/>
    <mergeCell ref="I690:I698"/>
    <mergeCell ref="I699:I709"/>
    <mergeCell ref="I710:I714"/>
    <mergeCell ref="I715:I720"/>
    <mergeCell ref="I721:I728"/>
    <mergeCell ref="I729:I736"/>
    <mergeCell ref="I737:I740"/>
    <mergeCell ref="I741:I742"/>
    <mergeCell ref="I743:I745"/>
    <mergeCell ref="I746:I757"/>
    <mergeCell ref="I758:I775"/>
    <mergeCell ref="I776:I799"/>
    <mergeCell ref="I800:I806"/>
    <mergeCell ref="I807:I809"/>
    <mergeCell ref="I810:I819"/>
    <mergeCell ref="I820:I826"/>
    <mergeCell ref="I827:I829"/>
    <mergeCell ref="I830:I833"/>
    <mergeCell ref="I834:I837"/>
    <mergeCell ref="I838:I847"/>
    <mergeCell ref="I848:I854"/>
    <mergeCell ref="I855:I861"/>
    <mergeCell ref="I862:I884"/>
    <mergeCell ref="I885:I888"/>
    <mergeCell ref="I889:I893"/>
    <mergeCell ref="I894:I914"/>
    <mergeCell ref="I915:I927"/>
    <mergeCell ref="I928:I935"/>
    <mergeCell ref="J6:J25"/>
    <mergeCell ref="J26:J42"/>
    <mergeCell ref="J43:J48"/>
    <mergeCell ref="J49:J62"/>
    <mergeCell ref="J63:J71"/>
    <mergeCell ref="J72:J84"/>
    <mergeCell ref="J85:J92"/>
    <mergeCell ref="J93:J98"/>
    <mergeCell ref="J99:J108"/>
    <mergeCell ref="J109:J115"/>
    <mergeCell ref="J116:J137"/>
    <mergeCell ref="J138:J144"/>
    <mergeCell ref="J145:J149"/>
    <mergeCell ref="J150:J159"/>
    <mergeCell ref="J160:J165"/>
    <mergeCell ref="J166:J170"/>
    <mergeCell ref="J171:J175"/>
    <mergeCell ref="J176:J185"/>
    <mergeCell ref="J186:J200"/>
    <mergeCell ref="J201:J204"/>
    <mergeCell ref="J205:J223"/>
    <mergeCell ref="J224:J228"/>
    <mergeCell ref="J229:J240"/>
    <mergeCell ref="J241:J243"/>
    <mergeCell ref="J244:J249"/>
    <mergeCell ref="J250:J258"/>
    <mergeCell ref="J259:J277"/>
    <mergeCell ref="J278:J294"/>
    <mergeCell ref="J295:J303"/>
    <mergeCell ref="J304:J308"/>
    <mergeCell ref="J309:J313"/>
    <mergeCell ref="J314:J318"/>
    <mergeCell ref="J319:J321"/>
    <mergeCell ref="J322:J329"/>
    <mergeCell ref="J330:J396"/>
    <mergeCell ref="J397:J399"/>
    <mergeCell ref="J400:J410"/>
    <mergeCell ref="J411:J413"/>
    <mergeCell ref="J414:J420"/>
    <mergeCell ref="J421:J422"/>
    <mergeCell ref="J423:J426"/>
    <mergeCell ref="J427:J429"/>
    <mergeCell ref="J430:J432"/>
    <mergeCell ref="J433:J449"/>
    <mergeCell ref="J450:J454"/>
    <mergeCell ref="J455:J467"/>
    <mergeCell ref="J468:J486"/>
    <mergeCell ref="J487:J510"/>
    <mergeCell ref="J511:J527"/>
    <mergeCell ref="J528:J529"/>
    <mergeCell ref="J530:J540"/>
    <mergeCell ref="J541:J554"/>
    <mergeCell ref="J555:J558"/>
    <mergeCell ref="J559:J615"/>
    <mergeCell ref="J616:J627"/>
    <mergeCell ref="J628:J638"/>
    <mergeCell ref="J639:J645"/>
    <mergeCell ref="J646:J649"/>
    <mergeCell ref="J650:J657"/>
    <mergeCell ref="J658:J676"/>
    <mergeCell ref="J677:J683"/>
    <mergeCell ref="J684:J689"/>
    <mergeCell ref="J690:J698"/>
    <mergeCell ref="J699:J709"/>
    <mergeCell ref="J710:J714"/>
    <mergeCell ref="J715:J720"/>
    <mergeCell ref="J721:J728"/>
    <mergeCell ref="J729:J736"/>
    <mergeCell ref="J737:J740"/>
    <mergeCell ref="J741:J742"/>
    <mergeCell ref="J743:J745"/>
    <mergeCell ref="J746:J757"/>
    <mergeCell ref="J758:J775"/>
    <mergeCell ref="J776:J799"/>
    <mergeCell ref="J800:J806"/>
    <mergeCell ref="J807:J809"/>
    <mergeCell ref="J810:J819"/>
    <mergeCell ref="J820:J826"/>
    <mergeCell ref="J827:J829"/>
    <mergeCell ref="J830:J833"/>
    <mergeCell ref="J834:J837"/>
    <mergeCell ref="J838:J847"/>
    <mergeCell ref="J848:J854"/>
    <mergeCell ref="J855:J861"/>
    <mergeCell ref="J862:J884"/>
    <mergeCell ref="J885:J888"/>
    <mergeCell ref="J889:J893"/>
    <mergeCell ref="J894:J914"/>
    <mergeCell ref="J915:J927"/>
    <mergeCell ref="J928:J935"/>
    <mergeCell ref="K6:K25"/>
    <mergeCell ref="K26:K42"/>
    <mergeCell ref="K43:K48"/>
    <mergeCell ref="K49:K62"/>
    <mergeCell ref="K63:K71"/>
    <mergeCell ref="K72:K84"/>
    <mergeCell ref="K85:K92"/>
    <mergeCell ref="K93:K98"/>
    <mergeCell ref="K99:K108"/>
    <mergeCell ref="K109:K115"/>
    <mergeCell ref="K116:K137"/>
    <mergeCell ref="K138:K144"/>
    <mergeCell ref="K145:K149"/>
    <mergeCell ref="K150:K159"/>
    <mergeCell ref="K160:K165"/>
    <mergeCell ref="K166:K170"/>
    <mergeCell ref="K171:K175"/>
    <mergeCell ref="K176:K185"/>
    <mergeCell ref="K186:K200"/>
    <mergeCell ref="K201:K204"/>
    <mergeCell ref="K205:K223"/>
    <mergeCell ref="K224:K228"/>
    <mergeCell ref="K229:K240"/>
    <mergeCell ref="K241:K243"/>
    <mergeCell ref="K244:K249"/>
    <mergeCell ref="K250:K258"/>
    <mergeCell ref="K259:K277"/>
    <mergeCell ref="K278:K294"/>
    <mergeCell ref="K295:K303"/>
    <mergeCell ref="K304:K308"/>
    <mergeCell ref="K309:K313"/>
    <mergeCell ref="K314:K318"/>
    <mergeCell ref="K319:K321"/>
    <mergeCell ref="K322:K329"/>
    <mergeCell ref="K330:K396"/>
    <mergeCell ref="K397:K399"/>
    <mergeCell ref="K400:K410"/>
    <mergeCell ref="K411:K413"/>
    <mergeCell ref="K414:K420"/>
    <mergeCell ref="K421:K422"/>
    <mergeCell ref="K423:K426"/>
    <mergeCell ref="K427:K429"/>
    <mergeCell ref="K430:K432"/>
    <mergeCell ref="K433:K449"/>
    <mergeCell ref="K450:K454"/>
    <mergeCell ref="K455:K467"/>
    <mergeCell ref="K468:K486"/>
    <mergeCell ref="K487:K510"/>
    <mergeCell ref="K511:K527"/>
    <mergeCell ref="K528:K529"/>
    <mergeCell ref="K530:K540"/>
    <mergeCell ref="K541:K554"/>
    <mergeCell ref="K555:K558"/>
    <mergeCell ref="K559:K615"/>
    <mergeCell ref="K616:K627"/>
    <mergeCell ref="K628:K638"/>
    <mergeCell ref="K639:K645"/>
    <mergeCell ref="K646:K649"/>
    <mergeCell ref="K650:K657"/>
    <mergeCell ref="K658:K676"/>
    <mergeCell ref="K677:K683"/>
    <mergeCell ref="K684:K689"/>
    <mergeCell ref="K690:K698"/>
    <mergeCell ref="K699:K709"/>
    <mergeCell ref="K710:K714"/>
    <mergeCell ref="K715:K720"/>
    <mergeCell ref="K721:K728"/>
    <mergeCell ref="K729:K736"/>
    <mergeCell ref="K737:K740"/>
    <mergeCell ref="K741:K742"/>
    <mergeCell ref="K743:K745"/>
    <mergeCell ref="K746:K757"/>
    <mergeCell ref="K758:K775"/>
    <mergeCell ref="K776:K799"/>
    <mergeCell ref="K800:K806"/>
    <mergeCell ref="K807:K809"/>
    <mergeCell ref="K810:K819"/>
    <mergeCell ref="K820:K826"/>
    <mergeCell ref="K827:K829"/>
    <mergeCell ref="K830:K833"/>
    <mergeCell ref="K834:K837"/>
    <mergeCell ref="K838:K847"/>
    <mergeCell ref="K848:K854"/>
    <mergeCell ref="K855:K861"/>
    <mergeCell ref="K862:K884"/>
    <mergeCell ref="K885:K888"/>
    <mergeCell ref="K889:K893"/>
    <mergeCell ref="K894:K914"/>
    <mergeCell ref="K915:K927"/>
    <mergeCell ref="K928:K935"/>
    <mergeCell ref="L6:L25"/>
    <mergeCell ref="L26:L42"/>
    <mergeCell ref="L43:L48"/>
    <mergeCell ref="L49:L62"/>
    <mergeCell ref="L63:L71"/>
    <mergeCell ref="L72:L84"/>
    <mergeCell ref="L85:L92"/>
    <mergeCell ref="L93:L98"/>
    <mergeCell ref="L99:L108"/>
    <mergeCell ref="L109:L115"/>
    <mergeCell ref="L116:L137"/>
    <mergeCell ref="L138:L144"/>
    <mergeCell ref="L145:L149"/>
    <mergeCell ref="L150:L159"/>
    <mergeCell ref="L160:L165"/>
    <mergeCell ref="L166:L170"/>
    <mergeCell ref="L171:L175"/>
    <mergeCell ref="L176:L185"/>
    <mergeCell ref="L186:L200"/>
    <mergeCell ref="L201:L204"/>
    <mergeCell ref="L205:L223"/>
    <mergeCell ref="L224:L228"/>
    <mergeCell ref="L229:L240"/>
    <mergeCell ref="L241:L243"/>
    <mergeCell ref="L244:L249"/>
    <mergeCell ref="L250:L258"/>
    <mergeCell ref="L259:L277"/>
    <mergeCell ref="L278:L294"/>
    <mergeCell ref="L295:L303"/>
    <mergeCell ref="L304:L308"/>
    <mergeCell ref="L309:L313"/>
    <mergeCell ref="L314:L318"/>
    <mergeCell ref="L319:L321"/>
    <mergeCell ref="L322:L329"/>
    <mergeCell ref="L330:L396"/>
    <mergeCell ref="L397:L399"/>
    <mergeCell ref="L400:L410"/>
    <mergeCell ref="L411:L413"/>
    <mergeCell ref="L414:L420"/>
    <mergeCell ref="L421:L422"/>
    <mergeCell ref="L423:L426"/>
    <mergeCell ref="L427:L429"/>
    <mergeCell ref="L430:L432"/>
    <mergeCell ref="L433:L449"/>
    <mergeCell ref="L450:L454"/>
    <mergeCell ref="L455:L467"/>
    <mergeCell ref="L468:L486"/>
    <mergeCell ref="L487:L510"/>
    <mergeCell ref="L511:L527"/>
    <mergeCell ref="L528:L529"/>
    <mergeCell ref="L530:L540"/>
    <mergeCell ref="L541:L554"/>
    <mergeCell ref="L555:L558"/>
    <mergeCell ref="L559:L615"/>
    <mergeCell ref="L616:L627"/>
    <mergeCell ref="L628:L638"/>
    <mergeCell ref="L639:L645"/>
    <mergeCell ref="L646:L649"/>
    <mergeCell ref="L650:L657"/>
    <mergeCell ref="L658:L676"/>
    <mergeCell ref="L677:L683"/>
    <mergeCell ref="L684:L689"/>
    <mergeCell ref="L690:L698"/>
    <mergeCell ref="L699:L709"/>
    <mergeCell ref="L710:L714"/>
    <mergeCell ref="L715:L720"/>
    <mergeCell ref="L721:L728"/>
    <mergeCell ref="L729:L736"/>
    <mergeCell ref="L737:L740"/>
    <mergeCell ref="L741:L742"/>
    <mergeCell ref="L743:L745"/>
    <mergeCell ref="L746:L757"/>
    <mergeCell ref="L758:L775"/>
    <mergeCell ref="L776:L799"/>
    <mergeCell ref="L800:L806"/>
    <mergeCell ref="L807:L809"/>
    <mergeCell ref="L810:L819"/>
    <mergeCell ref="L820:L826"/>
    <mergeCell ref="L827:L829"/>
    <mergeCell ref="L830:L833"/>
    <mergeCell ref="L834:L837"/>
    <mergeCell ref="L838:L847"/>
    <mergeCell ref="L848:L854"/>
    <mergeCell ref="L855:L861"/>
    <mergeCell ref="L862:L884"/>
    <mergeCell ref="L885:L888"/>
    <mergeCell ref="L889:L893"/>
    <mergeCell ref="L894:L914"/>
    <mergeCell ref="L915:L927"/>
    <mergeCell ref="L928:L935"/>
    <mergeCell ref="M6:M25"/>
    <mergeCell ref="M26:M42"/>
    <mergeCell ref="M43:M48"/>
    <mergeCell ref="M49:M62"/>
    <mergeCell ref="M63:M71"/>
    <mergeCell ref="M72:M84"/>
    <mergeCell ref="M85:M92"/>
    <mergeCell ref="M93:M98"/>
    <mergeCell ref="M99:M108"/>
    <mergeCell ref="M109:M115"/>
    <mergeCell ref="M116:M137"/>
    <mergeCell ref="M138:M144"/>
    <mergeCell ref="M145:M149"/>
    <mergeCell ref="M150:M159"/>
    <mergeCell ref="M160:M165"/>
    <mergeCell ref="M166:M170"/>
    <mergeCell ref="M171:M175"/>
    <mergeCell ref="M176:M185"/>
    <mergeCell ref="M186:M200"/>
    <mergeCell ref="M201:M204"/>
    <mergeCell ref="M205:M223"/>
    <mergeCell ref="M224:M228"/>
    <mergeCell ref="M229:M240"/>
    <mergeCell ref="M241:M243"/>
    <mergeCell ref="M244:M249"/>
    <mergeCell ref="M250:M258"/>
    <mergeCell ref="M259:M277"/>
    <mergeCell ref="M278:M294"/>
    <mergeCell ref="M295:M303"/>
    <mergeCell ref="M304:M308"/>
    <mergeCell ref="M309:M313"/>
    <mergeCell ref="M314:M318"/>
    <mergeCell ref="M319:M321"/>
    <mergeCell ref="M322:M329"/>
    <mergeCell ref="M330:M396"/>
    <mergeCell ref="M397:M399"/>
    <mergeCell ref="M400:M410"/>
    <mergeCell ref="M411:M413"/>
    <mergeCell ref="M414:M420"/>
    <mergeCell ref="M421:M422"/>
    <mergeCell ref="M423:M426"/>
    <mergeCell ref="M427:M429"/>
    <mergeCell ref="M430:M432"/>
    <mergeCell ref="M433:M449"/>
    <mergeCell ref="M450:M454"/>
    <mergeCell ref="M455:M467"/>
    <mergeCell ref="M468:M486"/>
    <mergeCell ref="M487:M510"/>
    <mergeCell ref="M511:M527"/>
    <mergeCell ref="M528:M529"/>
    <mergeCell ref="M530:M540"/>
    <mergeCell ref="M541:M554"/>
    <mergeCell ref="M555:M558"/>
    <mergeCell ref="M559:M615"/>
    <mergeCell ref="M616:M627"/>
    <mergeCell ref="M628:M638"/>
    <mergeCell ref="M639:M645"/>
    <mergeCell ref="M646:M649"/>
    <mergeCell ref="M650:M657"/>
    <mergeCell ref="M658:M676"/>
    <mergeCell ref="M677:M683"/>
    <mergeCell ref="M684:M689"/>
    <mergeCell ref="M690:M698"/>
    <mergeCell ref="M699:M709"/>
    <mergeCell ref="M710:M714"/>
    <mergeCell ref="M715:M720"/>
    <mergeCell ref="M721:M728"/>
    <mergeCell ref="M729:M736"/>
    <mergeCell ref="M737:M740"/>
    <mergeCell ref="M741:M742"/>
    <mergeCell ref="M743:M745"/>
    <mergeCell ref="M746:M757"/>
    <mergeCell ref="M758:M775"/>
    <mergeCell ref="M776:M799"/>
    <mergeCell ref="M800:M806"/>
    <mergeCell ref="M807:M809"/>
    <mergeCell ref="M810:M819"/>
    <mergeCell ref="M820:M826"/>
    <mergeCell ref="M827:M829"/>
    <mergeCell ref="M830:M833"/>
    <mergeCell ref="M834:M837"/>
    <mergeCell ref="M838:M847"/>
    <mergeCell ref="M848:M854"/>
    <mergeCell ref="M855:M861"/>
    <mergeCell ref="M862:M884"/>
    <mergeCell ref="M885:M888"/>
    <mergeCell ref="M889:M893"/>
    <mergeCell ref="M894:M914"/>
    <mergeCell ref="M915:M927"/>
    <mergeCell ref="M928:M935"/>
    <mergeCell ref="P3:P4"/>
    <mergeCell ref="Q3:Q4"/>
    <mergeCell ref="R3:R4"/>
    <mergeCell ref="S3:S4"/>
    <mergeCell ref="T3:T4"/>
    <mergeCell ref="U3:U4"/>
  </mergeCells>
  <conditionalFormatting sqref="P9:P935">
    <cfRule type="cellIs" dxfId="0" priority="1" operator="between">
      <formula>0.0000000001</formula>
      <formula>0.3299999999</formula>
    </cfRule>
  </conditionalFormatting>
  <conditionalFormatting sqref="Q6:Q939">
    <cfRule type="cellIs" dxfId="1" priority="2" operator="between">
      <formula>1</formula>
      <formula>14</formula>
    </cfRule>
  </conditionalFormatting>
  <conditionalFormatting sqref="R6:R939">
    <cfRule type="cellIs" dxfId="1" priority="3" operator="greaterThan">
      <formula>30</formula>
    </cfRule>
  </conditionalFormatting>
  <conditionalFormatting sqref="U6:U939 V9:AG935">
    <cfRule type="cellIs" dxfId="0" priority="4" operator="between">
      <formula>0.0000000001</formula>
      <formula>0.3299999999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92"/>
  <sheetViews>
    <sheetView zoomScale="85" zoomScaleNormal="85" workbookViewId="0">
      <selection activeCell="H26" sqref="H26"/>
    </sheetView>
  </sheetViews>
  <sheetFormatPr defaultColWidth="9" defaultRowHeight="14.4"/>
  <cols>
    <col min="14" max="14" width="10.1388888888889" style="5" customWidth="1"/>
    <col min="15" max="33" width="9.13888888888889" style="3"/>
  </cols>
  <sheetData>
    <row r="1" spans="1:24">
      <c r="A1" t="s">
        <v>1962</v>
      </c>
      <c r="B1" t="s">
        <v>1963</v>
      </c>
      <c r="C1" t="s">
        <v>1964</v>
      </c>
      <c r="D1" t="s">
        <v>1965</v>
      </c>
      <c r="E1" t="s">
        <v>1966</v>
      </c>
      <c r="F1" t="s">
        <v>1967</v>
      </c>
      <c r="G1" t="s">
        <v>1968</v>
      </c>
      <c r="H1" t="s">
        <v>1969</v>
      </c>
      <c r="I1" t="s">
        <v>1970</v>
      </c>
      <c r="J1" t="s">
        <v>1971</v>
      </c>
      <c r="K1" t="s">
        <v>1972</v>
      </c>
      <c r="L1" s="1" t="s">
        <v>1973</v>
      </c>
      <c r="M1" t="s">
        <v>1974</v>
      </c>
      <c r="N1" s="5" t="s">
        <v>1964</v>
      </c>
      <c r="O1" t="s">
        <v>1965</v>
      </c>
      <c r="P1" t="s">
        <v>1966</v>
      </c>
      <c r="Q1" t="s">
        <v>1967</v>
      </c>
      <c r="R1" t="s">
        <v>1968</v>
      </c>
      <c r="S1" t="s">
        <v>1969</v>
      </c>
      <c r="T1" t="s">
        <v>1970</v>
      </c>
      <c r="U1" t="s">
        <v>1971</v>
      </c>
      <c r="V1" t="s">
        <v>1972</v>
      </c>
      <c r="W1" t="s">
        <v>1973</v>
      </c>
      <c r="X1" t="s">
        <v>1974</v>
      </c>
    </row>
    <row r="2" spans="1:24">
      <c r="A2" s="6" t="s">
        <v>12</v>
      </c>
      <c r="B2" t="s">
        <v>13</v>
      </c>
      <c r="C2">
        <v>0.01373904</v>
      </c>
      <c r="D2">
        <v>0.01373904</v>
      </c>
      <c r="E2">
        <v>0.013739042</v>
      </c>
      <c r="F2">
        <v>0.01373904</v>
      </c>
      <c r="G2">
        <v>0.013739041</v>
      </c>
      <c r="H2">
        <v>0.01373904</v>
      </c>
      <c r="I2">
        <v>0.01373904</v>
      </c>
      <c r="J2">
        <v>0.013739043</v>
      </c>
      <c r="K2">
        <v>0.01373904</v>
      </c>
      <c r="L2">
        <v>0.01373904</v>
      </c>
      <c r="M2">
        <v>0.013739035</v>
      </c>
      <c r="N2" s="5">
        <f>C2/SUM($C$2:$C$30)*1000</f>
        <v>81.7144424095251</v>
      </c>
      <c r="O2" s="5">
        <f t="shared" ref="O2:X2" si="0">D2/SUM($C$2:$C$30)*1000</f>
        <v>81.7144424095251</v>
      </c>
      <c r="P2" s="5">
        <f t="shared" si="0"/>
        <v>81.7144543047438</v>
      </c>
      <c r="Q2" s="5">
        <f t="shared" si="0"/>
        <v>81.7144424095251</v>
      </c>
      <c r="R2" s="5">
        <f t="shared" si="0"/>
        <v>81.7144483571345</v>
      </c>
      <c r="S2" s="5">
        <f t="shared" si="0"/>
        <v>81.7144424095251</v>
      </c>
      <c r="T2" s="5">
        <f t="shared" si="0"/>
        <v>81.7144424095251</v>
      </c>
      <c r="U2" s="5">
        <f t="shared" si="0"/>
        <v>81.7144602523531</v>
      </c>
      <c r="V2" s="5">
        <f t="shared" si="0"/>
        <v>81.7144424095251</v>
      </c>
      <c r="W2" s="5">
        <f t="shared" si="0"/>
        <v>81.7144424095251</v>
      </c>
      <c r="X2" s="5">
        <f t="shared" si="0"/>
        <v>81.7144126714785</v>
      </c>
    </row>
    <row r="3" spans="1:24">
      <c r="A3" s="6"/>
      <c r="B3" t="s">
        <v>54</v>
      </c>
      <c r="C3">
        <v>0.00076328</v>
      </c>
      <c r="D3">
        <v>0.00076328</v>
      </c>
      <c r="E3">
        <v>0.00076328</v>
      </c>
      <c r="F3">
        <v>0.00076328</v>
      </c>
      <c r="G3">
        <v>0.00076328</v>
      </c>
      <c r="H3">
        <v>0.00076328</v>
      </c>
      <c r="I3">
        <v>0.00076328</v>
      </c>
      <c r="J3">
        <v>0.00076328</v>
      </c>
      <c r="K3">
        <v>0.00076328</v>
      </c>
      <c r="L3">
        <v>0.00076328</v>
      </c>
      <c r="M3">
        <v>0.00076328</v>
      </c>
      <c r="N3" s="5">
        <f t="shared" ref="N3:N30" si="1">C3/SUM($C$2:$C$30)*1000</f>
        <v>4.53969124497362</v>
      </c>
      <c r="O3" s="5">
        <f t="shared" ref="O3:O30" si="2">D3/SUM($C$2:$C$30)*1000</f>
        <v>4.53969124497362</v>
      </c>
      <c r="P3" s="5">
        <f t="shared" ref="P3:P30" si="3">E3/SUM($C$2:$C$30)*1000</f>
        <v>4.53969124497362</v>
      </c>
      <c r="Q3" s="5">
        <f t="shared" ref="Q3:Q30" si="4">F3/SUM($C$2:$C$30)*1000</f>
        <v>4.53969124497362</v>
      </c>
      <c r="R3" s="5">
        <f t="shared" ref="R3:R30" si="5">G3/SUM($C$2:$C$30)*1000</f>
        <v>4.53969124497362</v>
      </c>
      <c r="S3" s="5">
        <f t="shared" ref="S3:S30" si="6">H3/SUM($C$2:$C$30)*1000</f>
        <v>4.53969124497362</v>
      </c>
      <c r="T3" s="5">
        <f t="shared" ref="T3:T30" si="7">I3/SUM($C$2:$C$30)*1000</f>
        <v>4.53969124497362</v>
      </c>
      <c r="U3" s="5">
        <f t="shared" ref="U3:U30" si="8">J3/SUM($C$2:$C$30)*1000</f>
        <v>4.53969124497362</v>
      </c>
      <c r="V3" s="5">
        <f t="shared" ref="V3:V30" si="9">K3/SUM($C$2:$C$30)*1000</f>
        <v>4.53969124497362</v>
      </c>
      <c r="W3" s="5">
        <f t="shared" ref="W3:W30" si="10">L3/SUM($C$2:$C$30)*1000</f>
        <v>4.53969124497362</v>
      </c>
      <c r="X3" s="5">
        <f t="shared" ref="X3:X30" si="11">M3/SUM($C$2:$C$30)*1000</f>
        <v>4.53969124497362</v>
      </c>
    </row>
    <row r="4" spans="1:24">
      <c r="A4" s="6"/>
      <c r="B4" t="s">
        <v>89</v>
      </c>
      <c r="C4">
        <v>0.00206314584</v>
      </c>
      <c r="D4">
        <v>0.00206314584</v>
      </c>
      <c r="E4">
        <v>0.00206314584</v>
      </c>
      <c r="F4">
        <v>0.00206314584</v>
      </c>
      <c r="G4">
        <v>0.00206314584</v>
      </c>
      <c r="H4">
        <v>0.00206314584</v>
      </c>
      <c r="I4">
        <v>0.00206314584</v>
      </c>
      <c r="J4">
        <v>0.00206314584</v>
      </c>
      <c r="K4">
        <v>0.00206314584</v>
      </c>
      <c r="L4">
        <v>0.00206314584</v>
      </c>
      <c r="M4">
        <v>0.00206314584</v>
      </c>
      <c r="N4" s="5">
        <f t="shared" si="1"/>
        <v>12.2707854351637</v>
      </c>
      <c r="O4" s="5">
        <f t="shared" si="2"/>
        <v>12.2707854351637</v>
      </c>
      <c r="P4" s="5">
        <f t="shared" si="3"/>
        <v>12.2707854351637</v>
      </c>
      <c r="Q4" s="5">
        <f t="shared" si="4"/>
        <v>12.2707854351637</v>
      </c>
      <c r="R4" s="5">
        <f t="shared" si="5"/>
        <v>12.2707854351637</v>
      </c>
      <c r="S4" s="5">
        <f t="shared" si="6"/>
        <v>12.2707854351637</v>
      </c>
      <c r="T4" s="5">
        <f t="shared" si="7"/>
        <v>12.2707854351637</v>
      </c>
      <c r="U4" s="5">
        <f t="shared" si="8"/>
        <v>12.2707854351637</v>
      </c>
      <c r="V4" s="5">
        <f t="shared" si="9"/>
        <v>12.2707854351637</v>
      </c>
      <c r="W4" s="5">
        <f t="shared" si="10"/>
        <v>12.2707854351637</v>
      </c>
      <c r="X4" s="5">
        <f t="shared" si="11"/>
        <v>12.2707854351637</v>
      </c>
    </row>
    <row r="5" spans="1:24">
      <c r="A5" s="6"/>
      <c r="B5" t="s">
        <v>102</v>
      </c>
      <c r="C5">
        <v>0.0059163741</v>
      </c>
      <c r="D5">
        <v>0.0059163741</v>
      </c>
      <c r="E5">
        <v>0.0059163741</v>
      </c>
      <c r="F5">
        <v>0.0059163741</v>
      </c>
      <c r="G5">
        <v>0.0059163741</v>
      </c>
      <c r="H5">
        <v>0.0059163741</v>
      </c>
      <c r="I5">
        <v>0.0059163741</v>
      </c>
      <c r="J5">
        <v>0.0059163741</v>
      </c>
      <c r="K5">
        <v>0.0059163741</v>
      </c>
      <c r="L5">
        <v>0.0059163741</v>
      </c>
      <c r="M5">
        <v>0.0059163741</v>
      </c>
      <c r="N5" s="5">
        <f t="shared" si="1"/>
        <v>35.1882817626018</v>
      </c>
      <c r="O5" s="5">
        <f t="shared" si="2"/>
        <v>35.1882817626018</v>
      </c>
      <c r="P5" s="5">
        <f t="shared" si="3"/>
        <v>35.1882817626018</v>
      </c>
      <c r="Q5" s="5">
        <f t="shared" si="4"/>
        <v>35.1882817626018</v>
      </c>
      <c r="R5" s="5">
        <f t="shared" si="5"/>
        <v>35.1882817626018</v>
      </c>
      <c r="S5" s="5">
        <f t="shared" si="6"/>
        <v>35.1882817626018</v>
      </c>
      <c r="T5" s="5">
        <f t="shared" si="7"/>
        <v>35.1882817626018</v>
      </c>
      <c r="U5" s="5">
        <f t="shared" si="8"/>
        <v>35.1882817626018</v>
      </c>
      <c r="V5" s="5">
        <f t="shared" si="9"/>
        <v>35.1882817626018</v>
      </c>
      <c r="W5" s="5">
        <f t="shared" si="10"/>
        <v>35.1882817626018</v>
      </c>
      <c r="X5" s="5">
        <f t="shared" si="11"/>
        <v>35.1882817626018</v>
      </c>
    </row>
    <row r="6" spans="1:24">
      <c r="A6" s="6"/>
      <c r="B6" t="s">
        <v>131</v>
      </c>
      <c r="C6">
        <v>0.004121712</v>
      </c>
      <c r="D6">
        <v>0.004121712</v>
      </c>
      <c r="E6">
        <v>0.004121712</v>
      </c>
      <c r="F6">
        <v>0.004121712</v>
      </c>
      <c r="G6">
        <v>0.004121712</v>
      </c>
      <c r="H6">
        <v>0.004121712</v>
      </c>
      <c r="I6">
        <v>0.004121712</v>
      </c>
      <c r="J6">
        <v>0.004121712</v>
      </c>
      <c r="K6">
        <v>0.004121712</v>
      </c>
      <c r="L6">
        <v>0.004121712</v>
      </c>
      <c r="M6">
        <v>0.004121712</v>
      </c>
      <c r="N6" s="5">
        <f t="shared" si="1"/>
        <v>24.5143327228576</v>
      </c>
      <c r="O6" s="5">
        <f t="shared" si="2"/>
        <v>24.5143327228576</v>
      </c>
      <c r="P6" s="5">
        <f t="shared" si="3"/>
        <v>24.5143327228576</v>
      </c>
      <c r="Q6" s="5">
        <f t="shared" si="4"/>
        <v>24.5143327228576</v>
      </c>
      <c r="R6" s="5">
        <f t="shared" si="5"/>
        <v>24.5143327228576</v>
      </c>
      <c r="S6" s="5">
        <f t="shared" si="6"/>
        <v>24.5143327228576</v>
      </c>
      <c r="T6" s="5">
        <f t="shared" si="7"/>
        <v>24.5143327228576</v>
      </c>
      <c r="U6" s="5">
        <f t="shared" si="8"/>
        <v>24.5143327228576</v>
      </c>
      <c r="V6" s="5">
        <f t="shared" si="9"/>
        <v>24.5143327228576</v>
      </c>
      <c r="W6" s="5">
        <f t="shared" si="10"/>
        <v>24.5143327228576</v>
      </c>
      <c r="X6" s="5">
        <f t="shared" si="11"/>
        <v>24.5143327228576</v>
      </c>
    </row>
    <row r="7" spans="1:24">
      <c r="A7" s="6"/>
      <c r="B7" t="s">
        <v>150</v>
      </c>
      <c r="C7">
        <v>0.00567708582</v>
      </c>
      <c r="D7">
        <v>0.00567708582</v>
      </c>
      <c r="E7">
        <v>0.00567708582</v>
      </c>
      <c r="F7">
        <v>0.00567708582</v>
      </c>
      <c r="G7">
        <v>0.00567708582</v>
      </c>
      <c r="H7">
        <v>0.00567708582</v>
      </c>
      <c r="I7">
        <v>0.00567708582</v>
      </c>
      <c r="J7">
        <v>0.00567708582</v>
      </c>
      <c r="K7">
        <v>0.00567708582</v>
      </c>
      <c r="L7">
        <v>0.00567708582</v>
      </c>
      <c r="M7">
        <v>0.00567708882</v>
      </c>
      <c r="N7" s="5">
        <f t="shared" si="1"/>
        <v>33.7650885573025</v>
      </c>
      <c r="O7" s="5">
        <f t="shared" si="2"/>
        <v>33.7650885573025</v>
      </c>
      <c r="P7" s="5">
        <f t="shared" si="3"/>
        <v>33.7650885573025</v>
      </c>
      <c r="Q7" s="5">
        <f t="shared" si="4"/>
        <v>33.7650885573025</v>
      </c>
      <c r="R7" s="5">
        <f t="shared" si="5"/>
        <v>33.7650885573025</v>
      </c>
      <c r="S7" s="5">
        <f t="shared" si="6"/>
        <v>33.7650885573025</v>
      </c>
      <c r="T7" s="5">
        <f t="shared" si="7"/>
        <v>33.7650885573025</v>
      </c>
      <c r="U7" s="5">
        <f t="shared" si="8"/>
        <v>33.7650885573025</v>
      </c>
      <c r="V7" s="5">
        <f t="shared" si="9"/>
        <v>33.7650885573025</v>
      </c>
      <c r="W7" s="5">
        <f t="shared" si="10"/>
        <v>33.7650885573025</v>
      </c>
      <c r="X7" s="5">
        <f t="shared" si="11"/>
        <v>33.7651064001305</v>
      </c>
    </row>
    <row r="8" spans="1:24">
      <c r="A8" s="6"/>
      <c r="B8" t="s">
        <v>177</v>
      </c>
      <c r="C8">
        <v>0.02226545006</v>
      </c>
      <c r="D8">
        <v>0.02226545006</v>
      </c>
      <c r="E8">
        <v>0.02226545006</v>
      </c>
      <c r="F8">
        <v>0.02226545006</v>
      </c>
      <c r="G8">
        <v>0.02226545006</v>
      </c>
      <c r="H8">
        <v>0.02226545006</v>
      </c>
      <c r="I8">
        <v>0.02226545006</v>
      </c>
      <c r="J8">
        <v>0.02226545206</v>
      </c>
      <c r="K8">
        <v>0.02226545006</v>
      </c>
      <c r="L8">
        <v>0.02226545006</v>
      </c>
      <c r="M8">
        <v>0.02226545006</v>
      </c>
      <c r="N8" s="5">
        <f t="shared" si="1"/>
        <v>132.426198384314</v>
      </c>
      <c r="O8" s="5">
        <f t="shared" si="2"/>
        <v>132.426198384314</v>
      </c>
      <c r="P8" s="5">
        <f t="shared" si="3"/>
        <v>132.426198384314</v>
      </c>
      <c r="Q8" s="5">
        <f t="shared" si="4"/>
        <v>132.426198384314</v>
      </c>
      <c r="R8" s="5">
        <f t="shared" si="5"/>
        <v>132.426198384314</v>
      </c>
      <c r="S8" s="5">
        <f t="shared" si="6"/>
        <v>132.426198384314</v>
      </c>
      <c r="T8" s="5">
        <f t="shared" si="7"/>
        <v>132.426198384314</v>
      </c>
      <c r="U8" s="5">
        <f t="shared" si="8"/>
        <v>132.426210279533</v>
      </c>
      <c r="V8" s="5">
        <f t="shared" si="9"/>
        <v>132.426198384314</v>
      </c>
      <c r="W8" s="5">
        <f t="shared" si="10"/>
        <v>132.426198384314</v>
      </c>
      <c r="X8" s="5">
        <f t="shared" si="11"/>
        <v>132.426198384314</v>
      </c>
    </row>
    <row r="9" spans="1:24">
      <c r="A9" s="6"/>
      <c r="B9" t="s">
        <v>194</v>
      </c>
      <c r="C9">
        <v>0.002013151</v>
      </c>
      <c r="D9">
        <v>0.002013151</v>
      </c>
      <c r="E9">
        <v>0.002013151</v>
      </c>
      <c r="F9">
        <v>0.002013151</v>
      </c>
      <c r="G9">
        <v>0.002013151</v>
      </c>
      <c r="H9">
        <v>0.002013151</v>
      </c>
      <c r="I9">
        <v>0.002013151</v>
      </c>
      <c r="J9">
        <v>0.002013151</v>
      </c>
      <c r="K9">
        <v>0.002013151</v>
      </c>
      <c r="L9">
        <v>0.002013151</v>
      </c>
      <c r="M9">
        <v>0.002013151</v>
      </c>
      <c r="N9" s="5">
        <f t="shared" si="1"/>
        <v>11.9734356586179</v>
      </c>
      <c r="O9" s="5">
        <f t="shared" si="2"/>
        <v>11.9734356586179</v>
      </c>
      <c r="P9" s="5">
        <f t="shared" si="3"/>
        <v>11.9734356586179</v>
      </c>
      <c r="Q9" s="5">
        <f t="shared" si="4"/>
        <v>11.9734356586179</v>
      </c>
      <c r="R9" s="5">
        <f t="shared" si="5"/>
        <v>11.9734356586179</v>
      </c>
      <c r="S9" s="5">
        <f t="shared" si="6"/>
        <v>11.9734356586179</v>
      </c>
      <c r="T9" s="5">
        <f t="shared" si="7"/>
        <v>11.9734356586179</v>
      </c>
      <c r="U9" s="5">
        <f t="shared" si="8"/>
        <v>11.9734356586179</v>
      </c>
      <c r="V9" s="5">
        <f t="shared" si="9"/>
        <v>11.9734356586179</v>
      </c>
      <c r="W9" s="5">
        <f t="shared" si="10"/>
        <v>11.9734356586179</v>
      </c>
      <c r="X9" s="5">
        <f t="shared" si="11"/>
        <v>11.9734356586179</v>
      </c>
    </row>
    <row r="10" spans="1:24">
      <c r="A10" s="6"/>
      <c r="B10" t="s">
        <v>207</v>
      </c>
      <c r="C10">
        <v>0.003778236</v>
      </c>
      <c r="D10">
        <v>0.003778236</v>
      </c>
      <c r="E10">
        <v>0.003778236</v>
      </c>
      <c r="F10">
        <v>0.003778236</v>
      </c>
      <c r="G10">
        <v>0.003778236</v>
      </c>
      <c r="H10">
        <v>0.003778236</v>
      </c>
      <c r="I10">
        <v>0.003778236</v>
      </c>
      <c r="J10">
        <v>0.003778236</v>
      </c>
      <c r="K10">
        <v>0.003778236</v>
      </c>
      <c r="L10">
        <v>0.003778236</v>
      </c>
      <c r="M10">
        <v>0.003778236</v>
      </c>
      <c r="N10" s="5">
        <f t="shared" si="1"/>
        <v>22.4714716626194</v>
      </c>
      <c r="O10" s="5">
        <f t="shared" si="2"/>
        <v>22.4714716626194</v>
      </c>
      <c r="P10" s="5">
        <f t="shared" si="3"/>
        <v>22.4714716626194</v>
      </c>
      <c r="Q10" s="5">
        <f t="shared" si="4"/>
        <v>22.4714716626194</v>
      </c>
      <c r="R10" s="5">
        <f t="shared" si="5"/>
        <v>22.4714716626194</v>
      </c>
      <c r="S10" s="5">
        <f t="shared" si="6"/>
        <v>22.4714716626194</v>
      </c>
      <c r="T10" s="5">
        <f t="shared" si="7"/>
        <v>22.4714716626194</v>
      </c>
      <c r="U10" s="5">
        <f t="shared" si="8"/>
        <v>22.4714716626194</v>
      </c>
      <c r="V10" s="5">
        <f t="shared" si="9"/>
        <v>22.4714716626194</v>
      </c>
      <c r="W10" s="5">
        <f t="shared" si="10"/>
        <v>22.4714716626194</v>
      </c>
      <c r="X10" s="5">
        <f t="shared" si="11"/>
        <v>22.4714716626194</v>
      </c>
    </row>
    <row r="11" spans="1:24">
      <c r="A11" s="6"/>
      <c r="B11" t="s">
        <v>228</v>
      </c>
      <c r="C11">
        <v>0.01030733312</v>
      </c>
      <c r="D11">
        <v>0.01030733312</v>
      </c>
      <c r="E11">
        <v>0.01030733312</v>
      </c>
      <c r="F11">
        <v>0.01030733312</v>
      </c>
      <c r="G11">
        <v>0.01030733312</v>
      </c>
      <c r="H11">
        <v>0.01030733312</v>
      </c>
      <c r="I11">
        <v>0.01030733312</v>
      </c>
      <c r="J11">
        <v>0.01030733312</v>
      </c>
      <c r="K11">
        <v>0.01030733312</v>
      </c>
      <c r="L11">
        <v>0.01030733312</v>
      </c>
      <c r="M11">
        <v>0.01030733312</v>
      </c>
      <c r="N11" s="5">
        <f t="shared" si="1"/>
        <v>61.3039905721238</v>
      </c>
      <c r="O11" s="5">
        <f t="shared" si="2"/>
        <v>61.3039905721238</v>
      </c>
      <c r="P11" s="5">
        <f t="shared" si="3"/>
        <v>61.3039905721238</v>
      </c>
      <c r="Q11" s="5">
        <f t="shared" si="4"/>
        <v>61.3039905721238</v>
      </c>
      <c r="R11" s="5">
        <f t="shared" si="5"/>
        <v>61.3039905721238</v>
      </c>
      <c r="S11" s="5">
        <f t="shared" si="6"/>
        <v>61.3039905721238</v>
      </c>
      <c r="T11" s="5">
        <f t="shared" si="7"/>
        <v>61.3039905721238</v>
      </c>
      <c r="U11" s="5">
        <f t="shared" si="8"/>
        <v>61.3039905721238</v>
      </c>
      <c r="V11" s="5">
        <f t="shared" si="9"/>
        <v>61.3039905721238</v>
      </c>
      <c r="W11" s="5">
        <f t="shared" si="10"/>
        <v>61.3039905721238</v>
      </c>
      <c r="X11" s="5">
        <f t="shared" si="11"/>
        <v>61.3039905721238</v>
      </c>
    </row>
    <row r="12" spans="1:24">
      <c r="A12" s="6"/>
      <c r="B12" t="s">
        <v>243</v>
      </c>
      <c r="C12">
        <v>0.01399588372</v>
      </c>
      <c r="D12">
        <v>0.01399588372</v>
      </c>
      <c r="E12">
        <v>0.01399588372</v>
      </c>
      <c r="F12">
        <v>0.01399588372</v>
      </c>
      <c r="G12">
        <v>0.01399588372</v>
      </c>
      <c r="H12">
        <v>0.01399588372</v>
      </c>
      <c r="I12">
        <v>0.01399588372</v>
      </c>
      <c r="J12">
        <v>0.01399588372</v>
      </c>
      <c r="K12">
        <v>0.01399588372</v>
      </c>
      <c r="L12">
        <v>0.01399588372</v>
      </c>
      <c r="M12">
        <v>0.01399588372</v>
      </c>
      <c r="N12" s="5">
        <f t="shared" si="1"/>
        <v>83.2420485134588</v>
      </c>
      <c r="O12" s="5">
        <f t="shared" si="2"/>
        <v>83.2420485134588</v>
      </c>
      <c r="P12" s="5">
        <f t="shared" si="3"/>
        <v>83.2420485134588</v>
      </c>
      <c r="Q12" s="5">
        <f t="shared" si="4"/>
        <v>83.2420485134588</v>
      </c>
      <c r="R12" s="5">
        <f t="shared" si="5"/>
        <v>83.2420485134588</v>
      </c>
      <c r="S12" s="5">
        <f t="shared" si="6"/>
        <v>83.2420485134588</v>
      </c>
      <c r="T12" s="5">
        <f t="shared" si="7"/>
        <v>83.2420485134588</v>
      </c>
      <c r="U12" s="5">
        <f t="shared" si="8"/>
        <v>83.2420485134588</v>
      </c>
      <c r="V12" s="5">
        <f t="shared" si="9"/>
        <v>83.2420485134588</v>
      </c>
      <c r="W12" s="5">
        <f t="shared" si="10"/>
        <v>83.2420485134588</v>
      </c>
      <c r="X12" s="5">
        <f t="shared" si="11"/>
        <v>83.2420485134588</v>
      </c>
    </row>
    <row r="13" spans="1:24">
      <c r="A13" s="6"/>
      <c r="B13" t="s">
        <v>288</v>
      </c>
      <c r="C13">
        <v>0.00336873628</v>
      </c>
      <c r="D13">
        <v>0.00336873628</v>
      </c>
      <c r="E13">
        <v>0.00336873628</v>
      </c>
      <c r="F13">
        <v>0.00336873628</v>
      </c>
      <c r="G13">
        <v>0.00336873628</v>
      </c>
      <c r="H13">
        <v>0.00336873628</v>
      </c>
      <c r="I13">
        <v>0.00336873628</v>
      </c>
      <c r="J13">
        <v>0.00336873628</v>
      </c>
      <c r="K13">
        <v>0.00336873628</v>
      </c>
      <c r="L13">
        <v>0.00336873628</v>
      </c>
      <c r="M13">
        <v>0.00336873628</v>
      </c>
      <c r="N13" s="5">
        <f t="shared" si="1"/>
        <v>20.0359273096911</v>
      </c>
      <c r="O13" s="5">
        <f t="shared" si="2"/>
        <v>20.0359273096911</v>
      </c>
      <c r="P13" s="5">
        <f t="shared" si="3"/>
        <v>20.0359273096911</v>
      </c>
      <c r="Q13" s="5">
        <f t="shared" si="4"/>
        <v>20.0359273096911</v>
      </c>
      <c r="R13" s="5">
        <f t="shared" si="5"/>
        <v>20.0359273096911</v>
      </c>
      <c r="S13" s="5">
        <f t="shared" si="6"/>
        <v>20.0359273096911</v>
      </c>
      <c r="T13" s="5">
        <f t="shared" si="7"/>
        <v>20.0359273096911</v>
      </c>
      <c r="U13" s="5">
        <f t="shared" si="8"/>
        <v>20.0359273096911</v>
      </c>
      <c r="V13" s="5">
        <f t="shared" si="9"/>
        <v>20.0359273096911</v>
      </c>
      <c r="W13" s="5">
        <f t="shared" si="10"/>
        <v>20.0359273096911</v>
      </c>
      <c r="X13" s="5">
        <f t="shared" si="11"/>
        <v>20.0359273096911</v>
      </c>
    </row>
    <row r="14" spans="1:24">
      <c r="A14" s="6"/>
      <c r="B14" t="s">
        <v>303</v>
      </c>
      <c r="C14">
        <v>0.0057742132</v>
      </c>
      <c r="D14">
        <v>0.0057742132</v>
      </c>
      <c r="E14">
        <v>0.0057742132</v>
      </c>
      <c r="F14">
        <v>0.0057742132</v>
      </c>
      <c r="G14">
        <v>0.0057742132</v>
      </c>
      <c r="H14">
        <v>0.0057742132</v>
      </c>
      <c r="I14">
        <v>0.0057742132</v>
      </c>
      <c r="J14">
        <v>0.0057742132</v>
      </c>
      <c r="K14">
        <v>0.0057742132</v>
      </c>
      <c r="L14">
        <v>0.0057742132</v>
      </c>
      <c r="M14">
        <v>0.0057742132</v>
      </c>
      <c r="N14" s="5">
        <f t="shared" si="1"/>
        <v>34.3427642682254</v>
      </c>
      <c r="O14" s="5">
        <f t="shared" si="2"/>
        <v>34.3427642682254</v>
      </c>
      <c r="P14" s="5">
        <f t="shared" si="3"/>
        <v>34.3427642682254</v>
      </c>
      <c r="Q14" s="5">
        <f t="shared" si="4"/>
        <v>34.3427642682254</v>
      </c>
      <c r="R14" s="5">
        <f t="shared" si="5"/>
        <v>34.3427642682254</v>
      </c>
      <c r="S14" s="5">
        <f t="shared" si="6"/>
        <v>34.3427642682254</v>
      </c>
      <c r="T14" s="5">
        <f t="shared" si="7"/>
        <v>34.3427642682254</v>
      </c>
      <c r="U14" s="5">
        <f t="shared" si="8"/>
        <v>34.3427642682254</v>
      </c>
      <c r="V14" s="5">
        <f t="shared" si="9"/>
        <v>34.3427642682254</v>
      </c>
      <c r="W14" s="5">
        <f t="shared" si="10"/>
        <v>34.3427642682254</v>
      </c>
      <c r="X14" s="5">
        <f t="shared" si="11"/>
        <v>34.3427642682254</v>
      </c>
    </row>
    <row r="15" spans="1:24">
      <c r="A15" s="6"/>
      <c r="B15" t="s">
        <v>314</v>
      </c>
      <c r="C15">
        <v>0.00542386768</v>
      </c>
      <c r="D15">
        <v>0.00542386768</v>
      </c>
      <c r="E15">
        <v>0.00542386768</v>
      </c>
      <c r="F15">
        <v>0.00542386768</v>
      </c>
      <c r="G15">
        <v>0.00542386768</v>
      </c>
      <c r="H15">
        <v>0.00542386768</v>
      </c>
      <c r="I15">
        <v>0.00542386768</v>
      </c>
      <c r="J15">
        <v>0.00542386768</v>
      </c>
      <c r="K15">
        <v>0.00542386768</v>
      </c>
      <c r="L15">
        <v>0.00542386768</v>
      </c>
      <c r="M15">
        <v>0.00542386968</v>
      </c>
      <c r="N15" s="5">
        <f t="shared" si="1"/>
        <v>32.2590459867825</v>
      </c>
      <c r="O15" s="5">
        <f t="shared" si="2"/>
        <v>32.2590459867825</v>
      </c>
      <c r="P15" s="5">
        <f t="shared" si="3"/>
        <v>32.2590459867825</v>
      </c>
      <c r="Q15" s="5">
        <f t="shared" si="4"/>
        <v>32.2590459867825</v>
      </c>
      <c r="R15" s="5">
        <f t="shared" si="5"/>
        <v>32.2590459867825</v>
      </c>
      <c r="S15" s="5">
        <f t="shared" si="6"/>
        <v>32.2590459867825</v>
      </c>
      <c r="T15" s="5">
        <f t="shared" si="7"/>
        <v>32.2590459867825</v>
      </c>
      <c r="U15" s="5">
        <f t="shared" si="8"/>
        <v>32.2590459867825</v>
      </c>
      <c r="V15" s="5">
        <f t="shared" si="9"/>
        <v>32.2590459867825</v>
      </c>
      <c r="W15" s="5">
        <f t="shared" si="10"/>
        <v>32.2590459867825</v>
      </c>
      <c r="X15" s="5">
        <f t="shared" si="11"/>
        <v>32.2590578820012</v>
      </c>
    </row>
    <row r="16" spans="1:24">
      <c r="A16" s="6"/>
      <c r="B16" t="s">
        <v>335</v>
      </c>
      <c r="C16">
        <v>0.00177767912</v>
      </c>
      <c r="D16">
        <v>0.00177767912</v>
      </c>
      <c r="E16">
        <v>0.00177767912</v>
      </c>
      <c r="F16">
        <v>0.00177767912</v>
      </c>
      <c r="G16">
        <v>0.00177767912</v>
      </c>
      <c r="H16">
        <v>0.00177767912</v>
      </c>
      <c r="I16">
        <v>0.00177767912</v>
      </c>
      <c r="J16">
        <v>0.00177767912</v>
      </c>
      <c r="K16">
        <v>0.00177767912</v>
      </c>
      <c r="L16">
        <v>0.00177767912</v>
      </c>
      <c r="M16">
        <v>0.00177767912</v>
      </c>
      <c r="N16" s="5">
        <f t="shared" si="1"/>
        <v>10.5729409095436</v>
      </c>
      <c r="O16" s="5">
        <f t="shared" si="2"/>
        <v>10.5729409095436</v>
      </c>
      <c r="P16" s="5">
        <f t="shared" si="3"/>
        <v>10.5729409095436</v>
      </c>
      <c r="Q16" s="5">
        <f t="shared" si="4"/>
        <v>10.5729409095436</v>
      </c>
      <c r="R16" s="5">
        <f t="shared" si="5"/>
        <v>10.5729409095436</v>
      </c>
      <c r="S16" s="5">
        <f t="shared" si="6"/>
        <v>10.5729409095436</v>
      </c>
      <c r="T16" s="5">
        <f t="shared" si="7"/>
        <v>10.5729409095436</v>
      </c>
      <c r="U16" s="5">
        <f t="shared" si="8"/>
        <v>10.5729409095436</v>
      </c>
      <c r="V16" s="5">
        <f t="shared" si="9"/>
        <v>10.5729409095436</v>
      </c>
      <c r="W16" s="5">
        <f t="shared" si="10"/>
        <v>10.5729409095436</v>
      </c>
      <c r="X16" s="5">
        <f t="shared" si="11"/>
        <v>10.5729409095436</v>
      </c>
    </row>
    <row r="17" spans="1:24">
      <c r="A17" s="6"/>
      <c r="B17" t="s">
        <v>348</v>
      </c>
      <c r="C17">
        <v>0.00515214</v>
      </c>
      <c r="D17">
        <v>0.00515214</v>
      </c>
      <c r="E17">
        <v>0.00515214</v>
      </c>
      <c r="F17">
        <v>0.00515214</v>
      </c>
      <c r="G17">
        <v>0.00515214</v>
      </c>
      <c r="H17">
        <v>0.00515214</v>
      </c>
      <c r="I17">
        <v>0.00515214</v>
      </c>
      <c r="J17">
        <v>0.00515214</v>
      </c>
      <c r="K17">
        <v>0.00515214</v>
      </c>
      <c r="L17">
        <v>0.00515214</v>
      </c>
      <c r="M17">
        <v>0.00515214</v>
      </c>
      <c r="N17" s="5">
        <f t="shared" si="1"/>
        <v>30.6429159035719</v>
      </c>
      <c r="O17" s="5">
        <f t="shared" si="2"/>
        <v>30.6429159035719</v>
      </c>
      <c r="P17" s="5">
        <f t="shared" si="3"/>
        <v>30.6429159035719</v>
      </c>
      <c r="Q17" s="5">
        <f t="shared" si="4"/>
        <v>30.6429159035719</v>
      </c>
      <c r="R17" s="5">
        <f t="shared" si="5"/>
        <v>30.6429159035719</v>
      </c>
      <c r="S17" s="5">
        <f t="shared" si="6"/>
        <v>30.6429159035719</v>
      </c>
      <c r="T17" s="5">
        <f t="shared" si="7"/>
        <v>30.6429159035719</v>
      </c>
      <c r="U17" s="5">
        <f t="shared" si="8"/>
        <v>30.6429159035719</v>
      </c>
      <c r="V17" s="5">
        <f t="shared" si="9"/>
        <v>30.6429159035719</v>
      </c>
      <c r="W17" s="5">
        <f t="shared" si="10"/>
        <v>30.6429159035719</v>
      </c>
      <c r="X17" s="5">
        <f t="shared" si="11"/>
        <v>30.6429159035719</v>
      </c>
    </row>
    <row r="18" spans="1:24">
      <c r="A18" s="6"/>
      <c r="B18" t="s">
        <v>359</v>
      </c>
      <c r="C18">
        <v>0.008243424</v>
      </c>
      <c r="D18">
        <v>0.008243424</v>
      </c>
      <c r="E18">
        <v>0.008243424</v>
      </c>
      <c r="F18">
        <v>0.008243424</v>
      </c>
      <c r="G18">
        <v>0.008243424</v>
      </c>
      <c r="H18">
        <v>0.008243424</v>
      </c>
      <c r="I18">
        <v>0.008243424</v>
      </c>
      <c r="J18">
        <v>0.008243424</v>
      </c>
      <c r="K18">
        <v>0.008243424</v>
      </c>
      <c r="L18">
        <v>0.008243424</v>
      </c>
      <c r="M18">
        <v>0.008243424</v>
      </c>
      <c r="N18" s="5">
        <f t="shared" si="1"/>
        <v>49.0286654457151</v>
      </c>
      <c r="O18" s="5">
        <f t="shared" si="2"/>
        <v>49.0286654457151</v>
      </c>
      <c r="P18" s="5">
        <f t="shared" si="3"/>
        <v>49.0286654457151</v>
      </c>
      <c r="Q18" s="5">
        <f t="shared" si="4"/>
        <v>49.0286654457151</v>
      </c>
      <c r="R18" s="5">
        <f t="shared" si="5"/>
        <v>49.0286654457151</v>
      </c>
      <c r="S18" s="5">
        <f t="shared" si="6"/>
        <v>49.0286654457151</v>
      </c>
      <c r="T18" s="5">
        <f t="shared" si="7"/>
        <v>49.0286654457151</v>
      </c>
      <c r="U18" s="5">
        <f t="shared" si="8"/>
        <v>49.0286654457151</v>
      </c>
      <c r="V18" s="5">
        <f t="shared" si="9"/>
        <v>49.0286654457151</v>
      </c>
      <c r="W18" s="5">
        <f t="shared" si="10"/>
        <v>49.0286654457151</v>
      </c>
      <c r="X18" s="5">
        <f t="shared" si="11"/>
        <v>49.0286654457151</v>
      </c>
    </row>
    <row r="19" spans="1:24">
      <c r="A19" s="6"/>
      <c r="B19" t="s">
        <v>370</v>
      </c>
      <c r="C19">
        <v>0.000915936</v>
      </c>
      <c r="D19">
        <v>0.000915936</v>
      </c>
      <c r="E19">
        <v>0.000915936</v>
      </c>
      <c r="F19">
        <v>0.000915936</v>
      </c>
      <c r="G19">
        <v>0.000915936</v>
      </c>
      <c r="H19">
        <v>0.000915936</v>
      </c>
      <c r="I19">
        <v>0.000915936</v>
      </c>
      <c r="J19">
        <v>0.000915936</v>
      </c>
      <c r="K19">
        <v>0.000915936</v>
      </c>
      <c r="L19">
        <v>0.000915936</v>
      </c>
      <c r="M19">
        <v>0.000915936</v>
      </c>
      <c r="N19" s="5">
        <f t="shared" si="1"/>
        <v>5.44762949396835</v>
      </c>
      <c r="O19" s="5">
        <f t="shared" si="2"/>
        <v>5.44762949396835</v>
      </c>
      <c r="P19" s="5">
        <f t="shared" si="3"/>
        <v>5.44762949396835</v>
      </c>
      <c r="Q19" s="5">
        <f t="shared" si="4"/>
        <v>5.44762949396835</v>
      </c>
      <c r="R19" s="5">
        <f t="shared" si="5"/>
        <v>5.44762949396835</v>
      </c>
      <c r="S19" s="5">
        <f t="shared" si="6"/>
        <v>5.44762949396835</v>
      </c>
      <c r="T19" s="5">
        <f t="shared" si="7"/>
        <v>5.44762949396835</v>
      </c>
      <c r="U19" s="5">
        <f t="shared" si="8"/>
        <v>5.44762949396835</v>
      </c>
      <c r="V19" s="5">
        <f t="shared" si="9"/>
        <v>5.44762949396835</v>
      </c>
      <c r="W19" s="5">
        <f t="shared" si="10"/>
        <v>5.44762949396835</v>
      </c>
      <c r="X19" s="5">
        <f t="shared" si="11"/>
        <v>5.44762949396835</v>
      </c>
    </row>
    <row r="20" spans="1:24">
      <c r="A20" s="6"/>
      <c r="B20" t="s">
        <v>391</v>
      </c>
      <c r="C20">
        <v>0.00157769976</v>
      </c>
      <c r="D20">
        <v>0.00157769976</v>
      </c>
      <c r="E20">
        <v>0.00157769976</v>
      </c>
      <c r="F20">
        <v>0.00157769976</v>
      </c>
      <c r="G20">
        <v>0.00157769976</v>
      </c>
      <c r="H20">
        <v>0.00157769976</v>
      </c>
      <c r="I20">
        <v>0.00157769976</v>
      </c>
      <c r="J20">
        <v>0.00157769976</v>
      </c>
      <c r="K20">
        <v>0.00157769976</v>
      </c>
      <c r="L20">
        <v>0.00157769976</v>
      </c>
      <c r="M20">
        <v>0.00157769976</v>
      </c>
      <c r="N20" s="5">
        <f t="shared" si="1"/>
        <v>9.38354180336047</v>
      </c>
      <c r="O20" s="5">
        <f t="shared" si="2"/>
        <v>9.38354180336047</v>
      </c>
      <c r="P20" s="5">
        <f t="shared" si="3"/>
        <v>9.38354180336047</v>
      </c>
      <c r="Q20" s="5">
        <f t="shared" si="4"/>
        <v>9.38354180336047</v>
      </c>
      <c r="R20" s="5">
        <f t="shared" si="5"/>
        <v>9.38354180336047</v>
      </c>
      <c r="S20" s="5">
        <f t="shared" si="6"/>
        <v>9.38354180336047</v>
      </c>
      <c r="T20" s="5">
        <f t="shared" si="7"/>
        <v>9.38354180336047</v>
      </c>
      <c r="U20" s="5">
        <f t="shared" si="8"/>
        <v>9.38354180336047</v>
      </c>
      <c r="V20" s="5">
        <f t="shared" si="9"/>
        <v>9.38354180336047</v>
      </c>
      <c r="W20" s="5">
        <f t="shared" si="10"/>
        <v>9.38354180336047</v>
      </c>
      <c r="X20" s="5">
        <f t="shared" si="11"/>
        <v>9.38354180336047</v>
      </c>
    </row>
    <row r="21" spans="1:24">
      <c r="A21" s="6"/>
      <c r="B21" t="s">
        <v>422</v>
      </c>
      <c r="C21">
        <v>0.00436901472</v>
      </c>
      <c r="D21">
        <v>0.00436901472</v>
      </c>
      <c r="E21">
        <v>0.00436901472</v>
      </c>
      <c r="F21">
        <v>0.00436901472</v>
      </c>
      <c r="G21">
        <v>0.00436901472</v>
      </c>
      <c r="H21">
        <v>0.00436901472</v>
      </c>
      <c r="I21">
        <v>0.00436901472</v>
      </c>
      <c r="J21">
        <v>0.00436901472</v>
      </c>
      <c r="K21">
        <v>0.00436901472</v>
      </c>
      <c r="L21">
        <v>0.00436901472</v>
      </c>
      <c r="M21">
        <v>0.00436901472</v>
      </c>
      <c r="N21" s="5">
        <f t="shared" si="1"/>
        <v>25.985192686229</v>
      </c>
      <c r="O21" s="5">
        <f t="shared" si="2"/>
        <v>25.985192686229</v>
      </c>
      <c r="P21" s="5">
        <f t="shared" si="3"/>
        <v>25.985192686229</v>
      </c>
      <c r="Q21" s="5">
        <f t="shared" si="4"/>
        <v>25.985192686229</v>
      </c>
      <c r="R21" s="5">
        <f t="shared" si="5"/>
        <v>25.985192686229</v>
      </c>
      <c r="S21" s="5">
        <f t="shared" si="6"/>
        <v>25.985192686229</v>
      </c>
      <c r="T21" s="5">
        <f t="shared" si="7"/>
        <v>25.985192686229</v>
      </c>
      <c r="U21" s="5">
        <f t="shared" si="8"/>
        <v>25.985192686229</v>
      </c>
      <c r="V21" s="5">
        <f t="shared" si="9"/>
        <v>25.985192686229</v>
      </c>
      <c r="W21" s="5">
        <f t="shared" si="10"/>
        <v>25.985192686229</v>
      </c>
      <c r="X21" s="5">
        <f t="shared" si="11"/>
        <v>25.985192686229</v>
      </c>
    </row>
    <row r="22" spans="1:24">
      <c r="A22" s="6"/>
      <c r="B22" t="s">
        <v>431</v>
      </c>
      <c r="C22">
        <v>0.028651623</v>
      </c>
      <c r="D22">
        <v>0.028651623</v>
      </c>
      <c r="E22">
        <v>0.028651623</v>
      </c>
      <c r="F22">
        <v>0.028651623</v>
      </c>
      <c r="G22">
        <v>0.028651623</v>
      </c>
      <c r="H22">
        <v>0.028651623</v>
      </c>
      <c r="I22">
        <v>0.028651623</v>
      </c>
      <c r="J22">
        <v>0.028651623</v>
      </c>
      <c r="K22">
        <v>0.028651623</v>
      </c>
      <c r="L22">
        <v>0.028651623</v>
      </c>
      <c r="M22">
        <v>0.028651623</v>
      </c>
      <c r="N22" s="5">
        <f t="shared" si="1"/>
        <v>170.408660108197</v>
      </c>
      <c r="O22" s="5">
        <f t="shared" si="2"/>
        <v>170.408660108197</v>
      </c>
      <c r="P22" s="5">
        <f t="shared" si="3"/>
        <v>170.408660108197</v>
      </c>
      <c r="Q22" s="5">
        <f t="shared" si="4"/>
        <v>170.408660108197</v>
      </c>
      <c r="R22" s="5">
        <f t="shared" si="5"/>
        <v>170.408660108197</v>
      </c>
      <c r="S22" s="5">
        <f t="shared" si="6"/>
        <v>170.408660108197</v>
      </c>
      <c r="T22" s="5">
        <f t="shared" si="7"/>
        <v>170.408660108197</v>
      </c>
      <c r="U22" s="5">
        <f t="shared" si="8"/>
        <v>170.408660108197</v>
      </c>
      <c r="V22" s="5">
        <f t="shared" si="9"/>
        <v>170.408660108197</v>
      </c>
      <c r="W22" s="5">
        <f t="shared" si="10"/>
        <v>170.408660108197</v>
      </c>
      <c r="X22" s="5">
        <f t="shared" si="11"/>
        <v>170.408660108197</v>
      </c>
    </row>
    <row r="23" spans="1:24">
      <c r="A23" s="6"/>
      <c r="B23" t="s">
        <v>469</v>
      </c>
      <c r="C23">
        <v>0.00209902</v>
      </c>
      <c r="D23">
        <v>0.00209902</v>
      </c>
      <c r="E23">
        <v>0.00209902</v>
      </c>
      <c r="F23">
        <v>0.00209902</v>
      </c>
      <c r="G23">
        <v>0.00209902</v>
      </c>
      <c r="H23">
        <v>0.00209902</v>
      </c>
      <c r="I23">
        <v>0.00209902</v>
      </c>
      <c r="J23">
        <v>0.00209902</v>
      </c>
      <c r="K23">
        <v>0.00209902</v>
      </c>
      <c r="L23">
        <v>0.00209902</v>
      </c>
      <c r="M23">
        <v>0.00209902</v>
      </c>
      <c r="N23" s="5">
        <f t="shared" si="1"/>
        <v>12.4841509236775</v>
      </c>
      <c r="O23" s="5">
        <f t="shared" si="2"/>
        <v>12.4841509236775</v>
      </c>
      <c r="P23" s="5">
        <f t="shared" si="3"/>
        <v>12.4841509236775</v>
      </c>
      <c r="Q23" s="5">
        <f t="shared" si="4"/>
        <v>12.4841509236775</v>
      </c>
      <c r="R23" s="5">
        <f t="shared" si="5"/>
        <v>12.4841509236775</v>
      </c>
      <c r="S23" s="5">
        <f t="shared" si="6"/>
        <v>12.4841509236775</v>
      </c>
      <c r="T23" s="5">
        <f t="shared" si="7"/>
        <v>12.4841509236775</v>
      </c>
      <c r="U23" s="5">
        <f t="shared" si="8"/>
        <v>12.4841509236775</v>
      </c>
      <c r="V23" s="5">
        <f t="shared" si="9"/>
        <v>12.4841509236775</v>
      </c>
      <c r="W23" s="5">
        <f t="shared" si="10"/>
        <v>12.4841509236775</v>
      </c>
      <c r="X23" s="5">
        <f t="shared" si="11"/>
        <v>12.4841509236775</v>
      </c>
    </row>
    <row r="24" spans="1:24">
      <c r="A24" s="6"/>
      <c r="B24" t="s">
        <v>480</v>
      </c>
      <c r="C24">
        <v>0.002833677</v>
      </c>
      <c r="D24">
        <v>0.002833677</v>
      </c>
      <c r="E24">
        <v>0.002833677</v>
      </c>
      <c r="F24">
        <v>0.002833677</v>
      </c>
      <c r="G24">
        <v>0.002833677</v>
      </c>
      <c r="H24">
        <v>0.002833677</v>
      </c>
      <c r="I24">
        <v>0.002833677</v>
      </c>
      <c r="J24">
        <v>0.002833677</v>
      </c>
      <c r="K24">
        <v>0.002833677</v>
      </c>
      <c r="L24">
        <v>0.002833677</v>
      </c>
      <c r="M24">
        <v>0.002833677</v>
      </c>
      <c r="N24" s="5">
        <f t="shared" si="1"/>
        <v>16.8536037469646</v>
      </c>
      <c r="O24" s="5">
        <f t="shared" si="2"/>
        <v>16.8536037469646</v>
      </c>
      <c r="P24" s="5">
        <f t="shared" si="3"/>
        <v>16.8536037469646</v>
      </c>
      <c r="Q24" s="5">
        <f t="shared" si="4"/>
        <v>16.8536037469646</v>
      </c>
      <c r="R24" s="5">
        <f t="shared" si="5"/>
        <v>16.8536037469646</v>
      </c>
      <c r="S24" s="5">
        <f t="shared" si="6"/>
        <v>16.8536037469646</v>
      </c>
      <c r="T24" s="5">
        <f t="shared" si="7"/>
        <v>16.8536037469646</v>
      </c>
      <c r="U24" s="5">
        <f t="shared" si="8"/>
        <v>16.8536037469646</v>
      </c>
      <c r="V24" s="5">
        <f t="shared" si="9"/>
        <v>16.8536037469646</v>
      </c>
      <c r="W24" s="5">
        <f t="shared" si="10"/>
        <v>16.8536037469646</v>
      </c>
      <c r="X24" s="5">
        <f t="shared" si="11"/>
        <v>16.8536037469646</v>
      </c>
    </row>
    <row r="25" spans="1:24">
      <c r="A25" s="6"/>
      <c r="B25" t="s">
        <v>505</v>
      </c>
      <c r="C25">
        <v>0.0008090768</v>
      </c>
      <c r="D25">
        <v>0.0008090768</v>
      </c>
      <c r="E25">
        <v>0.0008090768</v>
      </c>
      <c r="F25">
        <v>0.0008090768</v>
      </c>
      <c r="G25">
        <v>0.0008090768</v>
      </c>
      <c r="H25">
        <v>0.0008090768</v>
      </c>
      <c r="I25">
        <v>0.0008090768</v>
      </c>
      <c r="J25">
        <v>0.0008090768</v>
      </c>
      <c r="K25">
        <v>0.0008090768</v>
      </c>
      <c r="L25">
        <v>0.0008090768</v>
      </c>
      <c r="M25">
        <v>0.0008090768</v>
      </c>
      <c r="N25" s="5">
        <f t="shared" si="1"/>
        <v>4.81207271967204</v>
      </c>
      <c r="O25" s="5">
        <f t="shared" si="2"/>
        <v>4.81207271967204</v>
      </c>
      <c r="P25" s="5">
        <f t="shared" si="3"/>
        <v>4.81207271967204</v>
      </c>
      <c r="Q25" s="5">
        <f t="shared" si="4"/>
        <v>4.81207271967204</v>
      </c>
      <c r="R25" s="5">
        <f t="shared" si="5"/>
        <v>4.81207271967204</v>
      </c>
      <c r="S25" s="5">
        <f t="shared" si="6"/>
        <v>4.81207271967204</v>
      </c>
      <c r="T25" s="5">
        <f t="shared" si="7"/>
        <v>4.81207271967204</v>
      </c>
      <c r="U25" s="5">
        <f t="shared" si="8"/>
        <v>4.81207271967204</v>
      </c>
      <c r="V25" s="5">
        <f t="shared" si="9"/>
        <v>4.81207271967204</v>
      </c>
      <c r="W25" s="5">
        <f t="shared" si="10"/>
        <v>4.81207271967204</v>
      </c>
      <c r="X25" s="5">
        <f t="shared" si="11"/>
        <v>4.81207271967204</v>
      </c>
    </row>
    <row r="26" spans="1:24">
      <c r="A26" s="6"/>
      <c r="B26" t="s">
        <v>512</v>
      </c>
      <c r="C26">
        <v>0.00052513664</v>
      </c>
      <c r="D26">
        <v>0.00052513664</v>
      </c>
      <c r="E26">
        <v>0.00052513664</v>
      </c>
      <c r="F26">
        <v>0.00052513664</v>
      </c>
      <c r="G26">
        <v>0.00052513664</v>
      </c>
      <c r="H26">
        <v>0.00052513664</v>
      </c>
      <c r="I26">
        <v>0.00052513664</v>
      </c>
      <c r="J26">
        <v>0.00052513664</v>
      </c>
      <c r="K26">
        <v>0.00052513664</v>
      </c>
      <c r="L26">
        <v>0.00052513664</v>
      </c>
      <c r="M26">
        <v>0.00052513664</v>
      </c>
      <c r="N26" s="5">
        <f t="shared" si="1"/>
        <v>3.12330757654185</v>
      </c>
      <c r="O26" s="5">
        <f t="shared" si="2"/>
        <v>3.12330757654185</v>
      </c>
      <c r="P26" s="5">
        <f t="shared" si="3"/>
        <v>3.12330757654185</v>
      </c>
      <c r="Q26" s="5">
        <f t="shared" si="4"/>
        <v>3.12330757654185</v>
      </c>
      <c r="R26" s="5">
        <f t="shared" si="5"/>
        <v>3.12330757654185</v>
      </c>
      <c r="S26" s="5">
        <f t="shared" si="6"/>
        <v>3.12330757654185</v>
      </c>
      <c r="T26" s="5">
        <f t="shared" si="7"/>
        <v>3.12330757654185</v>
      </c>
      <c r="U26" s="5">
        <f t="shared" si="8"/>
        <v>3.12330757654185</v>
      </c>
      <c r="V26" s="5">
        <f t="shared" si="9"/>
        <v>3.12330757654185</v>
      </c>
      <c r="W26" s="5">
        <f t="shared" si="10"/>
        <v>3.12330757654185</v>
      </c>
      <c r="X26" s="5">
        <f t="shared" si="11"/>
        <v>3.12330757654185</v>
      </c>
    </row>
    <row r="27" spans="1:24">
      <c r="A27" s="6"/>
      <c r="B27" t="s">
        <v>525</v>
      </c>
      <c r="C27">
        <v>0.00132486326</v>
      </c>
      <c r="D27">
        <v>0.00132486326</v>
      </c>
      <c r="E27">
        <v>0.00132486326</v>
      </c>
      <c r="F27">
        <v>0.00132486326</v>
      </c>
      <c r="G27">
        <v>0.00132486326</v>
      </c>
      <c r="H27">
        <v>0.00132486326</v>
      </c>
      <c r="I27">
        <v>0.00132486326</v>
      </c>
      <c r="J27">
        <v>0.00132486326</v>
      </c>
      <c r="K27">
        <v>0.00132486326</v>
      </c>
      <c r="L27">
        <v>0.00132486326</v>
      </c>
      <c r="M27">
        <v>0.00132486326</v>
      </c>
      <c r="N27" s="5">
        <f t="shared" si="1"/>
        <v>7.87976907846296</v>
      </c>
      <c r="O27" s="5">
        <f t="shared" si="2"/>
        <v>7.87976907846296</v>
      </c>
      <c r="P27" s="5">
        <f t="shared" si="3"/>
        <v>7.87976907846296</v>
      </c>
      <c r="Q27" s="5">
        <f t="shared" si="4"/>
        <v>7.87976907846296</v>
      </c>
      <c r="R27" s="5">
        <f t="shared" si="5"/>
        <v>7.87976907846296</v>
      </c>
      <c r="S27" s="5">
        <f t="shared" si="6"/>
        <v>7.87976907846296</v>
      </c>
      <c r="T27" s="5">
        <f t="shared" si="7"/>
        <v>7.87976907846296</v>
      </c>
      <c r="U27" s="5">
        <f t="shared" si="8"/>
        <v>7.87976907846296</v>
      </c>
      <c r="V27" s="5">
        <f t="shared" si="9"/>
        <v>7.87976907846296</v>
      </c>
      <c r="W27" s="5">
        <f t="shared" si="10"/>
        <v>7.87976907846296</v>
      </c>
      <c r="X27" s="5">
        <f t="shared" si="11"/>
        <v>7.87976907846296</v>
      </c>
    </row>
    <row r="28" spans="1:24">
      <c r="A28" s="6"/>
      <c r="B28" t="s">
        <v>544</v>
      </c>
      <c r="C28">
        <v>0.00252798336</v>
      </c>
      <c r="D28">
        <v>0.00252798336</v>
      </c>
      <c r="E28">
        <v>0.00252798336</v>
      </c>
      <c r="F28">
        <v>0.00252798336</v>
      </c>
      <c r="G28">
        <v>0.00252798336</v>
      </c>
      <c r="H28">
        <v>0.00252798336</v>
      </c>
      <c r="I28">
        <v>0.00252798336</v>
      </c>
      <c r="J28">
        <v>0.00252798336</v>
      </c>
      <c r="K28">
        <v>0.00252798336</v>
      </c>
      <c r="L28">
        <v>0.00252798336</v>
      </c>
      <c r="M28">
        <v>0.00252798336</v>
      </c>
      <c r="N28" s="5">
        <f t="shared" si="1"/>
        <v>15.0354574033526</v>
      </c>
      <c r="O28" s="5">
        <f t="shared" si="2"/>
        <v>15.0354574033526</v>
      </c>
      <c r="P28" s="5">
        <f t="shared" si="3"/>
        <v>15.0354574033526</v>
      </c>
      <c r="Q28" s="5">
        <f t="shared" si="4"/>
        <v>15.0354574033526</v>
      </c>
      <c r="R28" s="5">
        <f t="shared" si="5"/>
        <v>15.0354574033526</v>
      </c>
      <c r="S28" s="5">
        <f t="shared" si="6"/>
        <v>15.0354574033526</v>
      </c>
      <c r="T28" s="5">
        <f t="shared" si="7"/>
        <v>15.0354574033526</v>
      </c>
      <c r="U28" s="5">
        <f t="shared" si="8"/>
        <v>15.0354574033526</v>
      </c>
      <c r="V28" s="5">
        <f t="shared" si="9"/>
        <v>15.0354574033526</v>
      </c>
      <c r="W28" s="5">
        <f t="shared" si="10"/>
        <v>15.0354574033526</v>
      </c>
      <c r="X28" s="5">
        <f t="shared" si="11"/>
        <v>15.0354574033526</v>
      </c>
    </row>
    <row r="29" spans="1:24">
      <c r="A29" s="6"/>
      <c r="B29" t="s">
        <v>583</v>
      </c>
      <c r="C29">
        <v>0.00432796</v>
      </c>
      <c r="D29">
        <v>0.00432796</v>
      </c>
      <c r="E29">
        <v>0.00432796</v>
      </c>
      <c r="F29">
        <v>0.00432796</v>
      </c>
      <c r="G29">
        <v>0.00432796</v>
      </c>
      <c r="H29">
        <v>0.00432796</v>
      </c>
      <c r="I29">
        <v>0.00432796</v>
      </c>
      <c r="J29">
        <v>0.00432796</v>
      </c>
      <c r="K29">
        <v>0.00432796</v>
      </c>
      <c r="L29">
        <v>0.00432796</v>
      </c>
      <c r="M29">
        <v>0.00432796</v>
      </c>
      <c r="N29" s="5">
        <f t="shared" si="1"/>
        <v>25.7410152507547</v>
      </c>
      <c r="O29" s="5">
        <f t="shared" si="2"/>
        <v>25.7410152507547</v>
      </c>
      <c r="P29" s="5">
        <f t="shared" si="3"/>
        <v>25.7410152507547</v>
      </c>
      <c r="Q29" s="5">
        <f t="shared" si="4"/>
        <v>25.7410152507547</v>
      </c>
      <c r="R29" s="5">
        <f t="shared" si="5"/>
        <v>25.7410152507547</v>
      </c>
      <c r="S29" s="5">
        <f t="shared" si="6"/>
        <v>25.7410152507547</v>
      </c>
      <c r="T29" s="5">
        <f t="shared" si="7"/>
        <v>25.7410152507547</v>
      </c>
      <c r="U29" s="5">
        <f t="shared" si="8"/>
        <v>25.7410152507547</v>
      </c>
      <c r="V29" s="5">
        <f t="shared" si="9"/>
        <v>25.7410152507547</v>
      </c>
      <c r="W29" s="5">
        <f t="shared" si="10"/>
        <v>25.7410152507547</v>
      </c>
      <c r="X29" s="5">
        <f t="shared" si="11"/>
        <v>25.7410152507547</v>
      </c>
    </row>
    <row r="30" spans="1:24">
      <c r="A30" s="6"/>
      <c r="B30" t="s">
        <v>618</v>
      </c>
      <c r="C30">
        <v>0.00379204</v>
      </c>
      <c r="D30">
        <v>0.00379204</v>
      </c>
      <c r="E30">
        <v>0.00379204</v>
      </c>
      <c r="F30">
        <v>0.00379204</v>
      </c>
      <c r="G30">
        <v>0.00379204</v>
      </c>
      <c r="H30">
        <v>0.00379204</v>
      </c>
      <c r="I30">
        <v>0.00379204</v>
      </c>
      <c r="J30">
        <v>0.00379204</v>
      </c>
      <c r="K30">
        <v>0.00379204</v>
      </c>
      <c r="L30">
        <v>0.00379204</v>
      </c>
      <c r="M30">
        <v>0.00379204</v>
      </c>
      <c r="N30" s="5">
        <f t="shared" si="1"/>
        <v>22.5535724617306</v>
      </c>
      <c r="O30" s="5">
        <f t="shared" si="2"/>
        <v>22.5535724617306</v>
      </c>
      <c r="P30" s="5">
        <f t="shared" si="3"/>
        <v>22.5535724617306</v>
      </c>
      <c r="Q30" s="5">
        <f t="shared" si="4"/>
        <v>22.5535724617306</v>
      </c>
      <c r="R30" s="5">
        <f t="shared" si="5"/>
        <v>22.5535724617306</v>
      </c>
      <c r="S30" s="5">
        <f t="shared" si="6"/>
        <v>22.5535724617306</v>
      </c>
      <c r="T30" s="5">
        <f t="shared" si="7"/>
        <v>22.5535724617306</v>
      </c>
      <c r="U30" s="5">
        <f t="shared" si="8"/>
        <v>22.5535724617306</v>
      </c>
      <c r="V30" s="5">
        <f t="shared" si="9"/>
        <v>22.5535724617306</v>
      </c>
      <c r="W30" s="5">
        <f t="shared" si="10"/>
        <v>22.5535724617306</v>
      </c>
      <c r="X30" s="5">
        <f t="shared" si="11"/>
        <v>22.5535724617306</v>
      </c>
    </row>
    <row r="31" spans="1:24">
      <c r="A31" s="6" t="s">
        <v>637</v>
      </c>
      <c r="B31" t="s">
        <v>638</v>
      </c>
      <c r="C31">
        <v>0.007030296</v>
      </c>
      <c r="D31">
        <v>0.007030296</v>
      </c>
      <c r="E31">
        <v>0.007030296</v>
      </c>
      <c r="F31">
        <v>0.007030296</v>
      </c>
      <c r="G31">
        <v>0.007030296</v>
      </c>
      <c r="H31">
        <v>0.007030296</v>
      </c>
      <c r="I31">
        <v>0.007030296</v>
      </c>
      <c r="J31">
        <v>0.007030296</v>
      </c>
      <c r="K31">
        <v>0.007030296</v>
      </c>
      <c r="L31">
        <v>0.007030296</v>
      </c>
      <c r="M31">
        <v>0.007030296</v>
      </c>
      <c r="N31" s="5">
        <f>C31/SUM($C$31:$C$34)*1000</f>
        <v>240.264074027309</v>
      </c>
      <c r="O31" s="5">
        <f t="shared" ref="O31:X31" si="12">D31/SUM($C$31:$C$34)*1000</f>
        <v>240.264074027309</v>
      </c>
      <c r="P31" s="5">
        <f t="shared" si="12"/>
        <v>240.264074027309</v>
      </c>
      <c r="Q31" s="5">
        <f t="shared" si="12"/>
        <v>240.264074027309</v>
      </c>
      <c r="R31" s="5">
        <f t="shared" si="12"/>
        <v>240.264074027309</v>
      </c>
      <c r="S31" s="5">
        <f t="shared" si="12"/>
        <v>240.264074027309</v>
      </c>
      <c r="T31" s="5">
        <f t="shared" si="12"/>
        <v>240.264074027309</v>
      </c>
      <c r="U31" s="5">
        <f t="shared" si="12"/>
        <v>240.264074027309</v>
      </c>
      <c r="V31" s="5">
        <f t="shared" si="12"/>
        <v>240.264074027309</v>
      </c>
      <c r="W31" s="5">
        <f t="shared" si="12"/>
        <v>240.264074027309</v>
      </c>
      <c r="X31" s="5">
        <f t="shared" si="12"/>
        <v>240.264074027309</v>
      </c>
    </row>
    <row r="32" spans="1:24">
      <c r="A32" s="6"/>
      <c r="B32" t="s">
        <v>649</v>
      </c>
      <c r="C32">
        <v>0.00390572</v>
      </c>
      <c r="D32">
        <v>0.00390572</v>
      </c>
      <c r="E32">
        <v>0.003905719</v>
      </c>
      <c r="F32">
        <v>0.00390572</v>
      </c>
      <c r="G32">
        <v>0.00390572</v>
      </c>
      <c r="H32">
        <v>0.00390572</v>
      </c>
      <c r="I32">
        <v>0.00390572</v>
      </c>
      <c r="J32">
        <v>0.003905719</v>
      </c>
      <c r="K32">
        <v>0.00390572</v>
      </c>
      <c r="L32">
        <v>0.00390572</v>
      </c>
      <c r="M32">
        <v>0.003905722</v>
      </c>
      <c r="N32" s="5">
        <f t="shared" ref="N32:N34" si="13">C32/SUM($C$31:$C$34)*1000</f>
        <v>133.480041126283</v>
      </c>
      <c r="O32" s="5">
        <f t="shared" ref="O32:O34" si="14">D32/SUM($C$31:$C$34)*1000</f>
        <v>133.480041126283</v>
      </c>
      <c r="P32" s="5">
        <f t="shared" ref="P32:P34" si="15">E32/SUM($C$31:$C$34)*1000</f>
        <v>133.480006950755</v>
      </c>
      <c r="Q32" s="5">
        <f t="shared" ref="Q32:Q34" si="16">F32/SUM($C$31:$C$34)*1000</f>
        <v>133.480041126283</v>
      </c>
      <c r="R32" s="5">
        <f t="shared" ref="R32:R34" si="17">G32/SUM($C$31:$C$34)*1000</f>
        <v>133.480041126283</v>
      </c>
      <c r="S32" s="5">
        <f t="shared" ref="S32:S34" si="18">H32/SUM($C$31:$C$34)*1000</f>
        <v>133.480041126283</v>
      </c>
      <c r="T32" s="5">
        <f t="shared" ref="T32:T34" si="19">I32/SUM($C$31:$C$34)*1000</f>
        <v>133.480041126283</v>
      </c>
      <c r="U32" s="5">
        <f t="shared" ref="U32:U34" si="20">J32/SUM($C$31:$C$34)*1000</f>
        <v>133.480006950755</v>
      </c>
      <c r="V32" s="5">
        <f t="shared" ref="V32:V34" si="21">K32/SUM($C$31:$C$34)*1000</f>
        <v>133.480041126283</v>
      </c>
      <c r="W32" s="5">
        <f t="shared" ref="W32:W34" si="22">L32/SUM($C$31:$C$34)*1000</f>
        <v>133.480041126283</v>
      </c>
      <c r="X32" s="5">
        <f t="shared" ref="X32:X34" si="23">M32/SUM($C$31:$C$34)*1000</f>
        <v>133.480109477338</v>
      </c>
    </row>
    <row r="33" spans="1:24">
      <c r="A33" s="6"/>
      <c r="B33" t="s">
        <v>660</v>
      </c>
      <c r="C33">
        <v>0.0016989882</v>
      </c>
      <c r="D33">
        <v>0.0016989882</v>
      </c>
      <c r="E33">
        <v>0.0016989882</v>
      </c>
      <c r="F33">
        <v>0.0016989882</v>
      </c>
      <c r="G33">
        <v>0.0016989882</v>
      </c>
      <c r="H33">
        <v>0.0016989882</v>
      </c>
      <c r="I33">
        <v>0.0016989882</v>
      </c>
      <c r="J33">
        <v>0.0016989882</v>
      </c>
      <c r="K33">
        <v>0.0016989882</v>
      </c>
      <c r="L33">
        <v>0.0016989882</v>
      </c>
      <c r="M33">
        <v>0.0016989882</v>
      </c>
      <c r="N33" s="5">
        <f t="shared" si="13"/>
        <v>58.0638178899331</v>
      </c>
      <c r="O33" s="5">
        <f t="shared" si="14"/>
        <v>58.0638178899331</v>
      </c>
      <c r="P33" s="5">
        <f t="shared" si="15"/>
        <v>58.0638178899331</v>
      </c>
      <c r="Q33" s="5">
        <f t="shared" si="16"/>
        <v>58.0638178899331</v>
      </c>
      <c r="R33" s="5">
        <f t="shared" si="17"/>
        <v>58.0638178899331</v>
      </c>
      <c r="S33" s="5">
        <f t="shared" si="18"/>
        <v>58.0638178899331</v>
      </c>
      <c r="T33" s="5">
        <f t="shared" si="19"/>
        <v>58.0638178899331</v>
      </c>
      <c r="U33" s="5">
        <f t="shared" si="20"/>
        <v>58.0638178899331</v>
      </c>
      <c r="V33" s="5">
        <f t="shared" si="21"/>
        <v>58.0638178899331</v>
      </c>
      <c r="W33" s="5">
        <f t="shared" si="22"/>
        <v>58.0638178899331</v>
      </c>
      <c r="X33" s="5">
        <f t="shared" si="23"/>
        <v>58.0638178899331</v>
      </c>
    </row>
    <row r="34" spans="1:24">
      <c r="A34" s="6"/>
      <c r="B34" t="s">
        <v>671</v>
      </c>
      <c r="C34">
        <v>0.0166257</v>
      </c>
      <c r="D34">
        <v>0.0166257</v>
      </c>
      <c r="E34">
        <v>0.0166257</v>
      </c>
      <c r="F34">
        <v>0.0166257</v>
      </c>
      <c r="G34">
        <v>0.0166257</v>
      </c>
      <c r="H34">
        <v>0.0166257</v>
      </c>
      <c r="I34">
        <v>0.0166257</v>
      </c>
      <c r="J34">
        <v>0.0166257</v>
      </c>
      <c r="K34">
        <v>0.0166257</v>
      </c>
      <c r="L34">
        <v>0.0166257</v>
      </c>
      <c r="M34">
        <v>0.0166257</v>
      </c>
      <c r="N34" s="5">
        <f t="shared" si="13"/>
        <v>568.192066956475</v>
      </c>
      <c r="O34" s="5">
        <f t="shared" si="14"/>
        <v>568.192066956475</v>
      </c>
      <c r="P34" s="5">
        <f t="shared" si="15"/>
        <v>568.192066956475</v>
      </c>
      <c r="Q34" s="5">
        <f t="shared" si="16"/>
        <v>568.192066956475</v>
      </c>
      <c r="R34" s="5">
        <f t="shared" si="17"/>
        <v>568.192066956475</v>
      </c>
      <c r="S34" s="5">
        <f t="shared" si="18"/>
        <v>568.192066956475</v>
      </c>
      <c r="T34" s="5">
        <f t="shared" si="19"/>
        <v>568.192066956475</v>
      </c>
      <c r="U34" s="5">
        <f t="shared" si="20"/>
        <v>568.192066956475</v>
      </c>
      <c r="V34" s="5">
        <f t="shared" si="21"/>
        <v>568.192066956475</v>
      </c>
      <c r="W34" s="5">
        <f t="shared" si="22"/>
        <v>568.192066956475</v>
      </c>
      <c r="X34" s="5">
        <f t="shared" si="23"/>
        <v>568.192066956475</v>
      </c>
    </row>
    <row r="35" spans="1:24">
      <c r="A35" s="6" t="s">
        <v>678</v>
      </c>
      <c r="B35" t="s">
        <v>679</v>
      </c>
      <c r="C35">
        <v>0.0032</v>
      </c>
      <c r="D35">
        <v>0.0032</v>
      </c>
      <c r="E35">
        <v>0.0032</v>
      </c>
      <c r="F35">
        <v>0.0032</v>
      </c>
      <c r="G35">
        <v>0.0032</v>
      </c>
      <c r="H35">
        <v>0.0032</v>
      </c>
      <c r="I35">
        <v>0.0032</v>
      </c>
      <c r="J35">
        <v>0.0032</v>
      </c>
      <c r="K35">
        <v>0.0032</v>
      </c>
      <c r="L35">
        <v>0.0032</v>
      </c>
      <c r="M35">
        <v>0.0032</v>
      </c>
      <c r="N35" s="5">
        <f>C35/SUM($C$35:$C$39)*1000</f>
        <v>40</v>
      </c>
      <c r="O35" s="5">
        <f t="shared" ref="O35:X39" si="24">D35/SUM($C$35:$C$39)*1000</f>
        <v>40</v>
      </c>
      <c r="P35" s="5">
        <f t="shared" si="24"/>
        <v>40</v>
      </c>
      <c r="Q35" s="5">
        <f t="shared" si="24"/>
        <v>40</v>
      </c>
      <c r="R35" s="5">
        <f t="shared" si="24"/>
        <v>40</v>
      </c>
      <c r="S35" s="5">
        <f t="shared" si="24"/>
        <v>40</v>
      </c>
      <c r="T35" s="5">
        <f t="shared" si="24"/>
        <v>40</v>
      </c>
      <c r="U35" s="5">
        <f t="shared" si="24"/>
        <v>40</v>
      </c>
      <c r="V35" s="5">
        <f t="shared" si="24"/>
        <v>40</v>
      </c>
      <c r="W35" s="5">
        <f t="shared" si="24"/>
        <v>40</v>
      </c>
      <c r="X35" s="5">
        <f t="shared" si="24"/>
        <v>40</v>
      </c>
    </row>
    <row r="36" spans="1:24">
      <c r="A36" s="6"/>
      <c r="B36" t="s">
        <v>696</v>
      </c>
      <c r="C36">
        <v>0.0584</v>
      </c>
      <c r="D36">
        <v>0.0584</v>
      </c>
      <c r="E36">
        <v>0.0584</v>
      </c>
      <c r="F36">
        <v>0.0584</v>
      </c>
      <c r="G36">
        <v>0.0584</v>
      </c>
      <c r="H36">
        <v>0.0584</v>
      </c>
      <c r="I36">
        <v>0.0584</v>
      </c>
      <c r="J36">
        <v>0.0584</v>
      </c>
      <c r="K36">
        <v>0.0584</v>
      </c>
      <c r="L36">
        <v>0.0584</v>
      </c>
      <c r="M36">
        <v>0.0584</v>
      </c>
      <c r="N36" s="5">
        <f t="shared" ref="N36:N39" si="25">C36/SUM($C$35:$C$39)*1000</f>
        <v>730</v>
      </c>
      <c r="O36" s="5">
        <f t="shared" si="24"/>
        <v>730</v>
      </c>
      <c r="P36" s="5">
        <f t="shared" si="24"/>
        <v>730</v>
      </c>
      <c r="Q36" s="5">
        <f t="shared" si="24"/>
        <v>730</v>
      </c>
      <c r="R36" s="5">
        <f t="shared" si="24"/>
        <v>730</v>
      </c>
      <c r="S36" s="5">
        <f t="shared" si="24"/>
        <v>730</v>
      </c>
      <c r="T36" s="5">
        <f t="shared" si="24"/>
        <v>730</v>
      </c>
      <c r="U36" s="5">
        <f t="shared" si="24"/>
        <v>730</v>
      </c>
      <c r="V36" s="5">
        <f t="shared" si="24"/>
        <v>730</v>
      </c>
      <c r="W36" s="5">
        <f t="shared" si="24"/>
        <v>730</v>
      </c>
      <c r="X36" s="5">
        <f t="shared" si="24"/>
        <v>730</v>
      </c>
    </row>
    <row r="37" spans="1:24">
      <c r="A37" s="6"/>
      <c r="B37" t="s">
        <v>830</v>
      </c>
      <c r="C37">
        <v>0.00184</v>
      </c>
      <c r="D37">
        <v>0.00184</v>
      </c>
      <c r="E37">
        <v>0.00184</v>
      </c>
      <c r="F37">
        <v>0.00184</v>
      </c>
      <c r="G37">
        <v>0.00184</v>
      </c>
      <c r="H37">
        <v>0.00184</v>
      </c>
      <c r="I37">
        <v>0.00184</v>
      </c>
      <c r="J37">
        <v>0.00184</v>
      </c>
      <c r="K37">
        <v>0.00184</v>
      </c>
      <c r="L37">
        <v>0.00184</v>
      </c>
      <c r="M37">
        <v>0.00184</v>
      </c>
      <c r="N37" s="5">
        <f t="shared" si="25"/>
        <v>23</v>
      </c>
      <c r="O37" s="5">
        <f t="shared" si="24"/>
        <v>23</v>
      </c>
      <c r="P37" s="5">
        <f t="shared" si="24"/>
        <v>23</v>
      </c>
      <c r="Q37" s="5">
        <f t="shared" si="24"/>
        <v>23</v>
      </c>
      <c r="R37" s="5">
        <f t="shared" si="24"/>
        <v>23</v>
      </c>
      <c r="S37" s="5">
        <f t="shared" si="24"/>
        <v>23</v>
      </c>
      <c r="T37" s="5">
        <f t="shared" si="24"/>
        <v>23</v>
      </c>
      <c r="U37" s="5">
        <f t="shared" si="24"/>
        <v>23</v>
      </c>
      <c r="V37" s="5">
        <f t="shared" si="24"/>
        <v>23</v>
      </c>
      <c r="W37" s="5">
        <f t="shared" si="24"/>
        <v>23</v>
      </c>
      <c r="X37" s="5">
        <f t="shared" si="24"/>
        <v>23</v>
      </c>
    </row>
    <row r="38" spans="1:24">
      <c r="A38" s="6"/>
      <c r="B38" t="s">
        <v>837</v>
      </c>
      <c r="C38">
        <v>0.0162288</v>
      </c>
      <c r="D38">
        <v>0.0162288</v>
      </c>
      <c r="E38">
        <v>0.0162288</v>
      </c>
      <c r="F38">
        <v>0.0162288</v>
      </c>
      <c r="G38">
        <v>0.0162288</v>
      </c>
      <c r="H38">
        <v>0.0162288</v>
      </c>
      <c r="I38">
        <v>0.0162288</v>
      </c>
      <c r="J38">
        <v>0.0162288</v>
      </c>
      <c r="K38">
        <v>0.0162288</v>
      </c>
      <c r="L38">
        <v>0.0162288</v>
      </c>
      <c r="M38">
        <v>0.0162288</v>
      </c>
      <c r="N38" s="5">
        <f t="shared" si="25"/>
        <v>202.86</v>
      </c>
      <c r="O38" s="5">
        <f t="shared" si="24"/>
        <v>202.86</v>
      </c>
      <c r="P38" s="5">
        <f t="shared" si="24"/>
        <v>202.86</v>
      </c>
      <c r="Q38" s="5">
        <f t="shared" si="24"/>
        <v>202.86</v>
      </c>
      <c r="R38" s="5">
        <f t="shared" si="24"/>
        <v>202.86</v>
      </c>
      <c r="S38" s="5">
        <f t="shared" si="24"/>
        <v>202.86</v>
      </c>
      <c r="T38" s="5">
        <f t="shared" si="24"/>
        <v>202.86</v>
      </c>
      <c r="U38" s="5">
        <f t="shared" si="24"/>
        <v>202.86</v>
      </c>
      <c r="V38" s="5">
        <f t="shared" si="24"/>
        <v>202.86</v>
      </c>
      <c r="W38" s="5">
        <f t="shared" si="24"/>
        <v>202.86</v>
      </c>
      <c r="X38" s="5">
        <f t="shared" si="24"/>
        <v>202.86</v>
      </c>
    </row>
    <row r="39" spans="1:24">
      <c r="A39" s="6"/>
      <c r="B39" t="s">
        <v>860</v>
      </c>
      <c r="C39">
        <v>0.0003312</v>
      </c>
      <c r="D39">
        <v>0.0003312</v>
      </c>
      <c r="E39">
        <v>0.0003312</v>
      </c>
      <c r="F39">
        <v>0.0003312</v>
      </c>
      <c r="G39">
        <v>0.0003312</v>
      </c>
      <c r="H39">
        <v>0.0003312</v>
      </c>
      <c r="I39">
        <v>0.0003312</v>
      </c>
      <c r="J39">
        <v>0.0003312</v>
      </c>
      <c r="K39">
        <v>0.0003312</v>
      </c>
      <c r="L39">
        <v>0.0003312</v>
      </c>
      <c r="M39">
        <v>0.0003312</v>
      </c>
      <c r="N39" s="5">
        <f t="shared" si="25"/>
        <v>4.14</v>
      </c>
      <c r="O39" s="5">
        <f t="shared" si="24"/>
        <v>4.14</v>
      </c>
      <c r="P39" s="5">
        <f t="shared" si="24"/>
        <v>4.14</v>
      </c>
      <c r="Q39" s="5">
        <f t="shared" si="24"/>
        <v>4.14</v>
      </c>
      <c r="R39" s="5">
        <f t="shared" si="24"/>
        <v>4.14</v>
      </c>
      <c r="S39" s="5">
        <f t="shared" si="24"/>
        <v>4.14</v>
      </c>
      <c r="T39" s="5">
        <f t="shared" si="24"/>
        <v>4.14</v>
      </c>
      <c r="U39" s="5">
        <f t="shared" si="24"/>
        <v>4.14</v>
      </c>
      <c r="V39" s="5">
        <f t="shared" si="24"/>
        <v>4.14</v>
      </c>
      <c r="W39" s="5">
        <f t="shared" si="24"/>
        <v>4.14</v>
      </c>
      <c r="X39" s="5">
        <f t="shared" si="24"/>
        <v>4.14</v>
      </c>
    </row>
    <row r="40" spans="1:24">
      <c r="A40" s="6" t="s">
        <v>867</v>
      </c>
      <c r="B40" t="s">
        <v>868</v>
      </c>
      <c r="C40">
        <v>0.00139348176</v>
      </c>
      <c r="D40">
        <v>0.00139348176</v>
      </c>
      <c r="E40">
        <v>0.00139348176</v>
      </c>
      <c r="F40">
        <v>0.00139348176</v>
      </c>
      <c r="G40">
        <v>0.00139348176</v>
      </c>
      <c r="H40">
        <v>0.00139348176</v>
      </c>
      <c r="I40">
        <v>0.00139348176</v>
      </c>
      <c r="J40">
        <v>0.00139348176</v>
      </c>
      <c r="K40">
        <v>0.00139348176</v>
      </c>
      <c r="L40">
        <v>0.00139348176</v>
      </c>
      <c r="M40">
        <v>0.00139348176</v>
      </c>
      <c r="N40" s="5">
        <f>C40/SUM($C$40:$C$44)*1000</f>
        <v>23.2951709739281</v>
      </c>
      <c r="O40" s="5">
        <f t="shared" ref="O40:X44" si="26">D40/SUM($C$40:$C$44)*1000</f>
        <v>23.2951709739281</v>
      </c>
      <c r="P40" s="5">
        <f t="shared" si="26"/>
        <v>23.2951709739281</v>
      </c>
      <c r="Q40" s="5">
        <f t="shared" si="26"/>
        <v>23.2951709739281</v>
      </c>
      <c r="R40" s="5">
        <f t="shared" si="26"/>
        <v>23.2951709739281</v>
      </c>
      <c r="S40" s="5">
        <f t="shared" si="26"/>
        <v>23.2951709739281</v>
      </c>
      <c r="T40" s="5">
        <f t="shared" si="26"/>
        <v>23.2951709739281</v>
      </c>
      <c r="U40" s="5">
        <f t="shared" si="26"/>
        <v>23.2951709739281</v>
      </c>
      <c r="V40" s="5">
        <f t="shared" si="26"/>
        <v>23.2951709739281</v>
      </c>
      <c r="W40" s="5">
        <f t="shared" si="26"/>
        <v>23.2951709739281</v>
      </c>
      <c r="X40" s="5">
        <f t="shared" si="26"/>
        <v>23.2951709739281</v>
      </c>
    </row>
    <row r="41" spans="1:24">
      <c r="A41" s="6"/>
      <c r="B41" t="s">
        <v>883</v>
      </c>
      <c r="C41">
        <v>0.008237925</v>
      </c>
      <c r="D41">
        <v>0.008237925</v>
      </c>
      <c r="E41">
        <v>0.008237925</v>
      </c>
      <c r="F41">
        <v>0.008237925</v>
      </c>
      <c r="G41">
        <v>0.008237925</v>
      </c>
      <c r="H41">
        <v>0.008237925</v>
      </c>
      <c r="I41">
        <v>0.008237925</v>
      </c>
      <c r="J41">
        <v>0.008237925</v>
      </c>
      <c r="K41">
        <v>0.008237925</v>
      </c>
      <c r="L41">
        <v>0.008237925</v>
      </c>
      <c r="M41">
        <v>0.008237925</v>
      </c>
      <c r="N41" s="5">
        <f t="shared" ref="N41:N44" si="27">C41/SUM($C$40:$C$44)*1000</f>
        <v>137.715380892676</v>
      </c>
      <c r="O41" s="5">
        <f t="shared" si="26"/>
        <v>137.715380892676</v>
      </c>
      <c r="P41" s="5">
        <f t="shared" si="26"/>
        <v>137.715380892676</v>
      </c>
      <c r="Q41" s="5">
        <f t="shared" si="26"/>
        <v>137.715380892676</v>
      </c>
      <c r="R41" s="5">
        <f t="shared" si="26"/>
        <v>137.715380892676</v>
      </c>
      <c r="S41" s="5">
        <f t="shared" si="26"/>
        <v>137.715380892676</v>
      </c>
      <c r="T41" s="5">
        <f t="shared" si="26"/>
        <v>137.715380892676</v>
      </c>
      <c r="U41" s="5">
        <f t="shared" si="26"/>
        <v>137.715380892676</v>
      </c>
      <c r="V41" s="5">
        <f t="shared" si="26"/>
        <v>137.715380892676</v>
      </c>
      <c r="W41" s="5">
        <f t="shared" si="26"/>
        <v>137.715380892676</v>
      </c>
      <c r="X41" s="5">
        <f t="shared" si="26"/>
        <v>137.715380892676</v>
      </c>
    </row>
    <row r="42" spans="1:24">
      <c r="A42" s="6"/>
      <c r="B42" t="s">
        <v>888</v>
      </c>
      <c r="C42">
        <v>0.03236745</v>
      </c>
      <c r="D42">
        <v>0.03236745</v>
      </c>
      <c r="E42">
        <v>0.03236745</v>
      </c>
      <c r="F42">
        <v>0.03236745</v>
      </c>
      <c r="G42">
        <v>0.03236745</v>
      </c>
      <c r="H42">
        <v>0.03236745</v>
      </c>
      <c r="I42">
        <v>0.03236745</v>
      </c>
      <c r="J42">
        <v>0.03236745</v>
      </c>
      <c r="K42">
        <v>0.03236745</v>
      </c>
      <c r="L42">
        <v>0.03236745</v>
      </c>
      <c r="M42">
        <v>0.03236745</v>
      </c>
      <c r="N42" s="5">
        <f t="shared" si="27"/>
        <v>541.094475280444</v>
      </c>
      <c r="O42" s="5">
        <f t="shared" si="26"/>
        <v>541.094475280444</v>
      </c>
      <c r="P42" s="5">
        <f t="shared" si="26"/>
        <v>541.094475280444</v>
      </c>
      <c r="Q42" s="5">
        <f t="shared" si="26"/>
        <v>541.094475280444</v>
      </c>
      <c r="R42" s="5">
        <f t="shared" si="26"/>
        <v>541.094475280444</v>
      </c>
      <c r="S42" s="5">
        <f t="shared" si="26"/>
        <v>541.094475280444</v>
      </c>
      <c r="T42" s="5">
        <f t="shared" si="26"/>
        <v>541.094475280444</v>
      </c>
      <c r="U42" s="5">
        <f t="shared" si="26"/>
        <v>541.094475280444</v>
      </c>
      <c r="V42" s="5">
        <f t="shared" si="26"/>
        <v>541.094475280444</v>
      </c>
      <c r="W42" s="5">
        <f t="shared" si="26"/>
        <v>541.094475280444</v>
      </c>
      <c r="X42" s="5">
        <f t="shared" si="26"/>
        <v>541.094475280444</v>
      </c>
    </row>
    <row r="43" spans="1:24">
      <c r="A43" s="6"/>
      <c r="B43" t="s">
        <v>896</v>
      </c>
      <c r="C43">
        <v>0.0168264</v>
      </c>
      <c r="D43">
        <v>0.0168264</v>
      </c>
      <c r="E43">
        <v>0.0168264</v>
      </c>
      <c r="F43">
        <v>0.0168264</v>
      </c>
      <c r="G43">
        <v>0.0168264</v>
      </c>
      <c r="H43">
        <v>0.0168264</v>
      </c>
      <c r="I43">
        <v>0.0168264</v>
      </c>
      <c r="J43">
        <v>0.0168264</v>
      </c>
      <c r="K43">
        <v>0.0168264</v>
      </c>
      <c r="L43">
        <v>0.0168264</v>
      </c>
      <c r="M43">
        <v>0.0168264</v>
      </c>
      <c r="N43" s="5">
        <f t="shared" si="27"/>
        <v>281.290990759509</v>
      </c>
      <c r="O43" s="5">
        <f t="shared" si="26"/>
        <v>281.290990759509</v>
      </c>
      <c r="P43" s="5">
        <f t="shared" si="26"/>
        <v>281.290990759509</v>
      </c>
      <c r="Q43" s="5">
        <f t="shared" si="26"/>
        <v>281.290990759509</v>
      </c>
      <c r="R43" s="5">
        <f t="shared" si="26"/>
        <v>281.290990759509</v>
      </c>
      <c r="S43" s="5">
        <f t="shared" si="26"/>
        <v>281.290990759509</v>
      </c>
      <c r="T43" s="5">
        <f t="shared" si="26"/>
        <v>281.290990759509</v>
      </c>
      <c r="U43" s="5">
        <f t="shared" si="26"/>
        <v>281.290990759509</v>
      </c>
      <c r="V43" s="5">
        <f t="shared" si="26"/>
        <v>281.290990759509</v>
      </c>
      <c r="W43" s="5">
        <f t="shared" si="26"/>
        <v>281.290990759509</v>
      </c>
      <c r="X43" s="5">
        <f t="shared" si="26"/>
        <v>281.290990759509</v>
      </c>
    </row>
    <row r="44" spans="1:24">
      <c r="A44" s="6"/>
      <c r="B44" t="s">
        <v>902</v>
      </c>
      <c r="C44">
        <v>0.000993225</v>
      </c>
      <c r="D44">
        <v>0.000993225</v>
      </c>
      <c r="E44">
        <v>0.000993225</v>
      </c>
      <c r="F44">
        <v>0.000993225</v>
      </c>
      <c r="G44">
        <v>0.000993225</v>
      </c>
      <c r="H44">
        <v>0.000993225</v>
      </c>
      <c r="I44">
        <v>0.000993225</v>
      </c>
      <c r="J44">
        <v>0.000993225</v>
      </c>
      <c r="K44">
        <v>0.000993225</v>
      </c>
      <c r="L44">
        <v>0.000993225</v>
      </c>
      <c r="M44">
        <v>0.000993225</v>
      </c>
      <c r="N44" s="5">
        <f t="shared" si="27"/>
        <v>16.6039820934432</v>
      </c>
      <c r="O44" s="5">
        <f t="shared" si="26"/>
        <v>16.6039820934432</v>
      </c>
      <c r="P44" s="5">
        <f t="shared" si="26"/>
        <v>16.6039820934432</v>
      </c>
      <c r="Q44" s="5">
        <f t="shared" si="26"/>
        <v>16.6039820934432</v>
      </c>
      <c r="R44" s="5">
        <f t="shared" si="26"/>
        <v>16.6039820934432</v>
      </c>
      <c r="S44" s="5">
        <f t="shared" si="26"/>
        <v>16.6039820934432</v>
      </c>
      <c r="T44" s="5">
        <f t="shared" si="26"/>
        <v>16.6039820934432</v>
      </c>
      <c r="U44" s="5">
        <f t="shared" si="26"/>
        <v>16.6039820934432</v>
      </c>
      <c r="V44" s="5">
        <f t="shared" si="26"/>
        <v>16.6039820934432</v>
      </c>
      <c r="W44" s="5">
        <f t="shared" si="26"/>
        <v>16.6039820934432</v>
      </c>
      <c r="X44" s="5">
        <f t="shared" si="26"/>
        <v>16.6039820934432</v>
      </c>
    </row>
    <row r="45" spans="1:24">
      <c r="A45" s="6" t="s">
        <v>909</v>
      </c>
      <c r="B45" t="s">
        <v>910</v>
      </c>
      <c r="C45">
        <v>0.00750178</v>
      </c>
      <c r="D45">
        <v>0.00750178</v>
      </c>
      <c r="E45">
        <v>0.00750178</v>
      </c>
      <c r="F45">
        <v>0.00750178</v>
      </c>
      <c r="G45">
        <v>0.00750178</v>
      </c>
      <c r="H45">
        <v>0.00750178</v>
      </c>
      <c r="I45">
        <v>0.00750178</v>
      </c>
      <c r="J45">
        <v>0.00750178</v>
      </c>
      <c r="K45">
        <v>0.00750178</v>
      </c>
      <c r="L45">
        <v>0.00750178</v>
      </c>
      <c r="M45">
        <v>0.00750178</v>
      </c>
      <c r="N45" s="5">
        <f>C45/SUM($C$45:$C$54)*1000</f>
        <v>181.530702070064</v>
      </c>
      <c r="O45" s="5">
        <f t="shared" ref="O45:X54" si="28">D45/SUM($C$45:$C$54)*1000</f>
        <v>181.530702070064</v>
      </c>
      <c r="P45" s="5">
        <f t="shared" si="28"/>
        <v>181.530702070064</v>
      </c>
      <c r="Q45" s="5">
        <f t="shared" si="28"/>
        <v>181.530702070064</v>
      </c>
      <c r="R45" s="5">
        <f t="shared" si="28"/>
        <v>181.530702070064</v>
      </c>
      <c r="S45" s="5">
        <f t="shared" si="28"/>
        <v>181.530702070064</v>
      </c>
      <c r="T45" s="5">
        <f t="shared" si="28"/>
        <v>181.530702070064</v>
      </c>
      <c r="U45" s="5">
        <f t="shared" si="28"/>
        <v>181.530702070064</v>
      </c>
      <c r="V45" s="5">
        <f t="shared" si="28"/>
        <v>181.530702070064</v>
      </c>
      <c r="W45" s="5">
        <f t="shared" si="28"/>
        <v>181.530702070064</v>
      </c>
      <c r="X45" s="5">
        <f t="shared" si="28"/>
        <v>181.530702070064</v>
      </c>
    </row>
    <row r="46" spans="1:24">
      <c r="A46" s="6"/>
      <c r="B46" t="s">
        <v>945</v>
      </c>
      <c r="C46">
        <v>0.00122122</v>
      </c>
      <c r="D46">
        <v>0.00122122</v>
      </c>
      <c r="E46">
        <v>0.00122122</v>
      </c>
      <c r="F46">
        <v>0.00122122</v>
      </c>
      <c r="G46">
        <v>0.00122122</v>
      </c>
      <c r="H46">
        <v>0.00122122</v>
      </c>
      <c r="I46">
        <v>0.00122122</v>
      </c>
      <c r="J46">
        <v>0.00122122</v>
      </c>
      <c r="K46">
        <v>0.00122122</v>
      </c>
      <c r="L46">
        <v>0.00122122</v>
      </c>
      <c r="M46">
        <v>0.00122122</v>
      </c>
      <c r="N46" s="5">
        <f t="shared" ref="N46:N54" si="29">C46/SUM($C$45:$C$54)*1000</f>
        <v>29.5515096393128</v>
      </c>
      <c r="O46" s="5">
        <f t="shared" si="28"/>
        <v>29.5515096393128</v>
      </c>
      <c r="P46" s="5">
        <f t="shared" si="28"/>
        <v>29.5515096393128</v>
      </c>
      <c r="Q46" s="5">
        <f t="shared" si="28"/>
        <v>29.5515096393128</v>
      </c>
      <c r="R46" s="5">
        <f t="shared" si="28"/>
        <v>29.5515096393128</v>
      </c>
      <c r="S46" s="5">
        <f t="shared" si="28"/>
        <v>29.5515096393128</v>
      </c>
      <c r="T46" s="5">
        <f t="shared" si="28"/>
        <v>29.5515096393128</v>
      </c>
      <c r="U46" s="5">
        <f t="shared" si="28"/>
        <v>29.5515096393128</v>
      </c>
      <c r="V46" s="5">
        <f t="shared" si="28"/>
        <v>29.5515096393128</v>
      </c>
      <c r="W46" s="5">
        <f t="shared" si="28"/>
        <v>29.5515096393128</v>
      </c>
      <c r="X46" s="5">
        <f t="shared" si="28"/>
        <v>29.5515096393128</v>
      </c>
    </row>
    <row r="47" spans="1:24">
      <c r="A47" s="6"/>
      <c r="B47" t="s">
        <v>956</v>
      </c>
      <c r="C47">
        <v>0.005978</v>
      </c>
      <c r="D47">
        <v>0.005978</v>
      </c>
      <c r="E47">
        <v>0.005978</v>
      </c>
      <c r="F47">
        <v>0.005978</v>
      </c>
      <c r="G47">
        <v>0.005977999</v>
      </c>
      <c r="H47">
        <v>0.005978</v>
      </c>
      <c r="I47">
        <v>0.005978</v>
      </c>
      <c r="J47">
        <v>0.005977998</v>
      </c>
      <c r="K47">
        <v>0.005978</v>
      </c>
      <c r="L47">
        <v>0.005978</v>
      </c>
      <c r="M47">
        <v>0.005978002</v>
      </c>
      <c r="N47" s="5">
        <f t="shared" si="29"/>
        <v>144.657739493139</v>
      </c>
      <c r="O47" s="5">
        <f t="shared" si="28"/>
        <v>144.657739493139</v>
      </c>
      <c r="P47" s="5">
        <f t="shared" si="28"/>
        <v>144.657739493139</v>
      </c>
      <c r="Q47" s="5">
        <f t="shared" si="28"/>
        <v>144.657739493139</v>
      </c>
      <c r="R47" s="5">
        <f t="shared" si="28"/>
        <v>144.657715294789</v>
      </c>
      <c r="S47" s="5">
        <f t="shared" si="28"/>
        <v>144.657739493139</v>
      </c>
      <c r="T47" s="5">
        <f t="shared" si="28"/>
        <v>144.657739493139</v>
      </c>
      <c r="U47" s="5">
        <f t="shared" si="28"/>
        <v>144.657691096438</v>
      </c>
      <c r="V47" s="5">
        <f t="shared" si="28"/>
        <v>144.657739493139</v>
      </c>
      <c r="W47" s="5">
        <f t="shared" si="28"/>
        <v>144.657739493139</v>
      </c>
      <c r="X47" s="5">
        <f t="shared" si="28"/>
        <v>144.65778788984</v>
      </c>
    </row>
    <row r="48" spans="1:24">
      <c r="A48" s="6"/>
      <c r="B48" t="s">
        <v>982</v>
      </c>
      <c r="C48">
        <v>0.0135054</v>
      </c>
      <c r="D48">
        <v>0.0135054</v>
      </c>
      <c r="E48">
        <v>0.0135054</v>
      </c>
      <c r="F48">
        <v>0.0135054</v>
      </c>
      <c r="G48">
        <v>0.0135054</v>
      </c>
      <c r="H48">
        <v>0.0135054</v>
      </c>
      <c r="I48">
        <v>0.0135054</v>
      </c>
      <c r="J48">
        <v>0.0135054</v>
      </c>
      <c r="K48">
        <v>0.0135054</v>
      </c>
      <c r="L48">
        <v>0.0135054</v>
      </c>
      <c r="M48">
        <v>0.0135054</v>
      </c>
      <c r="N48" s="5">
        <f t="shared" si="29"/>
        <v>326.808403303888</v>
      </c>
      <c r="O48" s="5">
        <f t="shared" si="28"/>
        <v>326.808403303888</v>
      </c>
      <c r="P48" s="5">
        <f t="shared" si="28"/>
        <v>326.808403303888</v>
      </c>
      <c r="Q48" s="5">
        <f t="shared" si="28"/>
        <v>326.808403303888</v>
      </c>
      <c r="R48" s="5">
        <f t="shared" si="28"/>
        <v>326.808403303888</v>
      </c>
      <c r="S48" s="5">
        <f t="shared" si="28"/>
        <v>326.808403303888</v>
      </c>
      <c r="T48" s="5">
        <f t="shared" si="28"/>
        <v>326.808403303888</v>
      </c>
      <c r="U48" s="5">
        <f t="shared" si="28"/>
        <v>326.808403303888</v>
      </c>
      <c r="V48" s="5">
        <f t="shared" si="28"/>
        <v>326.808403303888</v>
      </c>
      <c r="W48" s="5">
        <f t="shared" si="28"/>
        <v>326.808403303888</v>
      </c>
      <c r="X48" s="5">
        <f t="shared" si="28"/>
        <v>326.808403303888</v>
      </c>
    </row>
    <row r="49" spans="1:24">
      <c r="A49" s="6"/>
      <c r="B49" t="s">
        <v>1021</v>
      </c>
      <c r="C49">
        <v>0.0029646</v>
      </c>
      <c r="D49">
        <v>0.0029646</v>
      </c>
      <c r="E49">
        <v>0.0029646</v>
      </c>
      <c r="F49">
        <v>0.0029646</v>
      </c>
      <c r="G49">
        <v>0.0029646</v>
      </c>
      <c r="H49">
        <v>0.0029646</v>
      </c>
      <c r="I49">
        <v>0.0029646</v>
      </c>
      <c r="J49">
        <v>0.0029646</v>
      </c>
      <c r="K49">
        <v>0.0029646</v>
      </c>
      <c r="L49">
        <v>0.0029646</v>
      </c>
      <c r="M49">
        <v>0.0029646</v>
      </c>
      <c r="N49" s="5">
        <f t="shared" si="29"/>
        <v>71.7384299935365</v>
      </c>
      <c r="O49" s="5">
        <f t="shared" si="28"/>
        <v>71.7384299935365</v>
      </c>
      <c r="P49" s="5">
        <f t="shared" si="28"/>
        <v>71.7384299935365</v>
      </c>
      <c r="Q49" s="5">
        <f t="shared" si="28"/>
        <v>71.7384299935365</v>
      </c>
      <c r="R49" s="5">
        <f t="shared" si="28"/>
        <v>71.7384299935365</v>
      </c>
      <c r="S49" s="5">
        <f t="shared" si="28"/>
        <v>71.7384299935365</v>
      </c>
      <c r="T49" s="5">
        <f t="shared" si="28"/>
        <v>71.7384299935365</v>
      </c>
      <c r="U49" s="5">
        <f t="shared" si="28"/>
        <v>71.7384299935365</v>
      </c>
      <c r="V49" s="5">
        <f t="shared" si="28"/>
        <v>71.7384299935365</v>
      </c>
      <c r="W49" s="5">
        <f t="shared" si="28"/>
        <v>71.7384299935365</v>
      </c>
      <c r="X49" s="5">
        <f t="shared" si="28"/>
        <v>71.7384299935365</v>
      </c>
    </row>
    <row r="50" spans="1:24">
      <c r="A50" s="6"/>
      <c r="B50" t="s">
        <v>1070</v>
      </c>
      <c r="C50">
        <v>0.00204228</v>
      </c>
      <c r="D50">
        <v>0.00204228</v>
      </c>
      <c r="E50">
        <v>0.00204228</v>
      </c>
      <c r="F50">
        <v>0.00204228</v>
      </c>
      <c r="G50">
        <v>0.00204228</v>
      </c>
      <c r="H50">
        <v>0.00204228</v>
      </c>
      <c r="I50">
        <v>0.00204228</v>
      </c>
      <c r="J50">
        <v>0.00204228</v>
      </c>
      <c r="K50">
        <v>0.00204228</v>
      </c>
      <c r="L50">
        <v>0.00204228</v>
      </c>
      <c r="M50">
        <v>0.00204228</v>
      </c>
      <c r="N50" s="5">
        <f t="shared" si="29"/>
        <v>49.4198073288807</v>
      </c>
      <c r="O50" s="5">
        <f t="shared" si="28"/>
        <v>49.4198073288807</v>
      </c>
      <c r="P50" s="5">
        <f t="shared" si="28"/>
        <v>49.4198073288807</v>
      </c>
      <c r="Q50" s="5">
        <f t="shared" si="28"/>
        <v>49.4198073288807</v>
      </c>
      <c r="R50" s="5">
        <f t="shared" si="28"/>
        <v>49.4198073288807</v>
      </c>
      <c r="S50" s="5">
        <f t="shared" si="28"/>
        <v>49.4198073288807</v>
      </c>
      <c r="T50" s="5">
        <f t="shared" si="28"/>
        <v>49.4198073288807</v>
      </c>
      <c r="U50" s="5">
        <f t="shared" si="28"/>
        <v>49.4198073288807</v>
      </c>
      <c r="V50" s="5">
        <f t="shared" si="28"/>
        <v>49.4198073288807</v>
      </c>
      <c r="W50" s="5">
        <f t="shared" si="28"/>
        <v>49.4198073288807</v>
      </c>
      <c r="X50" s="5">
        <f t="shared" si="28"/>
        <v>49.4198073288807</v>
      </c>
    </row>
    <row r="51" spans="1:24">
      <c r="A51" s="6"/>
      <c r="B51" t="s">
        <v>1105</v>
      </c>
      <c r="C51">
        <v>0.00015128</v>
      </c>
      <c r="D51">
        <v>0.00015128</v>
      </c>
      <c r="E51">
        <v>0.00015128</v>
      </c>
      <c r="F51">
        <v>0.00015128</v>
      </c>
      <c r="G51">
        <v>0.00015128</v>
      </c>
      <c r="H51">
        <v>0.00015128</v>
      </c>
      <c r="I51">
        <v>0.00015128</v>
      </c>
      <c r="J51">
        <v>0.00015128</v>
      </c>
      <c r="K51">
        <v>0.00015128</v>
      </c>
      <c r="L51">
        <v>0.00015128</v>
      </c>
      <c r="M51">
        <v>0.00015128</v>
      </c>
      <c r="N51" s="5">
        <f t="shared" si="29"/>
        <v>3.66072646880598</v>
      </c>
      <c r="O51" s="5">
        <f t="shared" si="28"/>
        <v>3.66072646880598</v>
      </c>
      <c r="P51" s="5">
        <f t="shared" si="28"/>
        <v>3.66072646880598</v>
      </c>
      <c r="Q51" s="5">
        <f t="shared" si="28"/>
        <v>3.66072646880598</v>
      </c>
      <c r="R51" s="5">
        <f t="shared" si="28"/>
        <v>3.66072646880598</v>
      </c>
      <c r="S51" s="5">
        <f t="shared" si="28"/>
        <v>3.66072646880598</v>
      </c>
      <c r="T51" s="5">
        <f t="shared" si="28"/>
        <v>3.66072646880598</v>
      </c>
      <c r="U51" s="5">
        <f t="shared" si="28"/>
        <v>3.66072646880598</v>
      </c>
      <c r="V51" s="5">
        <f t="shared" si="28"/>
        <v>3.66072646880598</v>
      </c>
      <c r="W51" s="5">
        <f t="shared" si="28"/>
        <v>3.66072646880598</v>
      </c>
      <c r="X51" s="5">
        <f t="shared" si="28"/>
        <v>3.66072646880598</v>
      </c>
    </row>
    <row r="52" spans="1:24">
      <c r="A52" s="6"/>
      <c r="B52" t="s">
        <v>1110</v>
      </c>
      <c r="C52">
        <v>0.001553100992</v>
      </c>
      <c r="D52">
        <v>0.001553100992</v>
      </c>
      <c r="E52">
        <v>0.001553100992</v>
      </c>
      <c r="F52">
        <v>0.001553100992</v>
      </c>
      <c r="G52">
        <v>0.001553100992</v>
      </c>
      <c r="H52">
        <v>0.001553100992</v>
      </c>
      <c r="I52">
        <v>0.001553100992</v>
      </c>
      <c r="J52">
        <v>0.001553100992</v>
      </c>
      <c r="K52">
        <v>0.001553100992</v>
      </c>
      <c r="L52">
        <v>0.001553100992</v>
      </c>
      <c r="M52">
        <v>0.001553100992</v>
      </c>
      <c r="N52" s="5">
        <f t="shared" si="29"/>
        <v>37.5824822193497</v>
      </c>
      <c r="O52" s="5">
        <f t="shared" si="28"/>
        <v>37.5824822193497</v>
      </c>
      <c r="P52" s="5">
        <f t="shared" si="28"/>
        <v>37.5824822193497</v>
      </c>
      <c r="Q52" s="5">
        <f t="shared" si="28"/>
        <v>37.5824822193497</v>
      </c>
      <c r="R52" s="5">
        <f t="shared" si="28"/>
        <v>37.5824822193497</v>
      </c>
      <c r="S52" s="5">
        <f t="shared" si="28"/>
        <v>37.5824822193497</v>
      </c>
      <c r="T52" s="5">
        <f t="shared" si="28"/>
        <v>37.5824822193497</v>
      </c>
      <c r="U52" s="5">
        <f t="shared" si="28"/>
        <v>37.5824822193497</v>
      </c>
      <c r="V52" s="5">
        <f t="shared" si="28"/>
        <v>37.5824822193497</v>
      </c>
      <c r="W52" s="5">
        <f t="shared" si="28"/>
        <v>37.5824822193497</v>
      </c>
      <c r="X52" s="5">
        <f t="shared" si="28"/>
        <v>37.5824822193497</v>
      </c>
    </row>
    <row r="53" spans="1:24">
      <c r="A53" s="6"/>
      <c r="B53" t="s">
        <v>1133</v>
      </c>
      <c r="C53">
        <v>0.001832469768</v>
      </c>
      <c r="D53">
        <v>0.001832469768</v>
      </c>
      <c r="E53">
        <v>0.001832469768</v>
      </c>
      <c r="F53">
        <v>0.001832469768</v>
      </c>
      <c r="G53">
        <v>0.001832469768</v>
      </c>
      <c r="H53">
        <v>0.001832469768</v>
      </c>
      <c r="I53">
        <v>0.001832469768</v>
      </c>
      <c r="J53">
        <v>0.001832469768</v>
      </c>
      <c r="K53">
        <v>0.001832469768</v>
      </c>
      <c r="L53">
        <v>0.001832469768</v>
      </c>
      <c r="M53">
        <v>0.001832469768</v>
      </c>
      <c r="N53" s="5">
        <f t="shared" si="29"/>
        <v>44.3427457892937</v>
      </c>
      <c r="O53" s="5">
        <f t="shared" si="28"/>
        <v>44.3427457892937</v>
      </c>
      <c r="P53" s="5">
        <f t="shared" si="28"/>
        <v>44.3427457892937</v>
      </c>
      <c r="Q53" s="5">
        <f t="shared" si="28"/>
        <v>44.3427457892937</v>
      </c>
      <c r="R53" s="5">
        <f t="shared" si="28"/>
        <v>44.3427457892937</v>
      </c>
      <c r="S53" s="5">
        <f t="shared" si="28"/>
        <v>44.3427457892937</v>
      </c>
      <c r="T53" s="5">
        <f t="shared" si="28"/>
        <v>44.3427457892937</v>
      </c>
      <c r="U53" s="5">
        <f t="shared" si="28"/>
        <v>44.3427457892937</v>
      </c>
      <c r="V53" s="5">
        <f t="shared" si="28"/>
        <v>44.3427457892937</v>
      </c>
      <c r="W53" s="5">
        <f t="shared" si="28"/>
        <v>44.3427457892937</v>
      </c>
      <c r="X53" s="5">
        <f t="shared" si="28"/>
        <v>44.3427457892937</v>
      </c>
    </row>
    <row r="54" spans="1:24">
      <c r="A54" s="6"/>
      <c r="B54" t="s">
        <v>1162</v>
      </c>
      <c r="C54">
        <v>0.004575</v>
      </c>
      <c r="D54">
        <v>0.004575</v>
      </c>
      <c r="E54">
        <v>0.004575</v>
      </c>
      <c r="F54">
        <v>0.004575</v>
      </c>
      <c r="G54">
        <v>0.004575</v>
      </c>
      <c r="H54">
        <v>0.004575</v>
      </c>
      <c r="I54">
        <v>0.004575</v>
      </c>
      <c r="J54">
        <v>0.004575</v>
      </c>
      <c r="K54">
        <v>0.004575</v>
      </c>
      <c r="L54">
        <v>0.004575</v>
      </c>
      <c r="M54">
        <v>0.004575</v>
      </c>
      <c r="N54" s="5">
        <f t="shared" si="29"/>
        <v>110.707453693729</v>
      </c>
      <c r="O54" s="5">
        <f t="shared" si="28"/>
        <v>110.707453693729</v>
      </c>
      <c r="P54" s="5">
        <f t="shared" si="28"/>
        <v>110.707453693729</v>
      </c>
      <c r="Q54" s="5">
        <f t="shared" si="28"/>
        <v>110.707453693729</v>
      </c>
      <c r="R54" s="5">
        <f t="shared" si="28"/>
        <v>110.707453693729</v>
      </c>
      <c r="S54" s="5">
        <f t="shared" si="28"/>
        <v>110.707453693729</v>
      </c>
      <c r="T54" s="5">
        <f t="shared" si="28"/>
        <v>110.707453693729</v>
      </c>
      <c r="U54" s="5">
        <f t="shared" si="28"/>
        <v>110.707453693729</v>
      </c>
      <c r="V54" s="5">
        <f t="shared" si="28"/>
        <v>110.707453693729</v>
      </c>
      <c r="W54" s="5">
        <f t="shared" si="28"/>
        <v>110.707453693729</v>
      </c>
      <c r="X54" s="5">
        <f t="shared" si="28"/>
        <v>110.707453693729</v>
      </c>
    </row>
    <row r="55" spans="1:24">
      <c r="A55" s="6" t="s">
        <v>1171</v>
      </c>
      <c r="B55" t="s">
        <v>1172</v>
      </c>
      <c r="C55">
        <v>0.02523675</v>
      </c>
      <c r="D55">
        <v>0.02523675</v>
      </c>
      <c r="E55">
        <v>0.02523675</v>
      </c>
      <c r="F55">
        <v>0.02523675</v>
      </c>
      <c r="G55">
        <v>0.02523675</v>
      </c>
      <c r="H55">
        <v>0.02523675</v>
      </c>
      <c r="I55">
        <v>0.02523675</v>
      </c>
      <c r="J55">
        <v>0.02523675</v>
      </c>
      <c r="K55">
        <v>0.02523675</v>
      </c>
      <c r="L55">
        <v>0.02523675</v>
      </c>
      <c r="M55">
        <v>0.02523675</v>
      </c>
      <c r="N55" s="5">
        <f>C55/SUM($C$55:$C$60)*1000</f>
        <v>405.282682533182</v>
      </c>
      <c r="O55" s="5">
        <f t="shared" ref="O55:X60" si="30">D55/SUM($C$55:$C$60)*1000</f>
        <v>405.282682533182</v>
      </c>
      <c r="P55" s="5">
        <f t="shared" si="30"/>
        <v>405.282682533182</v>
      </c>
      <c r="Q55" s="5">
        <f t="shared" si="30"/>
        <v>405.282682533182</v>
      </c>
      <c r="R55" s="5">
        <f t="shared" si="30"/>
        <v>405.282682533182</v>
      </c>
      <c r="S55" s="5">
        <f t="shared" si="30"/>
        <v>405.282682533182</v>
      </c>
      <c r="T55" s="5">
        <f t="shared" si="30"/>
        <v>405.282682533182</v>
      </c>
      <c r="U55" s="5">
        <f t="shared" si="30"/>
        <v>405.282682533182</v>
      </c>
      <c r="V55" s="5">
        <f t="shared" si="30"/>
        <v>405.282682533182</v>
      </c>
      <c r="W55" s="5">
        <f t="shared" si="30"/>
        <v>405.282682533182</v>
      </c>
      <c r="X55" s="5">
        <f t="shared" si="30"/>
        <v>405.282682533182</v>
      </c>
    </row>
    <row r="56" spans="1:24">
      <c r="A56" s="6"/>
      <c r="B56" t="s">
        <v>1287</v>
      </c>
      <c r="C56">
        <v>0.0010395</v>
      </c>
      <c r="D56">
        <v>0.0010395</v>
      </c>
      <c r="E56">
        <v>0.0010395</v>
      </c>
      <c r="F56">
        <v>0.0010395</v>
      </c>
      <c r="G56">
        <v>0.0010395</v>
      </c>
      <c r="H56">
        <v>0.0010395</v>
      </c>
      <c r="I56">
        <v>0.0010395</v>
      </c>
      <c r="J56">
        <v>0.0010395</v>
      </c>
      <c r="K56">
        <v>0.0010395</v>
      </c>
      <c r="L56">
        <v>0.0010395</v>
      </c>
      <c r="M56">
        <v>0.001039504</v>
      </c>
      <c r="N56" s="5">
        <f t="shared" ref="N56:N60" si="31">C56/SUM($C$55:$C$60)*1000</f>
        <v>16.693565870932</v>
      </c>
      <c r="O56" s="5">
        <f t="shared" si="30"/>
        <v>16.693565870932</v>
      </c>
      <c r="P56" s="5">
        <f t="shared" si="30"/>
        <v>16.693565870932</v>
      </c>
      <c r="Q56" s="5">
        <f t="shared" si="30"/>
        <v>16.693565870932</v>
      </c>
      <c r="R56" s="5">
        <f t="shared" si="30"/>
        <v>16.693565870932</v>
      </c>
      <c r="S56" s="5">
        <f t="shared" si="30"/>
        <v>16.693565870932</v>
      </c>
      <c r="T56" s="5">
        <f t="shared" si="30"/>
        <v>16.693565870932</v>
      </c>
      <c r="U56" s="5">
        <f t="shared" si="30"/>
        <v>16.693565870932</v>
      </c>
      <c r="V56" s="5">
        <f t="shared" si="30"/>
        <v>16.693565870932</v>
      </c>
      <c r="W56" s="5">
        <f t="shared" si="30"/>
        <v>16.693565870932</v>
      </c>
      <c r="X56" s="5">
        <f t="shared" si="30"/>
        <v>16.6936301078377</v>
      </c>
    </row>
    <row r="57" spans="1:24">
      <c r="A57" s="6"/>
      <c r="B57" t="s">
        <v>1312</v>
      </c>
      <c r="C57">
        <v>0.00259875</v>
      </c>
      <c r="D57">
        <v>0.00259875</v>
      </c>
      <c r="E57">
        <v>0.00259875</v>
      </c>
      <c r="F57">
        <v>0.00259875</v>
      </c>
      <c r="G57">
        <v>0.00259875</v>
      </c>
      <c r="H57">
        <v>0.00259875</v>
      </c>
      <c r="I57">
        <v>0.00259875</v>
      </c>
      <c r="J57">
        <v>0.00259875</v>
      </c>
      <c r="K57">
        <v>0.00259875</v>
      </c>
      <c r="L57">
        <v>0.00259875</v>
      </c>
      <c r="M57">
        <v>0.00259875</v>
      </c>
      <c r="N57" s="5">
        <f t="shared" si="31"/>
        <v>41.73391467733</v>
      </c>
      <c r="O57" s="5">
        <f t="shared" si="30"/>
        <v>41.73391467733</v>
      </c>
      <c r="P57" s="5">
        <f t="shared" si="30"/>
        <v>41.73391467733</v>
      </c>
      <c r="Q57" s="5">
        <f t="shared" si="30"/>
        <v>41.73391467733</v>
      </c>
      <c r="R57" s="5">
        <f t="shared" si="30"/>
        <v>41.73391467733</v>
      </c>
      <c r="S57" s="5">
        <f t="shared" si="30"/>
        <v>41.73391467733</v>
      </c>
      <c r="T57" s="5">
        <f t="shared" si="30"/>
        <v>41.73391467733</v>
      </c>
      <c r="U57" s="5">
        <f t="shared" si="30"/>
        <v>41.73391467733</v>
      </c>
      <c r="V57" s="5">
        <f t="shared" si="30"/>
        <v>41.73391467733</v>
      </c>
      <c r="W57" s="5">
        <f t="shared" si="30"/>
        <v>41.73391467733</v>
      </c>
      <c r="X57" s="5">
        <f t="shared" si="30"/>
        <v>41.73391467733</v>
      </c>
    </row>
    <row r="58" spans="1:24">
      <c r="A58" s="6"/>
      <c r="B58" t="s">
        <v>1335</v>
      </c>
      <c r="C58">
        <v>0.00332847225</v>
      </c>
      <c r="D58">
        <v>0.00332847225</v>
      </c>
      <c r="E58">
        <v>0.00332847225</v>
      </c>
      <c r="F58">
        <v>0.00332847225</v>
      </c>
      <c r="G58">
        <v>0.00332847225</v>
      </c>
      <c r="H58">
        <v>0.00332847225</v>
      </c>
      <c r="I58">
        <v>0.00332847225</v>
      </c>
      <c r="J58">
        <v>0.00332847225</v>
      </c>
      <c r="K58">
        <v>0.00332847225</v>
      </c>
      <c r="L58">
        <v>0.00332847225</v>
      </c>
      <c r="M58">
        <v>0.00332847225</v>
      </c>
      <c r="N58" s="5">
        <f t="shared" si="31"/>
        <v>53.4526895189459</v>
      </c>
      <c r="O58" s="5">
        <f t="shared" si="30"/>
        <v>53.4526895189459</v>
      </c>
      <c r="P58" s="5">
        <f t="shared" si="30"/>
        <v>53.4526895189459</v>
      </c>
      <c r="Q58" s="5">
        <f t="shared" si="30"/>
        <v>53.4526895189459</v>
      </c>
      <c r="R58" s="5">
        <f t="shared" si="30"/>
        <v>53.4526895189459</v>
      </c>
      <c r="S58" s="5">
        <f t="shared" si="30"/>
        <v>53.4526895189459</v>
      </c>
      <c r="T58" s="5">
        <f t="shared" si="30"/>
        <v>53.4526895189459</v>
      </c>
      <c r="U58" s="5">
        <f t="shared" si="30"/>
        <v>53.4526895189459</v>
      </c>
      <c r="V58" s="5">
        <f t="shared" si="30"/>
        <v>53.4526895189459</v>
      </c>
      <c r="W58" s="5">
        <f t="shared" si="30"/>
        <v>53.4526895189459</v>
      </c>
      <c r="X58" s="5">
        <f t="shared" si="30"/>
        <v>53.4526895189459</v>
      </c>
    </row>
    <row r="59" spans="1:24">
      <c r="A59" s="6"/>
      <c r="B59" t="s">
        <v>1350</v>
      </c>
      <c r="C59">
        <v>0.01761975</v>
      </c>
      <c r="D59">
        <v>0.01761975</v>
      </c>
      <c r="E59">
        <v>0.01761975</v>
      </c>
      <c r="F59">
        <v>0.01761975</v>
      </c>
      <c r="G59">
        <v>0.01761975</v>
      </c>
      <c r="H59">
        <v>0.01761975</v>
      </c>
      <c r="I59">
        <v>0.01761975</v>
      </c>
      <c r="J59">
        <v>0.01761975</v>
      </c>
      <c r="K59">
        <v>0.01761975</v>
      </c>
      <c r="L59">
        <v>0.01761975</v>
      </c>
      <c r="M59">
        <v>0.01761975</v>
      </c>
      <c r="N59" s="5">
        <f t="shared" si="31"/>
        <v>282.959554838243</v>
      </c>
      <c r="O59" s="5">
        <f t="shared" si="30"/>
        <v>282.959554838243</v>
      </c>
      <c r="P59" s="5">
        <f t="shared" si="30"/>
        <v>282.959554838243</v>
      </c>
      <c r="Q59" s="5">
        <f t="shared" si="30"/>
        <v>282.959554838243</v>
      </c>
      <c r="R59" s="5">
        <f t="shared" si="30"/>
        <v>282.959554838243</v>
      </c>
      <c r="S59" s="5">
        <f t="shared" si="30"/>
        <v>282.959554838243</v>
      </c>
      <c r="T59" s="5">
        <f t="shared" si="30"/>
        <v>282.959554838243</v>
      </c>
      <c r="U59" s="5">
        <f t="shared" si="30"/>
        <v>282.959554838243</v>
      </c>
      <c r="V59" s="5">
        <f t="shared" si="30"/>
        <v>282.959554838243</v>
      </c>
      <c r="W59" s="5">
        <f t="shared" si="30"/>
        <v>282.959554838243</v>
      </c>
      <c r="X59" s="5">
        <f t="shared" si="30"/>
        <v>282.959554838243</v>
      </c>
    </row>
    <row r="60" spans="1:24">
      <c r="A60" s="6"/>
      <c r="B60" t="s">
        <v>1359</v>
      </c>
      <c r="C60">
        <v>0.01244627775</v>
      </c>
      <c r="D60">
        <v>0.01244627775</v>
      </c>
      <c r="E60">
        <v>0.01244627775</v>
      </c>
      <c r="F60">
        <v>0.01244627775</v>
      </c>
      <c r="G60">
        <v>0.01244627775</v>
      </c>
      <c r="H60">
        <v>0.01244627775</v>
      </c>
      <c r="I60">
        <v>0.01244627775</v>
      </c>
      <c r="J60">
        <v>0.01244627775</v>
      </c>
      <c r="K60">
        <v>0.01244627775</v>
      </c>
      <c r="L60">
        <v>0.01244627775</v>
      </c>
      <c r="M60">
        <v>0.01244627775</v>
      </c>
      <c r="N60" s="5">
        <f t="shared" si="31"/>
        <v>199.877592561366</v>
      </c>
      <c r="O60" s="5">
        <f t="shared" si="30"/>
        <v>199.877592561366</v>
      </c>
      <c r="P60" s="5">
        <f t="shared" si="30"/>
        <v>199.877592561366</v>
      </c>
      <c r="Q60" s="5">
        <f t="shared" si="30"/>
        <v>199.877592561366</v>
      </c>
      <c r="R60" s="5">
        <f t="shared" si="30"/>
        <v>199.877592561366</v>
      </c>
      <c r="S60" s="5">
        <f t="shared" si="30"/>
        <v>199.877592561366</v>
      </c>
      <c r="T60" s="5">
        <f t="shared" si="30"/>
        <v>199.877592561366</v>
      </c>
      <c r="U60" s="5">
        <f t="shared" si="30"/>
        <v>199.877592561366</v>
      </c>
      <c r="V60" s="5">
        <f t="shared" si="30"/>
        <v>199.877592561366</v>
      </c>
      <c r="W60" s="5">
        <f t="shared" si="30"/>
        <v>199.877592561366</v>
      </c>
      <c r="X60" s="5">
        <f t="shared" si="30"/>
        <v>199.877592561366</v>
      </c>
    </row>
    <row r="61" spans="1:24">
      <c r="A61" s="6" t="s">
        <v>1376</v>
      </c>
      <c r="B61" t="s">
        <v>1377</v>
      </c>
      <c r="C61">
        <v>0.02780197056</v>
      </c>
      <c r="D61">
        <v>0.02780197056</v>
      </c>
      <c r="E61">
        <v>0.02780197056</v>
      </c>
      <c r="F61">
        <v>0.02780197056</v>
      </c>
      <c r="G61">
        <v>0.02780197056</v>
      </c>
      <c r="H61">
        <v>0.02780197056</v>
      </c>
      <c r="I61">
        <v>0.02780197056</v>
      </c>
      <c r="J61">
        <v>0.02780197056</v>
      </c>
      <c r="K61">
        <v>0.02780197056</v>
      </c>
      <c r="L61">
        <v>0.02780197056</v>
      </c>
      <c r="M61">
        <v>0.02780197056</v>
      </c>
      <c r="N61" s="5">
        <f>C61/SUM($C$61:$C$72)*1000</f>
        <v>353.431482893186</v>
      </c>
      <c r="O61" s="5">
        <f t="shared" ref="O61:X72" si="32">D61/SUM($C$61:$C$72)*1000</f>
        <v>353.431482893186</v>
      </c>
      <c r="P61" s="5">
        <f t="shared" si="32"/>
        <v>353.431482893186</v>
      </c>
      <c r="Q61" s="5">
        <f t="shared" si="32"/>
        <v>353.431482893186</v>
      </c>
      <c r="R61" s="5">
        <f t="shared" si="32"/>
        <v>353.431482893186</v>
      </c>
      <c r="S61" s="5">
        <f t="shared" si="32"/>
        <v>353.431482893186</v>
      </c>
      <c r="T61" s="5">
        <f t="shared" si="32"/>
        <v>353.431482893186</v>
      </c>
      <c r="U61" s="5">
        <f t="shared" si="32"/>
        <v>353.431482893186</v>
      </c>
      <c r="V61" s="5">
        <f t="shared" si="32"/>
        <v>353.431482893186</v>
      </c>
      <c r="W61" s="5">
        <f t="shared" si="32"/>
        <v>353.431482893186</v>
      </c>
      <c r="X61" s="5">
        <f t="shared" si="32"/>
        <v>353.431482893186</v>
      </c>
    </row>
    <row r="62" spans="1:24">
      <c r="A62" s="6"/>
      <c r="B62" t="s">
        <v>1415</v>
      </c>
      <c r="C62">
        <v>0.00582587712</v>
      </c>
      <c r="D62">
        <v>0.00582587712</v>
      </c>
      <c r="E62">
        <v>0.00582587712</v>
      </c>
      <c r="F62">
        <v>0.00582587712</v>
      </c>
      <c r="G62">
        <v>0.00582587712</v>
      </c>
      <c r="H62">
        <v>0.00582587712</v>
      </c>
      <c r="I62">
        <v>0.00582587712</v>
      </c>
      <c r="J62">
        <v>0.00582587712</v>
      </c>
      <c r="K62">
        <v>0.00582587712</v>
      </c>
      <c r="L62">
        <v>0.00582587712</v>
      </c>
      <c r="M62">
        <v>0.00582587712</v>
      </c>
      <c r="N62" s="5">
        <f t="shared" ref="N62:N72" si="33">C62/SUM($C$61:$C$72)*1000</f>
        <v>74.0612391208534</v>
      </c>
      <c r="O62" s="5">
        <f t="shared" si="32"/>
        <v>74.0612391208534</v>
      </c>
      <c r="P62" s="5">
        <f t="shared" si="32"/>
        <v>74.0612391208534</v>
      </c>
      <c r="Q62" s="5">
        <f t="shared" si="32"/>
        <v>74.0612391208534</v>
      </c>
      <c r="R62" s="5">
        <f t="shared" si="32"/>
        <v>74.0612391208534</v>
      </c>
      <c r="S62" s="5">
        <f t="shared" si="32"/>
        <v>74.0612391208534</v>
      </c>
      <c r="T62" s="5">
        <f t="shared" si="32"/>
        <v>74.0612391208534</v>
      </c>
      <c r="U62" s="5">
        <f t="shared" si="32"/>
        <v>74.0612391208534</v>
      </c>
      <c r="V62" s="5">
        <f t="shared" si="32"/>
        <v>74.0612391208534</v>
      </c>
      <c r="W62" s="5">
        <f t="shared" si="32"/>
        <v>74.0612391208534</v>
      </c>
      <c r="X62" s="5">
        <f t="shared" si="32"/>
        <v>74.0612391208534</v>
      </c>
    </row>
    <row r="63" spans="1:24">
      <c r="A63" s="6"/>
      <c r="B63" t="s">
        <v>1430</v>
      </c>
      <c r="C63">
        <v>0.00158552352</v>
      </c>
      <c r="D63">
        <v>0.00158552352</v>
      </c>
      <c r="E63">
        <v>0.00158552352</v>
      </c>
      <c r="F63">
        <v>0.00158552352</v>
      </c>
      <c r="G63">
        <v>0.00158552352</v>
      </c>
      <c r="H63">
        <v>0.00158552352</v>
      </c>
      <c r="I63">
        <v>0.00158552352</v>
      </c>
      <c r="J63">
        <v>0.00158552352</v>
      </c>
      <c r="K63">
        <v>0.00158552352</v>
      </c>
      <c r="L63">
        <v>0.00158552352</v>
      </c>
      <c r="M63">
        <v>0.00158552352</v>
      </c>
      <c r="N63" s="5">
        <f t="shared" si="33"/>
        <v>20.1559068493462</v>
      </c>
      <c r="O63" s="5">
        <f t="shared" si="32"/>
        <v>20.1559068493462</v>
      </c>
      <c r="P63" s="5">
        <f t="shared" si="32"/>
        <v>20.1559068493462</v>
      </c>
      <c r="Q63" s="5">
        <f t="shared" si="32"/>
        <v>20.1559068493462</v>
      </c>
      <c r="R63" s="5">
        <f t="shared" si="32"/>
        <v>20.1559068493462</v>
      </c>
      <c r="S63" s="5">
        <f t="shared" si="32"/>
        <v>20.1559068493462</v>
      </c>
      <c r="T63" s="5">
        <f t="shared" si="32"/>
        <v>20.1559068493462</v>
      </c>
      <c r="U63" s="5">
        <f t="shared" si="32"/>
        <v>20.1559068493462</v>
      </c>
      <c r="V63" s="5">
        <f t="shared" si="32"/>
        <v>20.1559068493462</v>
      </c>
      <c r="W63" s="5">
        <f t="shared" si="32"/>
        <v>20.1559068493462</v>
      </c>
      <c r="X63" s="5">
        <f t="shared" si="32"/>
        <v>20.1559068493462</v>
      </c>
    </row>
    <row r="64" spans="1:24">
      <c r="A64" s="6"/>
      <c r="B64" t="s">
        <v>1442</v>
      </c>
      <c r="C64">
        <v>0.02038932</v>
      </c>
      <c r="D64">
        <v>0.02038932</v>
      </c>
      <c r="E64">
        <v>0.02038932</v>
      </c>
      <c r="F64">
        <v>0.02038932</v>
      </c>
      <c r="G64">
        <v>0.02038932</v>
      </c>
      <c r="H64">
        <v>0.02038932</v>
      </c>
      <c r="I64">
        <v>0.02038932</v>
      </c>
      <c r="J64">
        <v>0.02038932</v>
      </c>
      <c r="K64">
        <v>0.02038932</v>
      </c>
      <c r="L64">
        <v>0.02038932</v>
      </c>
      <c r="M64">
        <v>0.02038932</v>
      </c>
      <c r="N64" s="5">
        <f t="shared" si="33"/>
        <v>259.198447362995</v>
      </c>
      <c r="O64" s="5">
        <f t="shared" si="32"/>
        <v>259.198447362995</v>
      </c>
      <c r="P64" s="5">
        <f t="shared" si="32"/>
        <v>259.198447362995</v>
      </c>
      <c r="Q64" s="5">
        <f t="shared" si="32"/>
        <v>259.198447362995</v>
      </c>
      <c r="R64" s="5">
        <f t="shared" si="32"/>
        <v>259.198447362995</v>
      </c>
      <c r="S64" s="5">
        <f t="shared" si="32"/>
        <v>259.198447362995</v>
      </c>
      <c r="T64" s="5">
        <f t="shared" si="32"/>
        <v>259.198447362995</v>
      </c>
      <c r="U64" s="5">
        <f t="shared" si="32"/>
        <v>259.198447362995</v>
      </c>
      <c r="V64" s="5">
        <f t="shared" si="32"/>
        <v>259.198447362995</v>
      </c>
      <c r="W64" s="5">
        <f t="shared" si="32"/>
        <v>259.198447362995</v>
      </c>
      <c r="X64" s="5">
        <f t="shared" si="32"/>
        <v>259.198447362995</v>
      </c>
    </row>
    <row r="65" spans="1:24">
      <c r="A65" s="6"/>
      <c r="B65" t="s">
        <v>1460</v>
      </c>
      <c r="C65">
        <v>0.00243664092</v>
      </c>
      <c r="D65">
        <v>0.00243664092</v>
      </c>
      <c r="E65">
        <v>0.00243664092</v>
      </c>
      <c r="F65">
        <v>0.00243664092</v>
      </c>
      <c r="G65">
        <v>0.00243664092</v>
      </c>
      <c r="H65">
        <v>0.00243664092</v>
      </c>
      <c r="I65">
        <v>0.00243664092</v>
      </c>
      <c r="J65">
        <v>0.00243664092</v>
      </c>
      <c r="K65">
        <v>0.00243664092</v>
      </c>
      <c r="L65">
        <v>0.00243664092</v>
      </c>
      <c r="M65">
        <v>0.00243664092</v>
      </c>
      <c r="N65" s="5">
        <f t="shared" si="33"/>
        <v>30.9757041061271</v>
      </c>
      <c r="O65" s="5">
        <f t="shared" si="32"/>
        <v>30.9757041061271</v>
      </c>
      <c r="P65" s="5">
        <f t="shared" si="32"/>
        <v>30.9757041061271</v>
      </c>
      <c r="Q65" s="5">
        <f t="shared" si="32"/>
        <v>30.9757041061271</v>
      </c>
      <c r="R65" s="5">
        <f t="shared" si="32"/>
        <v>30.9757041061271</v>
      </c>
      <c r="S65" s="5">
        <f t="shared" si="32"/>
        <v>30.9757041061271</v>
      </c>
      <c r="T65" s="5">
        <f t="shared" si="32"/>
        <v>30.9757041061271</v>
      </c>
      <c r="U65" s="5">
        <f t="shared" si="32"/>
        <v>30.9757041061271</v>
      </c>
      <c r="V65" s="5">
        <f t="shared" si="32"/>
        <v>30.9757041061271</v>
      </c>
      <c r="W65" s="5">
        <f t="shared" si="32"/>
        <v>30.9757041061271</v>
      </c>
      <c r="X65" s="5">
        <f t="shared" si="32"/>
        <v>30.9757041061271</v>
      </c>
    </row>
    <row r="66" spans="1:24">
      <c r="A66" s="6"/>
      <c r="B66" t="s">
        <v>1483</v>
      </c>
      <c r="C66">
        <v>0.00623467908</v>
      </c>
      <c r="D66">
        <v>0.00623467908</v>
      </c>
      <c r="E66">
        <v>0.00623467908</v>
      </c>
      <c r="F66">
        <v>0.00623467908</v>
      </c>
      <c r="G66">
        <v>0.00623467908</v>
      </c>
      <c r="H66">
        <v>0.00623467908</v>
      </c>
      <c r="I66">
        <v>0.00623467908</v>
      </c>
      <c r="J66">
        <v>0.00623467908</v>
      </c>
      <c r="K66">
        <v>0.00623467908</v>
      </c>
      <c r="L66">
        <v>0.00623467908</v>
      </c>
      <c r="M66">
        <v>0.00623467908</v>
      </c>
      <c r="N66" s="5">
        <f t="shared" si="33"/>
        <v>79.2581183356064</v>
      </c>
      <c r="O66" s="5">
        <f t="shared" si="32"/>
        <v>79.2581183356064</v>
      </c>
      <c r="P66" s="5">
        <f t="shared" si="32"/>
        <v>79.2581183356064</v>
      </c>
      <c r="Q66" s="5">
        <f t="shared" si="32"/>
        <v>79.2581183356064</v>
      </c>
      <c r="R66" s="5">
        <f t="shared" si="32"/>
        <v>79.2581183356064</v>
      </c>
      <c r="S66" s="5">
        <f t="shared" si="32"/>
        <v>79.2581183356064</v>
      </c>
      <c r="T66" s="5">
        <f t="shared" si="32"/>
        <v>79.2581183356064</v>
      </c>
      <c r="U66" s="5">
        <f t="shared" si="32"/>
        <v>79.2581183356064</v>
      </c>
      <c r="V66" s="5">
        <f t="shared" si="32"/>
        <v>79.2581183356064</v>
      </c>
      <c r="W66" s="5">
        <f t="shared" si="32"/>
        <v>79.2581183356064</v>
      </c>
      <c r="X66" s="5">
        <f t="shared" si="32"/>
        <v>79.2581183356064</v>
      </c>
    </row>
    <row r="67" spans="1:24">
      <c r="A67" s="6"/>
      <c r="B67" t="s">
        <v>1494</v>
      </c>
      <c r="C67">
        <v>0.00447252624</v>
      </c>
      <c r="D67">
        <v>0.00447252624</v>
      </c>
      <c r="E67">
        <v>0.00447252624</v>
      </c>
      <c r="F67">
        <v>0.00447252624</v>
      </c>
      <c r="G67">
        <v>0.00447252624</v>
      </c>
      <c r="H67">
        <v>0.00447252624</v>
      </c>
      <c r="I67">
        <v>0.00447252624</v>
      </c>
      <c r="J67">
        <v>0.00447252624</v>
      </c>
      <c r="K67">
        <v>0.00447252624</v>
      </c>
      <c r="L67">
        <v>0.00447252624</v>
      </c>
      <c r="M67">
        <v>0.00447252624</v>
      </c>
      <c r="N67" s="5">
        <f t="shared" si="33"/>
        <v>56.8568180399471</v>
      </c>
      <c r="O67" s="5">
        <f t="shared" si="32"/>
        <v>56.8568180399471</v>
      </c>
      <c r="P67" s="5">
        <f t="shared" si="32"/>
        <v>56.8568180399471</v>
      </c>
      <c r="Q67" s="5">
        <f t="shared" si="32"/>
        <v>56.8568180399471</v>
      </c>
      <c r="R67" s="5">
        <f t="shared" si="32"/>
        <v>56.8568180399471</v>
      </c>
      <c r="S67" s="5">
        <f t="shared" si="32"/>
        <v>56.8568180399471</v>
      </c>
      <c r="T67" s="5">
        <f t="shared" si="32"/>
        <v>56.8568180399471</v>
      </c>
      <c r="U67" s="5">
        <f t="shared" si="32"/>
        <v>56.8568180399471</v>
      </c>
      <c r="V67" s="5">
        <f t="shared" si="32"/>
        <v>56.8568180399471</v>
      </c>
      <c r="W67" s="5">
        <f t="shared" si="32"/>
        <v>56.8568180399471</v>
      </c>
      <c r="X67" s="5">
        <f t="shared" si="32"/>
        <v>56.8568180399471</v>
      </c>
    </row>
    <row r="68" spans="1:24">
      <c r="A68" s="6"/>
      <c r="B68" t="s">
        <v>1507</v>
      </c>
      <c r="C68">
        <v>0.0035341488</v>
      </c>
      <c r="D68">
        <v>0.0035341488</v>
      </c>
      <c r="E68">
        <v>0.0035341488</v>
      </c>
      <c r="F68">
        <v>0.0035341488</v>
      </c>
      <c r="G68">
        <v>0.0035341488</v>
      </c>
      <c r="H68">
        <v>0.0035341488</v>
      </c>
      <c r="I68">
        <v>0.0035341488</v>
      </c>
      <c r="J68">
        <v>0.0035341488</v>
      </c>
      <c r="K68">
        <v>0.0035341488</v>
      </c>
      <c r="L68">
        <v>0.0035341488</v>
      </c>
      <c r="M68">
        <v>0.0035341488</v>
      </c>
      <c r="N68" s="5">
        <f t="shared" si="33"/>
        <v>44.9277308762525</v>
      </c>
      <c r="O68" s="5">
        <f t="shared" si="32"/>
        <v>44.9277308762525</v>
      </c>
      <c r="P68" s="5">
        <f t="shared" si="32"/>
        <v>44.9277308762525</v>
      </c>
      <c r="Q68" s="5">
        <f t="shared" si="32"/>
        <v>44.9277308762525</v>
      </c>
      <c r="R68" s="5">
        <f t="shared" si="32"/>
        <v>44.9277308762525</v>
      </c>
      <c r="S68" s="5">
        <f t="shared" si="32"/>
        <v>44.9277308762525</v>
      </c>
      <c r="T68" s="5">
        <f t="shared" si="32"/>
        <v>44.9277308762525</v>
      </c>
      <c r="U68" s="5">
        <f t="shared" si="32"/>
        <v>44.9277308762525</v>
      </c>
      <c r="V68" s="5">
        <f t="shared" si="32"/>
        <v>44.9277308762525</v>
      </c>
      <c r="W68" s="5">
        <f t="shared" si="32"/>
        <v>44.9277308762525</v>
      </c>
      <c r="X68" s="5">
        <f t="shared" si="32"/>
        <v>44.9277308762525</v>
      </c>
    </row>
    <row r="69" spans="1:24">
      <c r="A69" s="6"/>
      <c r="B69" t="s">
        <v>1524</v>
      </c>
      <c r="C69">
        <v>0.00114555168</v>
      </c>
      <c r="D69">
        <v>0.00114555168</v>
      </c>
      <c r="E69">
        <v>0.00114555168</v>
      </c>
      <c r="F69">
        <v>0.00114555168</v>
      </c>
      <c r="G69">
        <v>0.00114555168</v>
      </c>
      <c r="H69">
        <v>0.00114555168</v>
      </c>
      <c r="I69">
        <v>0.00114555168</v>
      </c>
      <c r="J69">
        <v>0.00114555168</v>
      </c>
      <c r="K69">
        <v>0.00114555168</v>
      </c>
      <c r="L69">
        <v>0.00114555168</v>
      </c>
      <c r="M69">
        <v>0.00114555168</v>
      </c>
      <c r="N69" s="5">
        <f t="shared" si="33"/>
        <v>14.5627817323025</v>
      </c>
      <c r="O69" s="5">
        <f t="shared" si="32"/>
        <v>14.5627817323025</v>
      </c>
      <c r="P69" s="5">
        <f t="shared" si="32"/>
        <v>14.5627817323025</v>
      </c>
      <c r="Q69" s="5">
        <f t="shared" si="32"/>
        <v>14.5627817323025</v>
      </c>
      <c r="R69" s="5">
        <f t="shared" si="32"/>
        <v>14.5627817323025</v>
      </c>
      <c r="S69" s="5">
        <f t="shared" si="32"/>
        <v>14.5627817323025</v>
      </c>
      <c r="T69" s="5">
        <f t="shared" si="32"/>
        <v>14.5627817323025</v>
      </c>
      <c r="U69" s="5">
        <f t="shared" si="32"/>
        <v>14.5627817323025</v>
      </c>
      <c r="V69" s="5">
        <f t="shared" si="32"/>
        <v>14.5627817323025</v>
      </c>
      <c r="W69" s="5">
        <f t="shared" si="32"/>
        <v>14.5627817323025</v>
      </c>
      <c r="X69" s="5">
        <f t="shared" si="32"/>
        <v>14.5627817323025</v>
      </c>
    </row>
    <row r="70" spans="1:24">
      <c r="A70" s="6"/>
      <c r="B70" t="s">
        <v>1541</v>
      </c>
      <c r="C70">
        <v>0.00169395408</v>
      </c>
      <c r="D70">
        <v>0.00169395408</v>
      </c>
      <c r="E70">
        <v>0.00169395408</v>
      </c>
      <c r="F70">
        <v>0.00169395408</v>
      </c>
      <c r="G70">
        <v>0.00169395408</v>
      </c>
      <c r="H70">
        <v>0.00169395408</v>
      </c>
      <c r="I70">
        <v>0.00169395408</v>
      </c>
      <c r="J70">
        <v>0.00169395408</v>
      </c>
      <c r="K70">
        <v>0.00169395408</v>
      </c>
      <c r="L70">
        <v>0.00169395408</v>
      </c>
      <c r="M70">
        <v>0.00169395408</v>
      </c>
      <c r="N70" s="5">
        <f t="shared" si="33"/>
        <v>21.5343261786176</v>
      </c>
      <c r="O70" s="5">
        <f t="shared" si="32"/>
        <v>21.5343261786176</v>
      </c>
      <c r="P70" s="5">
        <f t="shared" si="32"/>
        <v>21.5343261786176</v>
      </c>
      <c r="Q70" s="5">
        <f t="shared" si="32"/>
        <v>21.5343261786176</v>
      </c>
      <c r="R70" s="5">
        <f t="shared" si="32"/>
        <v>21.5343261786176</v>
      </c>
      <c r="S70" s="5">
        <f t="shared" si="32"/>
        <v>21.5343261786176</v>
      </c>
      <c r="T70" s="5">
        <f t="shared" si="32"/>
        <v>21.5343261786176</v>
      </c>
      <c r="U70" s="5">
        <f t="shared" si="32"/>
        <v>21.5343261786176</v>
      </c>
      <c r="V70" s="5">
        <f t="shared" si="32"/>
        <v>21.5343261786176</v>
      </c>
      <c r="W70" s="5">
        <f t="shared" si="32"/>
        <v>21.5343261786176</v>
      </c>
      <c r="X70" s="5">
        <f t="shared" si="32"/>
        <v>21.5343261786176</v>
      </c>
    </row>
    <row r="71" spans="1:24">
      <c r="A71" s="6"/>
      <c r="B71" t="s">
        <v>1550</v>
      </c>
      <c r="C71">
        <v>0.0013405392</v>
      </c>
      <c r="D71">
        <v>0.0013405392</v>
      </c>
      <c r="E71">
        <v>0.0013405392</v>
      </c>
      <c r="F71">
        <v>0.0013405392</v>
      </c>
      <c r="G71">
        <v>0.0013405392</v>
      </c>
      <c r="H71">
        <v>0.0013405392</v>
      </c>
      <c r="I71">
        <v>0.0013405392</v>
      </c>
      <c r="J71">
        <v>0.0013405392</v>
      </c>
      <c r="K71">
        <v>0.0013405392</v>
      </c>
      <c r="L71">
        <v>0.0013405392</v>
      </c>
      <c r="M71">
        <v>0.0013405392</v>
      </c>
      <c r="N71" s="5">
        <f t="shared" si="33"/>
        <v>17.0415530909923</v>
      </c>
      <c r="O71" s="5">
        <f t="shared" si="32"/>
        <v>17.0415530909923</v>
      </c>
      <c r="P71" s="5">
        <f t="shared" si="32"/>
        <v>17.0415530909923</v>
      </c>
      <c r="Q71" s="5">
        <f t="shared" si="32"/>
        <v>17.0415530909923</v>
      </c>
      <c r="R71" s="5">
        <f t="shared" si="32"/>
        <v>17.0415530909923</v>
      </c>
      <c r="S71" s="5">
        <f t="shared" si="32"/>
        <v>17.0415530909923</v>
      </c>
      <c r="T71" s="5">
        <f t="shared" si="32"/>
        <v>17.0415530909923</v>
      </c>
      <c r="U71" s="5">
        <f t="shared" si="32"/>
        <v>17.0415530909923</v>
      </c>
      <c r="V71" s="5">
        <f t="shared" si="32"/>
        <v>17.0415530909923</v>
      </c>
      <c r="W71" s="5">
        <f t="shared" si="32"/>
        <v>17.0415530909923</v>
      </c>
      <c r="X71" s="5">
        <f t="shared" si="32"/>
        <v>17.0415530909923</v>
      </c>
    </row>
    <row r="72" spans="1:24">
      <c r="A72" s="6"/>
      <c r="B72" t="s">
        <v>1555</v>
      </c>
      <c r="C72">
        <v>0.00220224</v>
      </c>
      <c r="D72">
        <v>0.00220224</v>
      </c>
      <c r="E72">
        <v>0.00220224</v>
      </c>
      <c r="F72">
        <v>0.00220224</v>
      </c>
      <c r="G72">
        <v>0.00220224</v>
      </c>
      <c r="H72">
        <v>0.00220224</v>
      </c>
      <c r="I72">
        <v>0.00220224</v>
      </c>
      <c r="J72">
        <v>0.00220224</v>
      </c>
      <c r="K72">
        <v>0.00220224</v>
      </c>
      <c r="L72">
        <v>0.00220224</v>
      </c>
      <c r="M72">
        <v>0.00220224</v>
      </c>
      <c r="N72" s="5">
        <f t="shared" si="33"/>
        <v>27.9958914137736</v>
      </c>
      <c r="O72" s="5">
        <f t="shared" si="32"/>
        <v>27.9958914137736</v>
      </c>
      <c r="P72" s="5">
        <f t="shared" si="32"/>
        <v>27.9958914137736</v>
      </c>
      <c r="Q72" s="5">
        <f t="shared" si="32"/>
        <v>27.9958914137736</v>
      </c>
      <c r="R72" s="5">
        <f t="shared" si="32"/>
        <v>27.9958914137736</v>
      </c>
      <c r="S72" s="5">
        <f t="shared" si="32"/>
        <v>27.9958914137736</v>
      </c>
      <c r="T72" s="5">
        <f t="shared" si="32"/>
        <v>27.9958914137736</v>
      </c>
      <c r="U72" s="5">
        <f t="shared" si="32"/>
        <v>27.9958914137736</v>
      </c>
      <c r="V72" s="5">
        <f t="shared" si="32"/>
        <v>27.9958914137736</v>
      </c>
      <c r="W72" s="5">
        <f t="shared" si="32"/>
        <v>27.9958914137736</v>
      </c>
      <c r="X72" s="5">
        <f t="shared" si="32"/>
        <v>27.9958914137736</v>
      </c>
    </row>
    <row r="73" spans="1:24">
      <c r="A73" s="6" t="s">
        <v>1562</v>
      </c>
      <c r="B73" t="s">
        <v>1563</v>
      </c>
      <c r="C73">
        <v>0.01133236</v>
      </c>
      <c r="D73">
        <v>0.01133236</v>
      </c>
      <c r="E73">
        <v>0.01133236</v>
      </c>
      <c r="F73">
        <v>0.01133236</v>
      </c>
      <c r="G73">
        <v>0.01133236</v>
      </c>
      <c r="H73">
        <v>0.01133236</v>
      </c>
      <c r="I73">
        <v>0.01133236</v>
      </c>
      <c r="J73">
        <v>0.01133236</v>
      </c>
      <c r="K73">
        <v>0.01133236</v>
      </c>
      <c r="L73">
        <v>0.01133236</v>
      </c>
      <c r="M73">
        <v>0.01133236</v>
      </c>
      <c r="N73" s="5">
        <f>C73/SUM($C$73:$C$74)*1000</f>
        <v>259.453781512605</v>
      </c>
      <c r="O73" s="5">
        <f t="shared" ref="O73:X74" si="34">D73/SUM($C$73:$C$74)*1000</f>
        <v>259.453781512605</v>
      </c>
      <c r="P73" s="5">
        <f t="shared" si="34"/>
        <v>259.453781512605</v>
      </c>
      <c r="Q73" s="5">
        <f t="shared" si="34"/>
        <v>259.453781512605</v>
      </c>
      <c r="R73" s="5">
        <f t="shared" si="34"/>
        <v>259.453781512605</v>
      </c>
      <c r="S73" s="5">
        <f t="shared" si="34"/>
        <v>259.453781512605</v>
      </c>
      <c r="T73" s="5">
        <f t="shared" si="34"/>
        <v>259.453781512605</v>
      </c>
      <c r="U73" s="5">
        <f t="shared" si="34"/>
        <v>259.453781512605</v>
      </c>
      <c r="V73" s="5">
        <f t="shared" si="34"/>
        <v>259.453781512605</v>
      </c>
      <c r="W73" s="5">
        <f t="shared" si="34"/>
        <v>259.453781512605</v>
      </c>
      <c r="X73" s="5">
        <f t="shared" si="34"/>
        <v>259.453781512605</v>
      </c>
    </row>
    <row r="74" spans="1:24">
      <c r="A74" s="6"/>
      <c r="B74" t="s">
        <v>1588</v>
      </c>
      <c r="C74">
        <v>0.0323454</v>
      </c>
      <c r="D74">
        <v>0.0323454</v>
      </c>
      <c r="E74">
        <v>0.0323454</v>
      </c>
      <c r="F74">
        <v>0.0323454</v>
      </c>
      <c r="G74">
        <v>0.0323454</v>
      </c>
      <c r="H74">
        <v>0.0323454</v>
      </c>
      <c r="I74">
        <v>0.0323454</v>
      </c>
      <c r="J74">
        <v>0.0323454</v>
      </c>
      <c r="K74">
        <v>0.0323454</v>
      </c>
      <c r="L74">
        <v>0.0323454</v>
      </c>
      <c r="M74">
        <v>0.0323454</v>
      </c>
      <c r="N74" s="5">
        <f>C74/SUM($C$73:$C$74)*1000</f>
        <v>740.546218487395</v>
      </c>
      <c r="O74" s="5">
        <f t="shared" si="34"/>
        <v>740.546218487395</v>
      </c>
      <c r="P74" s="5">
        <f t="shared" si="34"/>
        <v>740.546218487395</v>
      </c>
      <c r="Q74" s="5">
        <f t="shared" si="34"/>
        <v>740.546218487395</v>
      </c>
      <c r="R74" s="5">
        <f t="shared" si="34"/>
        <v>740.546218487395</v>
      </c>
      <c r="S74" s="5">
        <f t="shared" si="34"/>
        <v>740.546218487395</v>
      </c>
      <c r="T74" s="5">
        <f t="shared" si="34"/>
        <v>740.546218487395</v>
      </c>
      <c r="U74" s="5">
        <f t="shared" si="34"/>
        <v>740.546218487395</v>
      </c>
      <c r="V74" s="5">
        <f t="shared" si="34"/>
        <v>740.546218487395</v>
      </c>
      <c r="W74" s="5">
        <f t="shared" si="34"/>
        <v>740.546218487395</v>
      </c>
      <c r="X74" s="5">
        <f t="shared" si="34"/>
        <v>740.546218487395</v>
      </c>
    </row>
    <row r="75" spans="1:24">
      <c r="A75" s="6" t="s">
        <v>1624</v>
      </c>
      <c r="B75" t="s">
        <v>1625</v>
      </c>
      <c r="C75">
        <v>0.0065082125</v>
      </c>
      <c r="D75">
        <v>0.0065082125</v>
      </c>
      <c r="E75">
        <v>0.0065082125</v>
      </c>
      <c r="F75">
        <v>0.0065082125</v>
      </c>
      <c r="G75">
        <v>0.0065082125</v>
      </c>
      <c r="H75">
        <v>0.0065082125</v>
      </c>
      <c r="I75">
        <v>0.0065082125</v>
      </c>
      <c r="J75">
        <v>0.0065082125</v>
      </c>
      <c r="K75">
        <v>0.0065082125</v>
      </c>
      <c r="L75">
        <v>0.0065082125</v>
      </c>
      <c r="M75">
        <v>0.0065082125</v>
      </c>
      <c r="N75" s="5">
        <f>C75/SUM($C$75:$C$84)*1000</f>
        <v>133.767122559629</v>
      </c>
      <c r="O75" s="5">
        <f t="shared" ref="O75:X84" si="35">D75/SUM($C$75:$C$84)*1000</f>
        <v>133.767122559629</v>
      </c>
      <c r="P75" s="5">
        <f t="shared" si="35"/>
        <v>133.767122559629</v>
      </c>
      <c r="Q75" s="5">
        <f t="shared" si="35"/>
        <v>133.767122559629</v>
      </c>
      <c r="R75" s="5">
        <f t="shared" si="35"/>
        <v>133.767122559629</v>
      </c>
      <c r="S75" s="5">
        <f t="shared" si="35"/>
        <v>133.767122559629</v>
      </c>
      <c r="T75" s="5">
        <f t="shared" si="35"/>
        <v>133.767122559629</v>
      </c>
      <c r="U75" s="5">
        <f t="shared" si="35"/>
        <v>133.767122559629</v>
      </c>
      <c r="V75" s="5">
        <f t="shared" si="35"/>
        <v>133.767122559629</v>
      </c>
      <c r="W75" s="5">
        <f t="shared" si="35"/>
        <v>133.767122559629</v>
      </c>
      <c r="X75" s="5">
        <f t="shared" si="35"/>
        <v>133.767122559629</v>
      </c>
    </row>
    <row r="76" spans="1:24">
      <c r="A76" s="6"/>
      <c r="B76" t="s">
        <v>1674</v>
      </c>
      <c r="C76">
        <v>0.0014480375</v>
      </c>
      <c r="D76">
        <v>0.0014480375</v>
      </c>
      <c r="E76">
        <v>0.0014480375</v>
      </c>
      <c r="F76">
        <v>0.0014480375</v>
      </c>
      <c r="G76">
        <v>0.0014480375</v>
      </c>
      <c r="H76">
        <v>0.0014480375</v>
      </c>
      <c r="I76">
        <v>0.0014480375</v>
      </c>
      <c r="J76">
        <v>0.0014480375</v>
      </c>
      <c r="K76">
        <v>0.0014480375</v>
      </c>
      <c r="L76">
        <v>0.0014480375</v>
      </c>
      <c r="M76">
        <v>0.0014480375</v>
      </c>
      <c r="N76" s="5">
        <f t="shared" ref="N76:N84" si="36">C76/SUM($C$75:$C$84)*1000</f>
        <v>29.762367122069</v>
      </c>
      <c r="O76" s="5">
        <f t="shared" si="35"/>
        <v>29.762367122069</v>
      </c>
      <c r="P76" s="5">
        <f t="shared" si="35"/>
        <v>29.762367122069</v>
      </c>
      <c r="Q76" s="5">
        <f t="shared" si="35"/>
        <v>29.762367122069</v>
      </c>
      <c r="R76" s="5">
        <f t="shared" si="35"/>
        <v>29.762367122069</v>
      </c>
      <c r="S76" s="5">
        <f t="shared" si="35"/>
        <v>29.762367122069</v>
      </c>
      <c r="T76" s="5">
        <f t="shared" si="35"/>
        <v>29.762367122069</v>
      </c>
      <c r="U76" s="5">
        <f t="shared" si="35"/>
        <v>29.762367122069</v>
      </c>
      <c r="V76" s="5">
        <f t="shared" si="35"/>
        <v>29.762367122069</v>
      </c>
      <c r="W76" s="5">
        <f t="shared" si="35"/>
        <v>29.762367122069</v>
      </c>
      <c r="X76" s="5">
        <f t="shared" si="35"/>
        <v>29.762367122069</v>
      </c>
    </row>
    <row r="77" spans="1:24">
      <c r="A77" s="6"/>
      <c r="B77" t="s">
        <v>1689</v>
      </c>
      <c r="C77">
        <v>0.00045440530625</v>
      </c>
      <c r="D77">
        <v>0.00045440530625</v>
      </c>
      <c r="E77">
        <v>0.00045440530625</v>
      </c>
      <c r="F77">
        <v>0.00045440530625</v>
      </c>
      <c r="G77">
        <v>0.00045440530625</v>
      </c>
      <c r="H77">
        <v>0.00045440530625</v>
      </c>
      <c r="I77">
        <v>0.00045440530625</v>
      </c>
      <c r="J77">
        <v>0.00045440530625</v>
      </c>
      <c r="K77">
        <v>0.00045440530625</v>
      </c>
      <c r="L77">
        <v>0.00045440530625</v>
      </c>
      <c r="M77">
        <v>0.00045440530625</v>
      </c>
      <c r="N77" s="5">
        <f t="shared" si="36"/>
        <v>9.33965974419082</v>
      </c>
      <c r="O77" s="5">
        <f t="shared" si="35"/>
        <v>9.33965974419082</v>
      </c>
      <c r="P77" s="5">
        <f t="shared" si="35"/>
        <v>9.33965974419082</v>
      </c>
      <c r="Q77" s="5">
        <f t="shared" si="35"/>
        <v>9.33965974419082</v>
      </c>
      <c r="R77" s="5">
        <f t="shared" si="35"/>
        <v>9.33965974419082</v>
      </c>
      <c r="S77" s="5">
        <f t="shared" si="35"/>
        <v>9.33965974419082</v>
      </c>
      <c r="T77" s="5">
        <f t="shared" si="35"/>
        <v>9.33965974419082</v>
      </c>
      <c r="U77" s="5">
        <f t="shared" si="35"/>
        <v>9.33965974419082</v>
      </c>
      <c r="V77" s="5">
        <f t="shared" si="35"/>
        <v>9.33965974419082</v>
      </c>
      <c r="W77" s="5">
        <f t="shared" si="35"/>
        <v>9.33965974419082</v>
      </c>
      <c r="X77" s="5">
        <f t="shared" si="35"/>
        <v>9.33965974419082</v>
      </c>
    </row>
    <row r="78" spans="1:24">
      <c r="A78" s="6"/>
      <c r="B78" t="s">
        <v>1696</v>
      </c>
      <c r="C78">
        <v>0.00062854375</v>
      </c>
      <c r="D78">
        <v>0.00062854375</v>
      </c>
      <c r="E78">
        <v>0.00062854375</v>
      </c>
      <c r="F78">
        <v>0.00062854375</v>
      </c>
      <c r="G78">
        <v>0.00062854375</v>
      </c>
      <c r="H78">
        <v>0.00062854375</v>
      </c>
      <c r="I78">
        <v>0.00062854375</v>
      </c>
      <c r="J78">
        <v>0.00062854375</v>
      </c>
      <c r="K78">
        <v>0.00062854375</v>
      </c>
      <c r="L78">
        <v>0.00062854375</v>
      </c>
      <c r="M78">
        <v>0.00062854375</v>
      </c>
      <c r="N78" s="5">
        <f t="shared" si="36"/>
        <v>12.9188296848541</v>
      </c>
      <c r="O78" s="5">
        <f t="shared" si="35"/>
        <v>12.9188296848541</v>
      </c>
      <c r="P78" s="5">
        <f t="shared" si="35"/>
        <v>12.9188296848541</v>
      </c>
      <c r="Q78" s="5">
        <f t="shared" si="35"/>
        <v>12.9188296848541</v>
      </c>
      <c r="R78" s="5">
        <f t="shared" si="35"/>
        <v>12.9188296848541</v>
      </c>
      <c r="S78" s="5">
        <f t="shared" si="35"/>
        <v>12.9188296848541</v>
      </c>
      <c r="T78" s="5">
        <f t="shared" si="35"/>
        <v>12.9188296848541</v>
      </c>
      <c r="U78" s="5">
        <f t="shared" si="35"/>
        <v>12.9188296848541</v>
      </c>
      <c r="V78" s="5">
        <f t="shared" si="35"/>
        <v>12.9188296848541</v>
      </c>
      <c r="W78" s="5">
        <f t="shared" si="35"/>
        <v>12.9188296848541</v>
      </c>
      <c r="X78" s="5">
        <f t="shared" si="35"/>
        <v>12.9188296848541</v>
      </c>
    </row>
    <row r="79" spans="1:24">
      <c r="A79" s="6"/>
      <c r="B79" t="s">
        <v>1717</v>
      </c>
      <c r="C79">
        <v>0.00031029375</v>
      </c>
      <c r="D79">
        <v>0.00031029375</v>
      </c>
      <c r="E79">
        <v>0.00031029375</v>
      </c>
      <c r="F79">
        <v>0.00031029375</v>
      </c>
      <c r="G79">
        <v>0.00031029375</v>
      </c>
      <c r="H79">
        <v>0.00031029375</v>
      </c>
      <c r="I79">
        <v>0.00031029375</v>
      </c>
      <c r="J79">
        <v>0.00031029375</v>
      </c>
      <c r="K79">
        <v>0.00031029375</v>
      </c>
      <c r="L79">
        <v>0.00031029375</v>
      </c>
      <c r="M79">
        <v>0.00031029375</v>
      </c>
      <c r="N79" s="5">
        <f t="shared" si="36"/>
        <v>6.37765009758622</v>
      </c>
      <c r="O79" s="5">
        <f t="shared" si="35"/>
        <v>6.37765009758622</v>
      </c>
      <c r="P79" s="5">
        <f t="shared" si="35"/>
        <v>6.37765009758622</v>
      </c>
      <c r="Q79" s="5">
        <f t="shared" si="35"/>
        <v>6.37765009758622</v>
      </c>
      <c r="R79" s="5">
        <f t="shared" si="35"/>
        <v>6.37765009758622</v>
      </c>
      <c r="S79" s="5">
        <f t="shared" si="35"/>
        <v>6.37765009758622</v>
      </c>
      <c r="T79" s="5">
        <f t="shared" si="35"/>
        <v>6.37765009758622</v>
      </c>
      <c r="U79" s="5">
        <f t="shared" si="35"/>
        <v>6.37765009758622</v>
      </c>
      <c r="V79" s="5">
        <f t="shared" si="35"/>
        <v>6.37765009758622</v>
      </c>
      <c r="W79" s="5">
        <f t="shared" si="35"/>
        <v>6.37765009758622</v>
      </c>
      <c r="X79" s="5">
        <f t="shared" si="35"/>
        <v>6.37765009758622</v>
      </c>
    </row>
    <row r="80" spans="1:24">
      <c r="A80" s="6"/>
      <c r="B80" t="s">
        <v>1732</v>
      </c>
      <c r="C80">
        <v>0.00019890625</v>
      </c>
      <c r="D80">
        <v>0.00019890625</v>
      </c>
      <c r="E80">
        <v>0.00019890625</v>
      </c>
      <c r="F80">
        <v>0.00019890625</v>
      </c>
      <c r="G80">
        <v>0.00019890625</v>
      </c>
      <c r="H80">
        <v>0.00019890625</v>
      </c>
      <c r="I80">
        <v>0.00019890625</v>
      </c>
      <c r="J80">
        <v>0.00019890625</v>
      </c>
      <c r="K80">
        <v>0.00019890625</v>
      </c>
      <c r="L80">
        <v>0.00019890625</v>
      </c>
      <c r="M80">
        <v>0.00019890625</v>
      </c>
      <c r="N80" s="5">
        <f t="shared" si="36"/>
        <v>4.08823724204245</v>
      </c>
      <c r="O80" s="5">
        <f t="shared" si="35"/>
        <v>4.08823724204245</v>
      </c>
      <c r="P80" s="5">
        <f t="shared" si="35"/>
        <v>4.08823724204245</v>
      </c>
      <c r="Q80" s="5">
        <f t="shared" si="35"/>
        <v>4.08823724204245</v>
      </c>
      <c r="R80" s="5">
        <f t="shared" si="35"/>
        <v>4.08823724204245</v>
      </c>
      <c r="S80" s="5">
        <f t="shared" si="35"/>
        <v>4.08823724204245</v>
      </c>
      <c r="T80" s="5">
        <f t="shared" si="35"/>
        <v>4.08823724204245</v>
      </c>
      <c r="U80" s="5">
        <f t="shared" si="35"/>
        <v>4.08823724204245</v>
      </c>
      <c r="V80" s="5">
        <f t="shared" si="35"/>
        <v>4.08823724204245</v>
      </c>
      <c r="W80" s="5">
        <f t="shared" si="35"/>
        <v>4.08823724204245</v>
      </c>
      <c r="X80" s="5">
        <f t="shared" si="35"/>
        <v>4.08823724204245</v>
      </c>
    </row>
    <row r="81" spans="1:24">
      <c r="A81" s="6"/>
      <c r="B81" t="s">
        <v>1739</v>
      </c>
      <c r="C81">
        <v>0.00074731465</v>
      </c>
      <c r="D81">
        <v>0.00074731465</v>
      </c>
      <c r="E81">
        <v>0.00074731465</v>
      </c>
      <c r="F81">
        <v>0.00074731465</v>
      </c>
      <c r="G81">
        <v>0.00074731465</v>
      </c>
      <c r="H81">
        <v>0.00074731465</v>
      </c>
      <c r="I81">
        <v>0.00074731465</v>
      </c>
      <c r="J81">
        <v>0.00074731465</v>
      </c>
      <c r="K81">
        <v>0.00074731465</v>
      </c>
      <c r="L81">
        <v>0.00074731465</v>
      </c>
      <c r="M81">
        <v>0.00074731465</v>
      </c>
      <c r="N81" s="5">
        <f t="shared" si="36"/>
        <v>15.3599979068225</v>
      </c>
      <c r="O81" s="5">
        <f t="shared" si="35"/>
        <v>15.3599979068225</v>
      </c>
      <c r="P81" s="5">
        <f t="shared" si="35"/>
        <v>15.3599979068225</v>
      </c>
      <c r="Q81" s="5">
        <f t="shared" si="35"/>
        <v>15.3599979068225</v>
      </c>
      <c r="R81" s="5">
        <f t="shared" si="35"/>
        <v>15.3599979068225</v>
      </c>
      <c r="S81" s="5">
        <f t="shared" si="35"/>
        <v>15.3599979068225</v>
      </c>
      <c r="T81" s="5">
        <f t="shared" si="35"/>
        <v>15.3599979068225</v>
      </c>
      <c r="U81" s="5">
        <f t="shared" si="35"/>
        <v>15.3599979068225</v>
      </c>
      <c r="V81" s="5">
        <f t="shared" si="35"/>
        <v>15.3599979068225</v>
      </c>
      <c r="W81" s="5">
        <f t="shared" si="35"/>
        <v>15.3599979068225</v>
      </c>
      <c r="X81" s="5">
        <f t="shared" si="35"/>
        <v>15.3599979068225</v>
      </c>
    </row>
    <row r="82" spans="1:24">
      <c r="A82" s="6"/>
      <c r="B82" t="s">
        <v>1748</v>
      </c>
      <c r="C82">
        <v>0.00338191545</v>
      </c>
      <c r="D82">
        <v>0.00338191545</v>
      </c>
      <c r="E82">
        <v>0.00338191545</v>
      </c>
      <c r="F82">
        <v>0.00338191545</v>
      </c>
      <c r="G82">
        <v>0.00338191545</v>
      </c>
      <c r="H82">
        <v>0.00338191545</v>
      </c>
      <c r="I82">
        <v>0.00338191545</v>
      </c>
      <c r="J82">
        <v>0.00338191545</v>
      </c>
      <c r="K82">
        <v>0.00338191545</v>
      </c>
      <c r="L82">
        <v>0.00338191545</v>
      </c>
      <c r="M82">
        <v>0.00338191545</v>
      </c>
      <c r="N82" s="5">
        <f t="shared" si="36"/>
        <v>69.5104990020613</v>
      </c>
      <c r="O82" s="5">
        <f t="shared" si="35"/>
        <v>69.5104990020613</v>
      </c>
      <c r="P82" s="5">
        <f t="shared" si="35"/>
        <v>69.5104990020613</v>
      </c>
      <c r="Q82" s="5">
        <f t="shared" si="35"/>
        <v>69.5104990020613</v>
      </c>
      <c r="R82" s="5">
        <f t="shared" si="35"/>
        <v>69.5104990020613</v>
      </c>
      <c r="S82" s="5">
        <f t="shared" si="35"/>
        <v>69.5104990020613</v>
      </c>
      <c r="T82" s="5">
        <f t="shared" si="35"/>
        <v>69.5104990020613</v>
      </c>
      <c r="U82" s="5">
        <f t="shared" si="35"/>
        <v>69.5104990020613</v>
      </c>
      <c r="V82" s="5">
        <f t="shared" si="35"/>
        <v>69.5104990020613</v>
      </c>
      <c r="W82" s="5">
        <f t="shared" si="35"/>
        <v>69.5104990020613</v>
      </c>
      <c r="X82" s="5">
        <f t="shared" si="35"/>
        <v>69.5104990020613</v>
      </c>
    </row>
    <row r="83" spans="1:24">
      <c r="A83" s="6"/>
      <c r="B83" t="s">
        <v>1757</v>
      </c>
      <c r="C83">
        <v>0.004741925</v>
      </c>
      <c r="D83">
        <v>0.004741925</v>
      </c>
      <c r="E83">
        <v>0.004741925</v>
      </c>
      <c r="F83">
        <v>0.004741925</v>
      </c>
      <c r="G83">
        <v>0.004741925</v>
      </c>
      <c r="H83">
        <v>0.004741925</v>
      </c>
      <c r="I83">
        <v>0.004741925</v>
      </c>
      <c r="J83">
        <v>0.004741925</v>
      </c>
      <c r="K83">
        <v>0.004741925</v>
      </c>
      <c r="L83">
        <v>0.004741925</v>
      </c>
      <c r="M83">
        <v>0.004741925</v>
      </c>
      <c r="N83" s="5">
        <f t="shared" si="36"/>
        <v>97.463575850292</v>
      </c>
      <c r="O83" s="5">
        <f t="shared" si="35"/>
        <v>97.463575850292</v>
      </c>
      <c r="P83" s="5">
        <f t="shared" si="35"/>
        <v>97.463575850292</v>
      </c>
      <c r="Q83" s="5">
        <f t="shared" si="35"/>
        <v>97.463575850292</v>
      </c>
      <c r="R83" s="5">
        <f t="shared" si="35"/>
        <v>97.463575850292</v>
      </c>
      <c r="S83" s="5">
        <f t="shared" si="35"/>
        <v>97.463575850292</v>
      </c>
      <c r="T83" s="5">
        <f t="shared" si="35"/>
        <v>97.463575850292</v>
      </c>
      <c r="U83" s="5">
        <f t="shared" si="35"/>
        <v>97.463575850292</v>
      </c>
      <c r="V83" s="5">
        <f t="shared" si="35"/>
        <v>97.463575850292</v>
      </c>
      <c r="W83" s="5">
        <f t="shared" si="35"/>
        <v>97.463575850292</v>
      </c>
      <c r="X83" s="5">
        <f t="shared" si="35"/>
        <v>97.463575850292</v>
      </c>
    </row>
    <row r="84" spans="1:24">
      <c r="A84" s="6"/>
      <c r="B84" t="s">
        <v>1778</v>
      </c>
      <c r="C84">
        <v>0.03023375</v>
      </c>
      <c r="D84">
        <v>0.03023375</v>
      </c>
      <c r="E84">
        <v>0.03023375</v>
      </c>
      <c r="F84">
        <v>0.03023375</v>
      </c>
      <c r="G84">
        <v>0.03023375</v>
      </c>
      <c r="H84">
        <v>0.03023375</v>
      </c>
      <c r="I84">
        <v>0.03023375</v>
      </c>
      <c r="J84">
        <v>0.03023375</v>
      </c>
      <c r="K84">
        <v>0.03023375</v>
      </c>
      <c r="L84">
        <v>0.03023375</v>
      </c>
      <c r="M84">
        <v>0.03023375</v>
      </c>
      <c r="N84" s="5">
        <f t="shared" si="36"/>
        <v>621.412060790453</v>
      </c>
      <c r="O84" s="5">
        <f t="shared" si="35"/>
        <v>621.412060790453</v>
      </c>
      <c r="P84" s="5">
        <f t="shared" si="35"/>
        <v>621.412060790453</v>
      </c>
      <c r="Q84" s="5">
        <f t="shared" si="35"/>
        <v>621.412060790453</v>
      </c>
      <c r="R84" s="5">
        <f t="shared" si="35"/>
        <v>621.412060790453</v>
      </c>
      <c r="S84" s="5">
        <f t="shared" si="35"/>
        <v>621.412060790453</v>
      </c>
      <c r="T84" s="5">
        <f t="shared" si="35"/>
        <v>621.412060790453</v>
      </c>
      <c r="U84" s="5">
        <f t="shared" si="35"/>
        <v>621.412060790453</v>
      </c>
      <c r="V84" s="5">
        <f t="shared" si="35"/>
        <v>621.412060790453</v>
      </c>
      <c r="W84" s="5">
        <f t="shared" si="35"/>
        <v>621.412060790453</v>
      </c>
      <c r="X84" s="5">
        <f t="shared" si="35"/>
        <v>621.412060790453</v>
      </c>
    </row>
    <row r="85" spans="1:24">
      <c r="A85" t="s">
        <v>1793</v>
      </c>
      <c r="B85" t="s">
        <v>1794</v>
      </c>
      <c r="C85">
        <v>0.03211301625</v>
      </c>
      <c r="D85">
        <v>0.03211301625</v>
      </c>
      <c r="E85">
        <v>0.03211301625</v>
      </c>
      <c r="F85">
        <v>0.03211301625</v>
      </c>
      <c r="G85">
        <v>0.03211301625</v>
      </c>
      <c r="H85">
        <v>0.03211301625</v>
      </c>
      <c r="I85">
        <v>0.03211301625</v>
      </c>
      <c r="J85">
        <v>0.03211301625</v>
      </c>
      <c r="K85">
        <v>0.03211301625</v>
      </c>
      <c r="L85">
        <v>0.03211301625</v>
      </c>
      <c r="M85">
        <v>0.03211301625</v>
      </c>
      <c r="N85" s="5">
        <v>1000</v>
      </c>
      <c r="O85" s="5">
        <v>1000</v>
      </c>
      <c r="P85" s="5">
        <v>1000</v>
      </c>
      <c r="Q85" s="5">
        <v>1000</v>
      </c>
      <c r="R85" s="5">
        <v>1000</v>
      </c>
      <c r="S85" s="5">
        <v>1000</v>
      </c>
      <c r="T85" s="5">
        <v>1000</v>
      </c>
      <c r="U85" s="5">
        <v>1000</v>
      </c>
      <c r="V85" s="5">
        <v>1000</v>
      </c>
      <c r="W85" s="5">
        <v>1000</v>
      </c>
      <c r="X85" s="5">
        <v>1000</v>
      </c>
    </row>
    <row r="86" spans="1:24">
      <c r="A86" s="6" t="s">
        <v>1809</v>
      </c>
      <c r="B86" t="s">
        <v>1810</v>
      </c>
      <c r="C86">
        <v>0.06467</v>
      </c>
      <c r="D86">
        <v>0.06467</v>
      </c>
      <c r="E86">
        <v>0.06467</v>
      </c>
      <c r="F86">
        <v>0.06467</v>
      </c>
      <c r="G86">
        <v>0.06467</v>
      </c>
      <c r="H86">
        <v>0.06467</v>
      </c>
      <c r="I86">
        <v>0.06467</v>
      </c>
      <c r="J86">
        <v>0.06467</v>
      </c>
      <c r="K86">
        <v>0.06467</v>
      </c>
      <c r="L86">
        <v>0.06467</v>
      </c>
      <c r="M86">
        <v>0.06467</v>
      </c>
      <c r="N86" s="5">
        <f>C86/SUM($C$86:$C$87)*1000</f>
        <v>972.133281622517</v>
      </c>
      <c r="O86" s="5">
        <f t="shared" ref="O86:X87" si="37">D86/SUM($C$86:$C$87)*1000</f>
        <v>972.133281622517</v>
      </c>
      <c r="P86" s="5">
        <f t="shared" si="37"/>
        <v>972.133281622517</v>
      </c>
      <c r="Q86" s="5">
        <f t="shared" si="37"/>
        <v>972.133281622517</v>
      </c>
      <c r="R86" s="5">
        <f t="shared" si="37"/>
        <v>972.133281622517</v>
      </c>
      <c r="S86" s="5">
        <f t="shared" si="37"/>
        <v>972.133281622517</v>
      </c>
      <c r="T86" s="5">
        <f t="shared" si="37"/>
        <v>972.133281622517</v>
      </c>
      <c r="U86" s="5">
        <f t="shared" si="37"/>
        <v>972.133281622517</v>
      </c>
      <c r="V86" s="5">
        <f t="shared" si="37"/>
        <v>972.133281622517</v>
      </c>
      <c r="W86" s="5">
        <f t="shared" si="37"/>
        <v>972.133281622517</v>
      </c>
      <c r="X86" s="5">
        <f t="shared" si="37"/>
        <v>972.133281622517</v>
      </c>
    </row>
    <row r="87" spans="1:24">
      <c r="A87" s="6"/>
      <c r="B87" t="s">
        <v>1854</v>
      </c>
      <c r="C87">
        <v>0.0018538</v>
      </c>
      <c r="D87">
        <v>0.0018538</v>
      </c>
      <c r="E87">
        <v>0.0018538</v>
      </c>
      <c r="F87">
        <v>0.0018538</v>
      </c>
      <c r="G87">
        <v>0.0018538</v>
      </c>
      <c r="H87">
        <v>0.0018538</v>
      </c>
      <c r="I87">
        <v>0.0018538</v>
      </c>
      <c r="J87">
        <v>0.0018538</v>
      </c>
      <c r="K87">
        <v>0.0018538</v>
      </c>
      <c r="L87">
        <v>0.0018538</v>
      </c>
      <c r="M87">
        <v>0.0018538</v>
      </c>
      <c r="N87" s="5">
        <f>C87/SUM($C$86:$C$87)*1000</f>
        <v>27.866718377483</v>
      </c>
      <c r="O87" s="5">
        <f t="shared" si="37"/>
        <v>27.866718377483</v>
      </c>
      <c r="P87" s="5">
        <f t="shared" si="37"/>
        <v>27.866718377483</v>
      </c>
      <c r="Q87" s="5">
        <f t="shared" si="37"/>
        <v>27.866718377483</v>
      </c>
      <c r="R87" s="5">
        <f t="shared" si="37"/>
        <v>27.866718377483</v>
      </c>
      <c r="S87" s="5">
        <f t="shared" si="37"/>
        <v>27.866718377483</v>
      </c>
      <c r="T87" s="5">
        <f t="shared" si="37"/>
        <v>27.866718377483</v>
      </c>
      <c r="U87" s="5">
        <f t="shared" si="37"/>
        <v>27.866718377483</v>
      </c>
      <c r="V87" s="5">
        <f t="shared" si="37"/>
        <v>27.866718377483</v>
      </c>
      <c r="W87" s="5">
        <f t="shared" si="37"/>
        <v>27.866718377483</v>
      </c>
      <c r="X87" s="5">
        <f t="shared" si="37"/>
        <v>27.866718377483</v>
      </c>
    </row>
    <row r="88" spans="1:24">
      <c r="A88" s="6" t="s">
        <v>1863</v>
      </c>
      <c r="B88" t="s">
        <v>1864</v>
      </c>
      <c r="C88">
        <v>0.00312728</v>
      </c>
      <c r="D88">
        <v>0.00312728</v>
      </c>
      <c r="E88">
        <v>0.00312728</v>
      </c>
      <c r="F88">
        <v>0.00312728</v>
      </c>
      <c r="G88">
        <v>0.00312728</v>
      </c>
      <c r="H88">
        <v>0.00312728</v>
      </c>
      <c r="I88">
        <v>0.00312728</v>
      </c>
      <c r="J88">
        <v>0.00312728</v>
      </c>
      <c r="K88">
        <v>0.00312728</v>
      </c>
      <c r="L88">
        <v>0.00312728</v>
      </c>
      <c r="M88">
        <v>0.00312728</v>
      </c>
      <c r="N88" s="5">
        <f>C88/SUM($C$88:$C$91)*1000</f>
        <v>147.969960103262</v>
      </c>
      <c r="O88" s="5">
        <f t="shared" ref="O88:X92" si="38">D88/SUM($C$88:$C$91)*1000</f>
        <v>147.969960103262</v>
      </c>
      <c r="P88" s="5">
        <f t="shared" si="38"/>
        <v>147.969960103262</v>
      </c>
      <c r="Q88" s="5">
        <f t="shared" si="38"/>
        <v>147.969960103262</v>
      </c>
      <c r="R88" s="5">
        <f t="shared" si="38"/>
        <v>147.969960103262</v>
      </c>
      <c r="S88" s="5">
        <f t="shared" si="38"/>
        <v>147.969960103262</v>
      </c>
      <c r="T88" s="5">
        <f t="shared" si="38"/>
        <v>147.969960103262</v>
      </c>
      <c r="U88" s="5">
        <f t="shared" si="38"/>
        <v>147.969960103262</v>
      </c>
      <c r="V88" s="5">
        <f t="shared" si="38"/>
        <v>147.969960103262</v>
      </c>
      <c r="W88" s="5">
        <f t="shared" si="38"/>
        <v>147.969960103262</v>
      </c>
      <c r="X88" s="5">
        <f t="shared" si="38"/>
        <v>147.969960103262</v>
      </c>
    </row>
    <row r="89" spans="1:24">
      <c r="A89" s="6"/>
      <c r="B89" t="s">
        <v>1875</v>
      </c>
      <c r="C89">
        <v>0.00312728</v>
      </c>
      <c r="D89">
        <v>0.00312728</v>
      </c>
      <c r="E89">
        <v>0.00312728</v>
      </c>
      <c r="F89">
        <v>0.00312728</v>
      </c>
      <c r="G89">
        <v>0.00312728</v>
      </c>
      <c r="H89">
        <v>0.00312728</v>
      </c>
      <c r="I89">
        <v>0.00312728</v>
      </c>
      <c r="J89">
        <v>0.00312728</v>
      </c>
      <c r="K89">
        <v>0.00312728</v>
      </c>
      <c r="L89">
        <v>0.00312728</v>
      </c>
      <c r="M89">
        <v>0.00312728</v>
      </c>
      <c r="N89" s="5">
        <f t="shared" ref="N89:N92" si="39">C89/SUM($C$88:$C$91)*1000</f>
        <v>147.969960103262</v>
      </c>
      <c r="O89" s="5">
        <f t="shared" si="38"/>
        <v>147.969960103262</v>
      </c>
      <c r="P89" s="5">
        <f t="shared" si="38"/>
        <v>147.969960103262</v>
      </c>
      <c r="Q89" s="5">
        <f t="shared" si="38"/>
        <v>147.969960103262</v>
      </c>
      <c r="R89" s="5">
        <f t="shared" si="38"/>
        <v>147.969960103262</v>
      </c>
      <c r="S89" s="5">
        <f t="shared" si="38"/>
        <v>147.969960103262</v>
      </c>
      <c r="T89" s="5">
        <f t="shared" si="38"/>
        <v>147.969960103262</v>
      </c>
      <c r="U89" s="5">
        <f t="shared" si="38"/>
        <v>147.969960103262</v>
      </c>
      <c r="V89" s="5">
        <f t="shared" si="38"/>
        <v>147.969960103262</v>
      </c>
      <c r="W89" s="5">
        <f t="shared" si="38"/>
        <v>147.969960103262</v>
      </c>
      <c r="X89" s="5">
        <f t="shared" si="38"/>
        <v>147.969960103262</v>
      </c>
    </row>
    <row r="90" spans="1:24">
      <c r="A90" s="6"/>
      <c r="B90" t="s">
        <v>1918</v>
      </c>
      <c r="C90">
        <v>0.01001424</v>
      </c>
      <c r="D90">
        <v>0.01001424</v>
      </c>
      <c r="E90">
        <v>0.01001424</v>
      </c>
      <c r="F90">
        <v>0.01001424</v>
      </c>
      <c r="G90">
        <v>0.01001424</v>
      </c>
      <c r="H90">
        <v>0.01001424</v>
      </c>
      <c r="I90">
        <v>0.01001424</v>
      </c>
      <c r="J90">
        <v>0.01001424</v>
      </c>
      <c r="K90">
        <v>0.01001424</v>
      </c>
      <c r="L90">
        <v>0.01001424</v>
      </c>
      <c r="M90">
        <v>0.01001424</v>
      </c>
      <c r="N90" s="5">
        <f t="shared" si="39"/>
        <v>473.832433701009</v>
      </c>
      <c r="O90" s="5">
        <f t="shared" si="38"/>
        <v>473.832433701009</v>
      </c>
      <c r="P90" s="5">
        <f t="shared" si="38"/>
        <v>473.832433701009</v>
      </c>
      <c r="Q90" s="5">
        <f t="shared" si="38"/>
        <v>473.832433701009</v>
      </c>
      <c r="R90" s="5">
        <f t="shared" si="38"/>
        <v>473.832433701009</v>
      </c>
      <c r="S90" s="5">
        <f t="shared" si="38"/>
        <v>473.832433701009</v>
      </c>
      <c r="T90" s="5">
        <f t="shared" si="38"/>
        <v>473.832433701009</v>
      </c>
      <c r="U90" s="5">
        <f t="shared" si="38"/>
        <v>473.832433701009</v>
      </c>
      <c r="V90" s="5">
        <f t="shared" si="38"/>
        <v>473.832433701009</v>
      </c>
      <c r="W90" s="5">
        <f t="shared" si="38"/>
        <v>473.832433701009</v>
      </c>
      <c r="X90" s="5">
        <f t="shared" si="38"/>
        <v>473.832433701009</v>
      </c>
    </row>
    <row r="91" spans="1:24">
      <c r="A91" s="6"/>
      <c r="B91" t="s">
        <v>1945</v>
      </c>
      <c r="C91">
        <v>0.00486576</v>
      </c>
      <c r="D91">
        <v>0.00486576</v>
      </c>
      <c r="E91">
        <v>0.00486576</v>
      </c>
      <c r="F91">
        <v>0.00486576</v>
      </c>
      <c r="G91">
        <v>0.00486576</v>
      </c>
      <c r="H91">
        <v>0.00486576</v>
      </c>
      <c r="I91">
        <v>0.00486576</v>
      </c>
      <c r="J91">
        <v>0.00486576</v>
      </c>
      <c r="K91">
        <v>0.00486576</v>
      </c>
      <c r="L91">
        <v>0.00486576</v>
      </c>
      <c r="M91">
        <v>0.00486576</v>
      </c>
      <c r="N91" s="5">
        <f t="shared" si="39"/>
        <v>230.227646092467</v>
      </c>
      <c r="O91" s="5">
        <f t="shared" si="38"/>
        <v>230.227646092467</v>
      </c>
      <c r="P91" s="5">
        <f t="shared" si="38"/>
        <v>230.227646092467</v>
      </c>
      <c r="Q91" s="5">
        <f t="shared" si="38"/>
        <v>230.227646092467</v>
      </c>
      <c r="R91" s="5">
        <f t="shared" si="38"/>
        <v>230.227646092467</v>
      </c>
      <c r="S91" s="5">
        <f t="shared" si="38"/>
        <v>230.227646092467</v>
      </c>
      <c r="T91" s="5">
        <f t="shared" si="38"/>
        <v>230.227646092467</v>
      </c>
      <c r="U91" s="5">
        <f t="shared" si="38"/>
        <v>230.227646092467</v>
      </c>
      <c r="V91" s="5">
        <f t="shared" si="38"/>
        <v>230.227646092467</v>
      </c>
      <c r="W91" s="5">
        <f t="shared" si="38"/>
        <v>230.227646092467</v>
      </c>
      <c r="X91" s="5">
        <f t="shared" si="38"/>
        <v>230.227646092467</v>
      </c>
    </row>
    <row r="92" spans="14:24">
      <c r="N92" s="5">
        <f>SUM(N2:N91)</f>
        <v>12000</v>
      </c>
      <c r="O92" s="5"/>
      <c r="P92" s="5"/>
      <c r="Q92" s="5"/>
      <c r="R92" s="5"/>
      <c r="S92" s="5"/>
      <c r="T92" s="5"/>
      <c r="U92" s="5"/>
      <c r="V92" s="5"/>
      <c r="W92" s="5"/>
      <c r="X92" s="5"/>
    </row>
  </sheetData>
  <mergeCells count="11">
    <mergeCell ref="A2:A30"/>
    <mergeCell ref="A31:A34"/>
    <mergeCell ref="A35:A39"/>
    <mergeCell ref="A40:A44"/>
    <mergeCell ref="A45:A54"/>
    <mergeCell ref="A55:A60"/>
    <mergeCell ref="A61:A72"/>
    <mergeCell ref="A73:A74"/>
    <mergeCell ref="A75:A84"/>
    <mergeCell ref="A86:A87"/>
    <mergeCell ref="A88:A91"/>
  </mergeCell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J23" sqref="J23"/>
    </sheetView>
  </sheetViews>
  <sheetFormatPr defaultColWidth="9" defaultRowHeight="14.4"/>
  <sheetData>
    <row r="1" spans="1:12">
      <c r="A1" s="1" t="s">
        <v>1963</v>
      </c>
      <c r="B1" t="s">
        <v>1964</v>
      </c>
      <c r="C1" t="s">
        <v>1965</v>
      </c>
      <c r="D1" t="s">
        <v>1966</v>
      </c>
      <c r="E1" t="s">
        <v>1967</v>
      </c>
      <c r="F1" t="s">
        <v>1968</v>
      </c>
      <c r="G1" t="s">
        <v>1969</v>
      </c>
      <c r="H1" t="s">
        <v>1970</v>
      </c>
      <c r="I1" t="s">
        <v>1971</v>
      </c>
      <c r="J1" t="s">
        <v>1972</v>
      </c>
      <c r="K1" t="s">
        <v>1973</v>
      </c>
      <c r="L1" t="s">
        <v>1974</v>
      </c>
    </row>
    <row r="2" spans="1:12">
      <c r="A2">
        <v>1</v>
      </c>
      <c r="B2">
        <v>198</v>
      </c>
      <c r="C2">
        <v>199</v>
      </c>
      <c r="D2">
        <v>200</v>
      </c>
      <c r="E2">
        <v>200</v>
      </c>
      <c r="F2">
        <v>201</v>
      </c>
      <c r="G2">
        <v>199</v>
      </c>
      <c r="H2">
        <v>200</v>
      </c>
      <c r="I2">
        <v>202</v>
      </c>
      <c r="J2">
        <v>198</v>
      </c>
      <c r="K2">
        <v>201</v>
      </c>
      <c r="L2">
        <v>194</v>
      </c>
    </row>
    <row r="3" spans="1:12">
      <c r="A3">
        <v>2</v>
      </c>
      <c r="B3">
        <v>27</v>
      </c>
      <c r="C3">
        <v>27</v>
      </c>
      <c r="D3">
        <v>28</v>
      </c>
      <c r="E3">
        <v>28</v>
      </c>
      <c r="F3">
        <v>27</v>
      </c>
      <c r="G3">
        <v>27</v>
      </c>
      <c r="H3">
        <v>27</v>
      </c>
      <c r="I3">
        <v>27</v>
      </c>
      <c r="J3">
        <v>28</v>
      </c>
      <c r="K3">
        <v>27</v>
      </c>
      <c r="L3">
        <v>27</v>
      </c>
    </row>
    <row r="4" spans="1:12">
      <c r="A4">
        <v>3</v>
      </c>
      <c r="B4">
        <v>79</v>
      </c>
      <c r="C4">
        <v>79</v>
      </c>
      <c r="D4">
        <v>81</v>
      </c>
      <c r="E4">
        <v>80</v>
      </c>
      <c r="F4">
        <v>81</v>
      </c>
      <c r="G4">
        <v>79</v>
      </c>
      <c r="H4">
        <v>79</v>
      </c>
      <c r="I4">
        <v>81</v>
      </c>
      <c r="J4">
        <v>80</v>
      </c>
      <c r="K4">
        <v>80</v>
      </c>
      <c r="L4">
        <v>77</v>
      </c>
    </row>
    <row r="5" spans="1:12">
      <c r="A5">
        <v>4</v>
      </c>
      <c r="B5">
        <v>205</v>
      </c>
      <c r="C5">
        <v>205</v>
      </c>
      <c r="D5">
        <v>206</v>
      </c>
      <c r="E5">
        <v>205</v>
      </c>
      <c r="F5">
        <v>205</v>
      </c>
      <c r="G5">
        <v>205</v>
      </c>
      <c r="H5">
        <v>205</v>
      </c>
      <c r="I5">
        <v>206</v>
      </c>
      <c r="J5">
        <v>204</v>
      </c>
      <c r="K5">
        <v>205</v>
      </c>
      <c r="L5">
        <v>206</v>
      </c>
    </row>
    <row r="6" spans="1:12">
      <c r="A6">
        <v>5</v>
      </c>
      <c r="B6">
        <v>61</v>
      </c>
      <c r="C6">
        <v>61</v>
      </c>
      <c r="D6">
        <v>61</v>
      </c>
      <c r="E6">
        <v>62</v>
      </c>
      <c r="F6">
        <v>62</v>
      </c>
      <c r="G6">
        <v>61</v>
      </c>
      <c r="H6">
        <v>61</v>
      </c>
      <c r="I6">
        <v>61</v>
      </c>
      <c r="J6">
        <v>60</v>
      </c>
      <c r="K6">
        <v>61</v>
      </c>
      <c r="L6">
        <v>60</v>
      </c>
    </row>
    <row r="7" spans="1:12">
      <c r="A7">
        <v>6</v>
      </c>
      <c r="B7">
        <v>75</v>
      </c>
      <c r="C7">
        <v>75</v>
      </c>
      <c r="D7">
        <v>73</v>
      </c>
      <c r="E7">
        <v>73</v>
      </c>
      <c r="F7">
        <v>73</v>
      </c>
      <c r="G7">
        <v>74</v>
      </c>
      <c r="H7">
        <v>73</v>
      </c>
      <c r="I7">
        <v>73</v>
      </c>
      <c r="J7">
        <v>74</v>
      </c>
      <c r="K7">
        <v>73</v>
      </c>
      <c r="L7">
        <v>76</v>
      </c>
    </row>
    <row r="8" spans="1:12">
      <c r="A8">
        <v>7</v>
      </c>
      <c r="B8">
        <v>78</v>
      </c>
      <c r="C8">
        <v>77</v>
      </c>
      <c r="D8">
        <v>77</v>
      </c>
      <c r="E8">
        <v>78</v>
      </c>
      <c r="F8">
        <v>78</v>
      </c>
      <c r="G8">
        <v>78</v>
      </c>
      <c r="H8">
        <v>78</v>
      </c>
      <c r="I8">
        <v>78</v>
      </c>
      <c r="J8">
        <v>78</v>
      </c>
      <c r="K8">
        <v>78</v>
      </c>
      <c r="L8">
        <v>77</v>
      </c>
    </row>
    <row r="9" spans="1:12">
      <c r="A9">
        <v>8</v>
      </c>
      <c r="B9">
        <v>46</v>
      </c>
      <c r="C9">
        <v>46</v>
      </c>
      <c r="D9">
        <v>46</v>
      </c>
      <c r="E9">
        <v>46</v>
      </c>
      <c r="F9">
        <v>46</v>
      </c>
      <c r="G9">
        <v>46</v>
      </c>
      <c r="H9">
        <v>45</v>
      </c>
      <c r="I9">
        <v>46</v>
      </c>
      <c r="J9">
        <v>45</v>
      </c>
      <c r="K9">
        <v>46</v>
      </c>
      <c r="L9">
        <v>44</v>
      </c>
    </row>
    <row r="10" spans="1:12">
      <c r="A10">
        <v>9</v>
      </c>
      <c r="B10">
        <v>64</v>
      </c>
      <c r="C10">
        <v>64</v>
      </c>
      <c r="D10">
        <v>64</v>
      </c>
      <c r="E10">
        <v>64</v>
      </c>
      <c r="F10">
        <v>64</v>
      </c>
      <c r="G10">
        <v>64</v>
      </c>
      <c r="H10">
        <v>65</v>
      </c>
      <c r="I10">
        <v>64</v>
      </c>
      <c r="J10">
        <v>66</v>
      </c>
      <c r="K10">
        <v>64</v>
      </c>
      <c r="L10">
        <v>67</v>
      </c>
    </row>
    <row r="11" spans="1:12">
      <c r="A11">
        <v>10</v>
      </c>
      <c r="B11">
        <v>70</v>
      </c>
      <c r="C11">
        <v>70</v>
      </c>
      <c r="D11">
        <v>69</v>
      </c>
      <c r="E11">
        <v>69</v>
      </c>
      <c r="F11">
        <v>68</v>
      </c>
      <c r="G11">
        <v>70</v>
      </c>
      <c r="H11">
        <v>69</v>
      </c>
      <c r="I11">
        <v>68</v>
      </c>
      <c r="J11">
        <v>70</v>
      </c>
      <c r="K11">
        <v>69</v>
      </c>
      <c r="L11">
        <v>73</v>
      </c>
    </row>
    <row r="12" spans="1:12">
      <c r="A12">
        <v>11</v>
      </c>
      <c r="B12">
        <v>66</v>
      </c>
      <c r="C12">
        <v>66</v>
      </c>
      <c r="D12">
        <v>65</v>
      </c>
      <c r="E12">
        <v>65</v>
      </c>
      <c r="F12">
        <v>65</v>
      </c>
      <c r="G12">
        <v>66</v>
      </c>
      <c r="H12">
        <v>68</v>
      </c>
      <c r="I12">
        <v>65</v>
      </c>
      <c r="J12">
        <v>66</v>
      </c>
      <c r="K12">
        <v>66</v>
      </c>
      <c r="L12">
        <v>68</v>
      </c>
    </row>
    <row r="13" spans="1:12">
      <c r="A13">
        <v>12</v>
      </c>
      <c r="B13">
        <v>31</v>
      </c>
      <c r="C13">
        <v>31</v>
      </c>
      <c r="D13">
        <v>30</v>
      </c>
      <c r="E13">
        <v>30</v>
      </c>
      <c r="F13">
        <v>30</v>
      </c>
      <c r="G13">
        <v>31</v>
      </c>
      <c r="H13">
        <v>30</v>
      </c>
      <c r="I13">
        <v>29</v>
      </c>
      <c r="J13">
        <v>31</v>
      </c>
      <c r="K13">
        <v>30</v>
      </c>
      <c r="L13">
        <v>31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2"/>
  <sheetViews>
    <sheetView tabSelected="1" workbookViewId="0">
      <pane ySplit="1" topLeftCell="A2" activePane="bottomLeft" state="frozen"/>
      <selection/>
      <selection pane="bottomLeft" activeCell="P10" sqref="P10"/>
    </sheetView>
  </sheetViews>
  <sheetFormatPr defaultColWidth="9" defaultRowHeight="14.4"/>
  <sheetData>
    <row r="1" spans="1:12">
      <c r="A1" s="1" t="s">
        <v>1962</v>
      </c>
      <c r="B1" t="s">
        <v>1964</v>
      </c>
      <c r="C1" t="s">
        <v>1965</v>
      </c>
      <c r="D1" t="s">
        <v>1966</v>
      </c>
      <c r="E1" t="s">
        <v>1967</v>
      </c>
      <c r="F1" t="s">
        <v>1968</v>
      </c>
      <c r="G1" t="s">
        <v>1969</v>
      </c>
      <c r="H1" t="s">
        <v>1970</v>
      </c>
      <c r="I1" t="s">
        <v>1971</v>
      </c>
      <c r="J1" t="s">
        <v>1972</v>
      </c>
      <c r="K1" t="s">
        <v>1973</v>
      </c>
      <c r="L1" t="s">
        <v>1974</v>
      </c>
    </row>
    <row r="2" spans="1:12">
      <c r="A2" s="2">
        <v>1</v>
      </c>
      <c r="B2" s="3">
        <v>81.7144424095251</v>
      </c>
      <c r="C2" s="3">
        <v>81.7144424095251</v>
      </c>
      <c r="D2" s="3">
        <v>81.7144543047438</v>
      </c>
      <c r="E2" s="3">
        <v>81.7144424095251</v>
      </c>
      <c r="F2" s="3">
        <v>81.7144483571345</v>
      </c>
      <c r="G2" s="3">
        <v>81.7144424095251</v>
      </c>
      <c r="H2" s="3">
        <v>81.7144424095251</v>
      </c>
      <c r="I2" s="3">
        <v>83</v>
      </c>
      <c r="J2" s="3">
        <v>81.7144424095251</v>
      </c>
      <c r="K2" s="3">
        <v>81.7144424095251</v>
      </c>
      <c r="L2" s="3">
        <v>81</v>
      </c>
    </row>
    <row r="3" spans="1:12">
      <c r="A3" s="2">
        <v>1</v>
      </c>
      <c r="B3" s="3">
        <v>4.53969124497362</v>
      </c>
      <c r="C3" s="3">
        <v>4.53969124497362</v>
      </c>
      <c r="D3" s="3">
        <v>4.53969124497362</v>
      </c>
      <c r="E3" s="3">
        <v>4.53969124497362</v>
      </c>
      <c r="F3" s="3">
        <v>6</v>
      </c>
      <c r="G3" s="3">
        <v>4.53969124497362</v>
      </c>
      <c r="H3" s="3">
        <v>4.53969124497362</v>
      </c>
      <c r="I3" s="3">
        <v>4.53969124497362</v>
      </c>
      <c r="J3" s="3">
        <v>4.53969124497362</v>
      </c>
      <c r="K3" s="3">
        <v>4.53969124497362</v>
      </c>
      <c r="L3" s="3">
        <v>6</v>
      </c>
    </row>
    <row r="4" spans="1:12">
      <c r="A4" s="2">
        <v>1</v>
      </c>
      <c r="B4" s="3">
        <v>12.2707854351637</v>
      </c>
      <c r="C4" s="3">
        <v>12.2707854351637</v>
      </c>
      <c r="D4" s="3">
        <v>12.2707854351637</v>
      </c>
      <c r="E4" s="3">
        <v>12.2707854351637</v>
      </c>
      <c r="F4" s="3">
        <v>11</v>
      </c>
      <c r="G4" s="3">
        <v>12.2707854351637</v>
      </c>
      <c r="H4" s="3">
        <v>12.2707854351637</v>
      </c>
      <c r="I4" s="3">
        <v>12.2707854351637</v>
      </c>
      <c r="J4" s="3">
        <v>12.2707854351637</v>
      </c>
      <c r="K4" s="3">
        <v>12.2707854351637</v>
      </c>
      <c r="L4" s="3">
        <v>13</v>
      </c>
    </row>
    <row r="5" spans="1:12">
      <c r="A5" s="2">
        <v>1</v>
      </c>
      <c r="B5" s="3">
        <v>35.1882817626018</v>
      </c>
      <c r="C5" s="3">
        <v>35.1882817626018</v>
      </c>
      <c r="D5" s="3">
        <v>35.1882817626018</v>
      </c>
      <c r="E5" s="3">
        <v>35.1882817626018</v>
      </c>
      <c r="F5" s="3">
        <v>35.1882817626018</v>
      </c>
      <c r="G5" s="3">
        <v>35.1882817626018</v>
      </c>
      <c r="H5" s="3">
        <v>35.1882817626018</v>
      </c>
      <c r="I5" s="3">
        <v>33</v>
      </c>
      <c r="J5" s="3">
        <v>35.1882817626018</v>
      </c>
      <c r="K5" s="3">
        <v>35.1882817626018</v>
      </c>
      <c r="L5" s="3">
        <v>36</v>
      </c>
    </row>
    <row r="6" spans="1:12">
      <c r="A6" s="2">
        <v>1</v>
      </c>
      <c r="B6" s="3">
        <v>24.5143327228576</v>
      </c>
      <c r="C6" s="3">
        <v>24.5143327228576</v>
      </c>
      <c r="D6" s="3">
        <v>24.5143327228576</v>
      </c>
      <c r="E6" s="3">
        <v>24.5143327228576</v>
      </c>
      <c r="F6" s="3">
        <v>26</v>
      </c>
      <c r="G6" s="3">
        <v>24.5143327228576</v>
      </c>
      <c r="H6" s="3">
        <v>24.5143327228576</v>
      </c>
      <c r="I6" s="3">
        <v>26</v>
      </c>
      <c r="J6" s="3">
        <v>24.5143327228576</v>
      </c>
      <c r="K6" s="3">
        <v>24.5143327228576</v>
      </c>
      <c r="L6" s="3">
        <v>24.5143327228576</v>
      </c>
    </row>
    <row r="7" spans="1:12">
      <c r="A7" s="2">
        <v>1</v>
      </c>
      <c r="B7" s="3">
        <v>33.7650885573025</v>
      </c>
      <c r="C7" s="3">
        <v>33.7650885573025</v>
      </c>
      <c r="D7" s="3">
        <v>33.7650885573025</v>
      </c>
      <c r="E7" s="3">
        <v>33.7650885573025</v>
      </c>
      <c r="F7" s="3">
        <v>33.7650885573025</v>
      </c>
      <c r="G7" s="3">
        <v>33.7650885573025</v>
      </c>
      <c r="H7" s="3">
        <v>33</v>
      </c>
      <c r="I7" s="3">
        <v>33</v>
      </c>
      <c r="J7" s="3">
        <v>33.7650885573025</v>
      </c>
      <c r="K7" s="3">
        <v>33.7650885573025</v>
      </c>
      <c r="L7" s="3">
        <v>35</v>
      </c>
    </row>
    <row r="8" spans="1:12">
      <c r="A8" s="2">
        <v>1</v>
      </c>
      <c r="B8" s="3">
        <v>132.426198384314</v>
      </c>
      <c r="C8" s="3">
        <v>132.426198384314</v>
      </c>
      <c r="D8" s="3">
        <v>133</v>
      </c>
      <c r="E8" s="3">
        <v>132.426198384314</v>
      </c>
      <c r="F8" s="3">
        <v>133</v>
      </c>
      <c r="G8" s="3">
        <v>132</v>
      </c>
      <c r="H8" s="3">
        <v>132.426198384314</v>
      </c>
      <c r="I8" s="3">
        <v>133</v>
      </c>
      <c r="J8" s="3">
        <v>132.426198384314</v>
      </c>
      <c r="K8" s="3">
        <v>132.426198384314</v>
      </c>
      <c r="L8" s="3">
        <v>131</v>
      </c>
    </row>
    <row r="9" spans="1:12">
      <c r="A9" s="2">
        <v>1</v>
      </c>
      <c r="B9" s="3">
        <v>11.9734356586179</v>
      </c>
      <c r="C9" s="3">
        <v>11.9734356586179</v>
      </c>
      <c r="D9" s="3">
        <v>11.9734356586179</v>
      </c>
      <c r="E9" s="3">
        <v>11.9734356586179</v>
      </c>
      <c r="F9" s="3">
        <v>11.9734356586179</v>
      </c>
      <c r="G9" s="3">
        <v>11.9734356586179</v>
      </c>
      <c r="H9" s="3">
        <v>11.9734356586179</v>
      </c>
      <c r="I9" s="3">
        <v>11.9734356586179</v>
      </c>
      <c r="J9" s="3">
        <v>11.9734356586179</v>
      </c>
      <c r="K9" s="3">
        <v>11.9734356586179</v>
      </c>
      <c r="L9" s="3">
        <v>11.9734356586179</v>
      </c>
    </row>
    <row r="10" spans="1:12">
      <c r="A10" s="2">
        <v>1</v>
      </c>
      <c r="B10" s="3">
        <v>22.4714716626194</v>
      </c>
      <c r="C10" s="3">
        <v>22.4714716626194</v>
      </c>
      <c r="D10" s="3">
        <v>22.4714716626194</v>
      </c>
      <c r="E10" s="3">
        <v>22.4714716626194</v>
      </c>
      <c r="F10" s="3">
        <v>22.4714716626194</v>
      </c>
      <c r="G10" s="3">
        <v>22.4714716626194</v>
      </c>
      <c r="H10" s="3">
        <v>22.4714716626194</v>
      </c>
      <c r="I10" s="3">
        <v>22.4714716626194</v>
      </c>
      <c r="J10" s="3">
        <v>22.4714716626194</v>
      </c>
      <c r="K10" s="3">
        <v>22.4714716626194</v>
      </c>
      <c r="L10" s="3">
        <v>22.4714716626194</v>
      </c>
    </row>
    <row r="11" spans="1:12">
      <c r="A11" s="2">
        <v>1</v>
      </c>
      <c r="B11" s="3">
        <v>61.3039905721238</v>
      </c>
      <c r="C11" s="3">
        <v>61.3039905721238</v>
      </c>
      <c r="D11" s="3">
        <v>61.3039905721238</v>
      </c>
      <c r="E11" s="3">
        <v>61.3039905721238</v>
      </c>
      <c r="F11" s="3">
        <v>61.3039905721238</v>
      </c>
      <c r="G11" s="3">
        <v>61.3039905721238</v>
      </c>
      <c r="H11" s="3">
        <v>61.3039905721238</v>
      </c>
      <c r="I11" s="3">
        <v>61.3039905721238</v>
      </c>
      <c r="J11" s="3">
        <v>61.3039905721238</v>
      </c>
      <c r="K11" s="3">
        <v>61.3039905721238</v>
      </c>
      <c r="L11" s="3">
        <v>61.3039905721238</v>
      </c>
    </row>
    <row r="12" spans="1:12">
      <c r="A12" s="2">
        <v>1</v>
      </c>
      <c r="B12" s="3">
        <v>83.2420485134588</v>
      </c>
      <c r="C12" s="3">
        <v>83.2420485134588</v>
      </c>
      <c r="D12" s="3">
        <v>83.2420485134588</v>
      </c>
      <c r="E12" s="3">
        <v>83</v>
      </c>
      <c r="F12" s="3">
        <v>83.2420485134588</v>
      </c>
      <c r="G12" s="3">
        <v>83.2420485134588</v>
      </c>
      <c r="H12" s="3">
        <v>83.2420485134588</v>
      </c>
      <c r="I12" s="3">
        <v>83.2420485134588</v>
      </c>
      <c r="J12" s="3">
        <v>83.2420485134588</v>
      </c>
      <c r="K12" s="3">
        <v>83.2420485134588</v>
      </c>
      <c r="L12" s="3">
        <v>83.2420485134588</v>
      </c>
    </row>
    <row r="13" spans="1:12">
      <c r="A13" s="2">
        <v>1</v>
      </c>
      <c r="B13" s="3">
        <v>20.0359273096911</v>
      </c>
      <c r="C13" s="3">
        <v>20.0359273096911</v>
      </c>
      <c r="D13" s="3">
        <v>19</v>
      </c>
      <c r="E13" s="3">
        <v>19</v>
      </c>
      <c r="F13" s="3">
        <v>19</v>
      </c>
      <c r="G13" s="3">
        <v>20.0359273096911</v>
      </c>
      <c r="H13" s="3">
        <v>19</v>
      </c>
      <c r="I13" s="3">
        <v>19</v>
      </c>
      <c r="J13" s="3">
        <v>20.0359273096911</v>
      </c>
      <c r="K13" s="3">
        <v>20.0359273096911</v>
      </c>
      <c r="L13" s="3">
        <v>20.0359273096911</v>
      </c>
    </row>
    <row r="14" spans="1:12">
      <c r="A14" s="2">
        <v>1</v>
      </c>
      <c r="B14" s="3">
        <v>34.3427642682254</v>
      </c>
      <c r="C14" s="3">
        <v>34.3427642682254</v>
      </c>
      <c r="D14" s="3">
        <v>34.3427642682254</v>
      </c>
      <c r="E14" s="3">
        <v>34.3427642682254</v>
      </c>
      <c r="F14" s="3">
        <v>34.3427642682254</v>
      </c>
      <c r="G14" s="3">
        <v>34.3427642682254</v>
      </c>
      <c r="H14" s="3">
        <v>34.3427642682254</v>
      </c>
      <c r="I14" s="3">
        <v>34.3427642682254</v>
      </c>
      <c r="J14" s="3">
        <v>34.3427642682254</v>
      </c>
      <c r="K14" s="3">
        <v>34.3427642682254</v>
      </c>
      <c r="L14" s="3">
        <v>34.3427642682254</v>
      </c>
    </row>
    <row r="15" spans="1:12">
      <c r="A15" s="2">
        <v>1</v>
      </c>
      <c r="B15" s="3">
        <v>32.2590459867825</v>
      </c>
      <c r="C15" s="3">
        <v>32.2590459867825</v>
      </c>
      <c r="D15" s="3">
        <v>32.2590459867825</v>
      </c>
      <c r="E15" s="3">
        <v>32.2590459867825</v>
      </c>
      <c r="F15" s="3">
        <v>32.2590459867825</v>
      </c>
      <c r="G15" s="3">
        <v>32.2590459867825</v>
      </c>
      <c r="H15" s="3">
        <v>32.2590459867825</v>
      </c>
      <c r="I15" s="3">
        <v>32.2590459867825</v>
      </c>
      <c r="J15" s="3">
        <v>32.2590459867825</v>
      </c>
      <c r="K15" s="3">
        <v>32.2590459867825</v>
      </c>
      <c r="L15" s="3">
        <v>33</v>
      </c>
    </row>
    <row r="16" spans="1:12">
      <c r="A16" s="2">
        <v>1</v>
      </c>
      <c r="B16" s="3">
        <v>10.5729409095436</v>
      </c>
      <c r="C16" s="3">
        <v>10.5729409095436</v>
      </c>
      <c r="D16" s="3">
        <v>10</v>
      </c>
      <c r="E16" s="3">
        <v>10</v>
      </c>
      <c r="F16" s="3">
        <v>10</v>
      </c>
      <c r="G16" s="3">
        <v>10.5729409095436</v>
      </c>
      <c r="H16" s="3">
        <v>10</v>
      </c>
      <c r="I16" s="3">
        <v>10</v>
      </c>
      <c r="J16" s="3">
        <v>11</v>
      </c>
      <c r="K16" s="3">
        <v>10</v>
      </c>
      <c r="L16" s="3">
        <v>10.5729409095436</v>
      </c>
    </row>
    <row r="17" spans="1:12">
      <c r="A17" s="2">
        <v>1</v>
      </c>
      <c r="B17" s="3">
        <v>30.6429159035719</v>
      </c>
      <c r="C17" s="3">
        <v>30.6429159035719</v>
      </c>
      <c r="D17" s="3">
        <v>30.6429159035719</v>
      </c>
      <c r="E17" s="3">
        <v>30.6429159035719</v>
      </c>
      <c r="F17" s="3">
        <v>30.6429159035719</v>
      </c>
      <c r="G17" s="3">
        <v>30.6429159035719</v>
      </c>
      <c r="H17" s="3">
        <v>31</v>
      </c>
      <c r="I17" s="3">
        <v>30.6429159035719</v>
      </c>
      <c r="J17" s="3">
        <v>30.6429159035719</v>
      </c>
      <c r="K17" s="3">
        <v>30.6429159035719</v>
      </c>
      <c r="L17" s="3">
        <v>30.6429159035719</v>
      </c>
    </row>
    <row r="18" spans="1:12">
      <c r="A18" s="2">
        <v>1</v>
      </c>
      <c r="B18" s="3">
        <v>49.0286654457151</v>
      </c>
      <c r="C18" s="3">
        <v>49.0286654457151</v>
      </c>
      <c r="D18" s="3">
        <v>49.0286654457151</v>
      </c>
      <c r="E18" s="3">
        <v>50</v>
      </c>
      <c r="F18" s="3">
        <v>49.0286654457151</v>
      </c>
      <c r="G18" s="3">
        <v>49.0286654457151</v>
      </c>
      <c r="H18" s="3">
        <v>49.0286654457151</v>
      </c>
      <c r="I18" s="3">
        <v>49.0286654457151</v>
      </c>
      <c r="J18" s="3">
        <v>49.0286654457151</v>
      </c>
      <c r="K18" s="3">
        <v>49.0286654457151</v>
      </c>
      <c r="L18" s="3">
        <v>49.0286654457151</v>
      </c>
    </row>
    <row r="19" spans="1:12">
      <c r="A19" s="2">
        <v>1</v>
      </c>
      <c r="B19" s="3">
        <v>5.44762949396835</v>
      </c>
      <c r="C19" s="3">
        <v>5.44762949396835</v>
      </c>
      <c r="D19" s="3">
        <v>5.44762949396835</v>
      </c>
      <c r="E19" s="3">
        <v>5.44762949396835</v>
      </c>
      <c r="F19" s="3">
        <v>5.44762949396835</v>
      </c>
      <c r="G19" s="3">
        <v>5.44762949396835</v>
      </c>
      <c r="H19" s="3">
        <v>5.44762949396835</v>
      </c>
      <c r="I19" s="3">
        <v>5.44762949396835</v>
      </c>
      <c r="J19" s="3">
        <v>5.44762949396835</v>
      </c>
      <c r="K19" s="3">
        <v>5.44762949396835</v>
      </c>
      <c r="L19" s="3">
        <v>5.44762949396835</v>
      </c>
    </row>
    <row r="20" spans="1:12">
      <c r="A20" s="2">
        <v>1</v>
      </c>
      <c r="B20" s="3">
        <v>9.38354180336047</v>
      </c>
      <c r="C20" s="3">
        <v>9.38354180336047</v>
      </c>
      <c r="D20" s="3">
        <v>9.38354180336047</v>
      </c>
      <c r="E20" s="3">
        <v>9.38354180336047</v>
      </c>
      <c r="F20" s="3">
        <v>9.38354180336047</v>
      </c>
      <c r="G20" s="3">
        <v>9.38354180336047</v>
      </c>
      <c r="H20" s="3">
        <v>9.38354180336047</v>
      </c>
      <c r="I20" s="3">
        <v>9.38354180336047</v>
      </c>
      <c r="J20" s="3">
        <v>9.38354180336047</v>
      </c>
      <c r="K20" s="3">
        <v>9.38354180336047</v>
      </c>
      <c r="L20" s="3">
        <v>9.38354180336047</v>
      </c>
    </row>
    <row r="21" spans="1:12">
      <c r="A21" s="2">
        <v>1</v>
      </c>
      <c r="B21" s="3">
        <v>25.985192686229</v>
      </c>
      <c r="C21" s="3">
        <v>25.985192686229</v>
      </c>
      <c r="D21" s="3">
        <v>25.985192686229</v>
      </c>
      <c r="E21" s="3">
        <v>25.985192686229</v>
      </c>
      <c r="F21" s="3">
        <v>25.985192686229</v>
      </c>
      <c r="G21" s="3">
        <v>25.985192686229</v>
      </c>
      <c r="H21" s="3">
        <v>25</v>
      </c>
      <c r="I21" s="3">
        <v>25.985192686229</v>
      </c>
      <c r="J21" s="3">
        <v>25.985192686229</v>
      </c>
      <c r="K21" s="3">
        <v>25.985192686229</v>
      </c>
      <c r="L21" s="3">
        <v>27</v>
      </c>
    </row>
    <row r="22" spans="1:12">
      <c r="A22" s="2">
        <v>1</v>
      </c>
      <c r="B22" s="3">
        <v>170.408660108197</v>
      </c>
      <c r="C22" s="3">
        <v>170.408660108197</v>
      </c>
      <c r="D22" s="3">
        <v>170.408660108197</v>
      </c>
      <c r="E22" s="3">
        <v>170.408660108197</v>
      </c>
      <c r="F22" s="3">
        <v>170.408660108197</v>
      </c>
      <c r="G22" s="3">
        <v>170.408660108197</v>
      </c>
      <c r="H22" s="3">
        <v>170.408660108197</v>
      </c>
      <c r="I22" s="3">
        <v>170.408660108197</v>
      </c>
      <c r="J22" s="3">
        <v>170.408660108197</v>
      </c>
      <c r="K22" s="3">
        <v>170.408660108197</v>
      </c>
      <c r="L22" s="3">
        <v>170.408660108197</v>
      </c>
    </row>
    <row r="23" spans="1:12">
      <c r="A23" s="2">
        <v>1</v>
      </c>
      <c r="B23" s="3">
        <v>12.4841509236775</v>
      </c>
      <c r="C23" s="3">
        <v>12.4841509236775</v>
      </c>
      <c r="D23" s="3">
        <v>12.4841509236775</v>
      </c>
      <c r="E23" s="3">
        <v>12.4841509236775</v>
      </c>
      <c r="F23" s="3">
        <v>12.4841509236775</v>
      </c>
      <c r="G23" s="3">
        <v>12.4841509236775</v>
      </c>
      <c r="H23" s="3">
        <v>12.4841509236775</v>
      </c>
      <c r="I23" s="3">
        <v>12.4841509236775</v>
      </c>
      <c r="J23" s="3">
        <v>12.4841509236775</v>
      </c>
      <c r="K23" s="3">
        <v>12.4841509236775</v>
      </c>
      <c r="L23" s="3">
        <v>11</v>
      </c>
    </row>
    <row r="24" spans="1:12">
      <c r="A24" s="2">
        <v>1</v>
      </c>
      <c r="B24" s="3">
        <v>16.8536037469646</v>
      </c>
      <c r="C24" s="3">
        <v>16.8536037469646</v>
      </c>
      <c r="D24" s="3">
        <v>16.8536037469646</v>
      </c>
      <c r="E24" s="3">
        <v>16.8536037469646</v>
      </c>
      <c r="F24" s="3">
        <v>16.8536037469646</v>
      </c>
      <c r="G24" s="3">
        <v>16.8536037469646</v>
      </c>
      <c r="H24" s="3">
        <v>16.8536037469646</v>
      </c>
      <c r="I24" s="3">
        <v>16.8536037469646</v>
      </c>
      <c r="J24" s="3">
        <v>16.8536037469646</v>
      </c>
      <c r="K24" s="3">
        <v>16.8536037469646</v>
      </c>
      <c r="L24" s="3">
        <v>16.8536037469646</v>
      </c>
    </row>
    <row r="25" spans="1:12">
      <c r="A25" s="2">
        <v>1</v>
      </c>
      <c r="B25" s="3">
        <v>4.81207271967204</v>
      </c>
      <c r="C25" s="3">
        <v>4.81207271967204</v>
      </c>
      <c r="D25" s="3">
        <v>4.81207271967204</v>
      </c>
      <c r="E25" s="3">
        <v>4.81207271967204</v>
      </c>
      <c r="F25" s="3">
        <v>4</v>
      </c>
      <c r="G25" s="3">
        <v>4.81207271967204</v>
      </c>
      <c r="H25" s="3">
        <v>4.81207271967204</v>
      </c>
      <c r="I25" s="3">
        <v>4.81207271967204</v>
      </c>
      <c r="J25" s="3">
        <v>4.81207271967204</v>
      </c>
      <c r="K25" s="3">
        <v>4.81207271967204</v>
      </c>
      <c r="L25" s="3">
        <v>4.81207271967204</v>
      </c>
    </row>
    <row r="26" spans="1:12">
      <c r="A26" s="2">
        <v>1</v>
      </c>
      <c r="B26" s="3">
        <v>3.12330757654185</v>
      </c>
      <c r="C26" s="3">
        <v>3.12330757654185</v>
      </c>
      <c r="D26" s="3">
        <v>4</v>
      </c>
      <c r="E26" s="3">
        <v>4</v>
      </c>
      <c r="F26" s="3">
        <v>4</v>
      </c>
      <c r="G26" s="3">
        <v>3.12330757654185</v>
      </c>
      <c r="H26" s="3">
        <v>4</v>
      </c>
      <c r="I26" s="3">
        <v>4</v>
      </c>
      <c r="J26" s="3">
        <v>3.12330757654185</v>
      </c>
      <c r="K26" s="3">
        <v>4</v>
      </c>
      <c r="L26" s="3">
        <v>2</v>
      </c>
    </row>
    <row r="27" spans="1:12">
      <c r="A27" s="2">
        <v>1</v>
      </c>
      <c r="B27" s="3">
        <v>7.87976907846296</v>
      </c>
      <c r="C27" s="3">
        <v>7.87976907846296</v>
      </c>
      <c r="D27" s="3">
        <v>7.87976907846296</v>
      </c>
      <c r="E27" s="3">
        <v>7.87976907846296</v>
      </c>
      <c r="F27" s="3">
        <v>7</v>
      </c>
      <c r="G27" s="3">
        <v>7.87976907846296</v>
      </c>
      <c r="H27" s="3">
        <v>7.87976907846296</v>
      </c>
      <c r="I27" s="3">
        <v>7.87976907846296</v>
      </c>
      <c r="J27" s="3">
        <v>7.87976907846296</v>
      </c>
      <c r="K27" s="3">
        <v>7.87976907846296</v>
      </c>
      <c r="L27" s="3">
        <v>7.87976907846296</v>
      </c>
    </row>
    <row r="28" spans="1:12">
      <c r="A28" s="2">
        <v>1</v>
      </c>
      <c r="B28" s="3">
        <v>15.0354574033526</v>
      </c>
      <c r="C28" s="3">
        <v>15.0354574033526</v>
      </c>
      <c r="D28" s="3">
        <v>16</v>
      </c>
      <c r="E28" s="3">
        <v>16</v>
      </c>
      <c r="F28" s="3">
        <v>16</v>
      </c>
      <c r="G28" s="3">
        <v>15.0354574033526</v>
      </c>
      <c r="H28" s="3">
        <v>16</v>
      </c>
      <c r="I28" s="3">
        <v>16</v>
      </c>
      <c r="J28" s="3">
        <v>15.0354574033526</v>
      </c>
      <c r="K28" s="3">
        <v>16</v>
      </c>
      <c r="L28" s="3">
        <v>14</v>
      </c>
    </row>
    <row r="29" spans="1:12">
      <c r="A29" s="2">
        <v>1</v>
      </c>
      <c r="B29" s="3">
        <v>25.7410152507547</v>
      </c>
      <c r="C29" s="3">
        <v>25.7410152507547</v>
      </c>
      <c r="D29" s="3">
        <v>25</v>
      </c>
      <c r="E29" s="3">
        <v>25</v>
      </c>
      <c r="F29" s="3">
        <v>25</v>
      </c>
      <c r="G29" s="3">
        <v>25.7410152507547</v>
      </c>
      <c r="H29" s="3">
        <v>27</v>
      </c>
      <c r="I29" s="3">
        <v>25</v>
      </c>
      <c r="J29" s="3">
        <v>25.7410152507547</v>
      </c>
      <c r="K29" s="3">
        <v>25</v>
      </c>
      <c r="L29" s="3">
        <v>25.7410152507547</v>
      </c>
    </row>
    <row r="30" spans="1:12">
      <c r="A30" s="2">
        <v>1</v>
      </c>
      <c r="B30" s="3">
        <v>22.5535724617306</v>
      </c>
      <c r="C30" s="3">
        <v>22.5535724617306</v>
      </c>
      <c r="D30" s="3">
        <v>22.5535724617306</v>
      </c>
      <c r="E30" s="3">
        <v>22.5535724617306</v>
      </c>
      <c r="F30" s="3">
        <v>22.5535724617306</v>
      </c>
      <c r="G30" s="3">
        <v>22.5535724617306</v>
      </c>
      <c r="H30" s="3">
        <v>22.5535724617306</v>
      </c>
      <c r="I30" s="3">
        <v>22.5535724617306</v>
      </c>
      <c r="J30" s="3">
        <v>22.5535724617306</v>
      </c>
      <c r="K30" s="3">
        <v>22</v>
      </c>
      <c r="L30" s="3">
        <v>22.5535724617306</v>
      </c>
    </row>
    <row r="31" spans="1:12">
      <c r="A31" s="4">
        <v>2</v>
      </c>
      <c r="B31" s="3">
        <v>240.264074027309</v>
      </c>
      <c r="C31" s="3">
        <v>240.264074027309</v>
      </c>
      <c r="D31" s="3">
        <v>238</v>
      </c>
      <c r="E31" s="3">
        <v>239</v>
      </c>
      <c r="F31" s="3">
        <v>240.264074027309</v>
      </c>
      <c r="G31" s="3">
        <v>240.264074027309</v>
      </c>
      <c r="H31" s="3">
        <v>240.264074027309</v>
      </c>
      <c r="I31" s="3">
        <v>238</v>
      </c>
      <c r="J31" s="3">
        <v>240.264074027309</v>
      </c>
      <c r="K31" s="3">
        <v>240.264074027309</v>
      </c>
      <c r="L31" s="3">
        <v>241</v>
      </c>
    </row>
    <row r="32" spans="1:12">
      <c r="A32" s="4">
        <v>2</v>
      </c>
      <c r="B32" s="3">
        <v>133.480041126283</v>
      </c>
      <c r="C32" s="3">
        <v>133.480041126283</v>
      </c>
      <c r="D32" s="3">
        <v>133.480006950755</v>
      </c>
      <c r="E32" s="3">
        <v>133.480041126283</v>
      </c>
      <c r="F32" s="3">
        <v>133.480041126283</v>
      </c>
      <c r="G32" s="3">
        <v>133.480041126283</v>
      </c>
      <c r="H32" s="3">
        <v>133.480041126283</v>
      </c>
      <c r="I32" s="3">
        <v>133</v>
      </c>
      <c r="J32" s="3">
        <v>133.480041126283</v>
      </c>
      <c r="K32" s="3">
        <v>133.480041126283</v>
      </c>
      <c r="L32" s="3">
        <v>132</v>
      </c>
    </row>
    <row r="33" spans="1:12">
      <c r="A33" s="4">
        <v>2</v>
      </c>
      <c r="B33" s="3">
        <v>58.0638178899331</v>
      </c>
      <c r="C33" s="3">
        <v>58.0638178899331</v>
      </c>
      <c r="D33" s="3">
        <v>60</v>
      </c>
      <c r="E33" s="3">
        <v>59</v>
      </c>
      <c r="F33" s="3">
        <v>58.0638178899331</v>
      </c>
      <c r="G33" s="3">
        <v>58.0638178899331</v>
      </c>
      <c r="H33" s="3">
        <v>58.0638178899331</v>
      </c>
      <c r="I33" s="3">
        <v>61</v>
      </c>
      <c r="J33" s="3">
        <v>58.0638178899331</v>
      </c>
      <c r="K33" s="3">
        <v>58.0638178899331</v>
      </c>
      <c r="L33" s="3">
        <v>58.0638178899331</v>
      </c>
    </row>
    <row r="34" spans="1:12">
      <c r="A34" s="4">
        <v>2</v>
      </c>
      <c r="B34" s="3">
        <v>568.192066956475</v>
      </c>
      <c r="C34" s="3">
        <v>568.192066956475</v>
      </c>
      <c r="D34" s="3">
        <v>568.192066956475</v>
      </c>
      <c r="E34" s="3">
        <v>568.192066956475</v>
      </c>
      <c r="F34" s="3">
        <v>568.192066956475</v>
      </c>
      <c r="G34" s="3">
        <v>568.192066956475</v>
      </c>
      <c r="H34" s="3">
        <v>568.192066956475</v>
      </c>
      <c r="I34" s="3">
        <v>568.192066956475</v>
      </c>
      <c r="J34" s="3">
        <v>568.192066956475</v>
      </c>
      <c r="K34" s="3">
        <v>568.192066956475</v>
      </c>
      <c r="L34" s="3">
        <v>569</v>
      </c>
    </row>
    <row r="35" spans="1:12">
      <c r="A35" s="4">
        <v>3</v>
      </c>
      <c r="B35" s="3">
        <v>40</v>
      </c>
      <c r="C35" s="3">
        <v>40</v>
      </c>
      <c r="D35" s="3">
        <v>40</v>
      </c>
      <c r="E35" s="3">
        <v>40</v>
      </c>
      <c r="F35" s="3">
        <v>40</v>
      </c>
      <c r="G35" s="3">
        <v>40</v>
      </c>
      <c r="H35" s="3">
        <v>40</v>
      </c>
      <c r="I35" s="3">
        <v>40</v>
      </c>
      <c r="J35" s="3">
        <v>40</v>
      </c>
      <c r="K35" s="3">
        <v>40</v>
      </c>
      <c r="L35" s="3">
        <v>41</v>
      </c>
    </row>
    <row r="36" spans="1:12">
      <c r="A36" s="4">
        <v>3</v>
      </c>
      <c r="B36" s="3">
        <v>730</v>
      </c>
      <c r="C36" s="3">
        <v>730</v>
      </c>
      <c r="D36" s="3">
        <v>730</v>
      </c>
      <c r="E36" s="3">
        <v>730</v>
      </c>
      <c r="F36" s="3">
        <v>730</v>
      </c>
      <c r="G36" s="3">
        <v>730</v>
      </c>
      <c r="H36" s="3">
        <v>730</v>
      </c>
      <c r="I36" s="3">
        <v>730</v>
      </c>
      <c r="J36" s="3">
        <v>730</v>
      </c>
      <c r="K36" s="3">
        <v>730</v>
      </c>
      <c r="L36" s="3">
        <v>728</v>
      </c>
    </row>
    <row r="37" spans="1:12">
      <c r="A37" s="4">
        <v>3</v>
      </c>
      <c r="B37" s="3">
        <v>23</v>
      </c>
      <c r="C37" s="3">
        <v>23</v>
      </c>
      <c r="D37" s="3">
        <v>23</v>
      </c>
      <c r="E37" s="3">
        <v>23</v>
      </c>
      <c r="F37" s="3">
        <v>23</v>
      </c>
      <c r="G37" s="3">
        <v>23</v>
      </c>
      <c r="H37" s="3">
        <v>23</v>
      </c>
      <c r="I37" s="3">
        <v>23</v>
      </c>
      <c r="J37" s="3">
        <v>23</v>
      </c>
      <c r="K37" s="3">
        <v>23</v>
      </c>
      <c r="L37" s="3">
        <v>24</v>
      </c>
    </row>
    <row r="38" spans="1:12">
      <c r="A38" s="4">
        <v>3</v>
      </c>
      <c r="B38" s="3">
        <v>202.86</v>
      </c>
      <c r="C38" s="3">
        <v>202.86</v>
      </c>
      <c r="D38" s="3">
        <v>202.86</v>
      </c>
      <c r="E38" s="3">
        <v>202.86</v>
      </c>
      <c r="F38" s="3">
        <v>202.86</v>
      </c>
      <c r="G38" s="3">
        <v>202.86</v>
      </c>
      <c r="H38" s="3">
        <v>202.86</v>
      </c>
      <c r="I38" s="3">
        <v>202.86</v>
      </c>
      <c r="J38" s="3">
        <v>202.86</v>
      </c>
      <c r="K38" s="3">
        <v>202.86</v>
      </c>
      <c r="L38" s="3">
        <v>202</v>
      </c>
    </row>
    <row r="39" spans="1:13">
      <c r="A39" s="4">
        <v>3</v>
      </c>
      <c r="B39" s="3">
        <v>4.14</v>
      </c>
      <c r="C39" s="3">
        <v>4.14</v>
      </c>
      <c r="D39" s="3">
        <v>4.14</v>
      </c>
      <c r="E39" s="3">
        <v>4.14</v>
      </c>
      <c r="F39" s="3">
        <v>4.14</v>
      </c>
      <c r="G39" s="3">
        <v>4.14</v>
      </c>
      <c r="H39" s="3">
        <v>4.14</v>
      </c>
      <c r="I39" s="3">
        <v>4.14</v>
      </c>
      <c r="J39" s="3">
        <v>4.14</v>
      </c>
      <c r="K39" s="3">
        <v>4.14</v>
      </c>
      <c r="L39" s="3">
        <v>5</v>
      </c>
      <c r="M39" s="3"/>
    </row>
    <row r="40" spans="1:12">
      <c r="A40" s="4">
        <v>4</v>
      </c>
      <c r="B40" s="3">
        <v>23.2951709739281</v>
      </c>
      <c r="C40" s="3">
        <v>23.2951709739281</v>
      </c>
      <c r="D40" s="3">
        <v>23.2951709739281</v>
      </c>
      <c r="E40" s="3">
        <v>23.2951709739281</v>
      </c>
      <c r="F40" s="3">
        <v>23.2951709739281</v>
      </c>
      <c r="G40" s="3">
        <v>23.2951709739281</v>
      </c>
      <c r="H40" s="3">
        <v>23.2951709739281</v>
      </c>
      <c r="I40" s="3">
        <v>26</v>
      </c>
      <c r="J40" s="3">
        <v>23.2951709739281</v>
      </c>
      <c r="K40" s="3">
        <v>23.2951709739281</v>
      </c>
      <c r="L40" s="3">
        <v>23.2951709739281</v>
      </c>
    </row>
    <row r="41" spans="1:12">
      <c r="A41" s="4">
        <v>4</v>
      </c>
      <c r="B41" s="3">
        <v>137.715380892676</v>
      </c>
      <c r="C41" s="3">
        <v>137.715380892676</v>
      </c>
      <c r="D41" s="3">
        <v>137.715380892676</v>
      </c>
      <c r="E41" s="3">
        <v>137.715380892676</v>
      </c>
      <c r="F41" s="3">
        <v>137.715380892676</v>
      </c>
      <c r="G41" s="3">
        <v>137.715380892676</v>
      </c>
      <c r="H41" s="3">
        <v>137.715380892676</v>
      </c>
      <c r="I41" s="3">
        <v>141</v>
      </c>
      <c r="J41" s="3">
        <v>137.715380892676</v>
      </c>
      <c r="K41" s="3">
        <v>137.715380892676</v>
      </c>
      <c r="L41" s="3">
        <v>137.715380892676</v>
      </c>
    </row>
    <row r="42" spans="1:12">
      <c r="A42" s="4">
        <v>4</v>
      </c>
      <c r="B42" s="3">
        <v>541.094475280444</v>
      </c>
      <c r="C42" s="3">
        <v>541.094475280444</v>
      </c>
      <c r="D42" s="3">
        <v>541.094475280444</v>
      </c>
      <c r="E42" s="3">
        <v>541.094475280444</v>
      </c>
      <c r="F42" s="3">
        <v>541.094475280444</v>
      </c>
      <c r="G42" s="3">
        <v>541.094475280444</v>
      </c>
      <c r="H42" s="3">
        <v>541.094475280444</v>
      </c>
      <c r="I42" s="3">
        <v>543</v>
      </c>
      <c r="J42" s="3">
        <v>541.094475280444</v>
      </c>
      <c r="K42" s="3">
        <v>541.094475280444</v>
      </c>
      <c r="L42" s="3">
        <v>541.094475280444</v>
      </c>
    </row>
    <row r="43" spans="1:12">
      <c r="A43" s="4">
        <v>4</v>
      </c>
      <c r="B43" s="3">
        <v>281.290990759509</v>
      </c>
      <c r="C43" s="3">
        <v>281.290990759509</v>
      </c>
      <c r="D43" s="3">
        <v>281.290990759509</v>
      </c>
      <c r="E43" s="3">
        <v>280</v>
      </c>
      <c r="F43" s="3">
        <v>280</v>
      </c>
      <c r="G43" s="3">
        <v>281.290990759509</v>
      </c>
      <c r="H43" s="3">
        <v>281.290990759509</v>
      </c>
      <c r="I43" s="3">
        <v>271</v>
      </c>
      <c r="J43" s="3">
        <v>281.290990759509</v>
      </c>
      <c r="K43" s="3">
        <v>281.290990759509</v>
      </c>
      <c r="L43" s="3">
        <v>281.290990759509</v>
      </c>
    </row>
    <row r="44" spans="1:12">
      <c r="A44" s="4">
        <v>4</v>
      </c>
      <c r="B44" s="3">
        <v>16.6039820934432</v>
      </c>
      <c r="C44" s="3">
        <v>16.6039820934432</v>
      </c>
      <c r="D44" s="3">
        <v>16.6039820934432</v>
      </c>
      <c r="E44" s="3">
        <v>18</v>
      </c>
      <c r="F44" s="3">
        <v>18</v>
      </c>
      <c r="G44" s="3">
        <v>16.6039820934432</v>
      </c>
      <c r="H44" s="3">
        <v>16.6039820934432</v>
      </c>
      <c r="I44" s="3">
        <v>19</v>
      </c>
      <c r="J44" s="3">
        <v>16.6039820934432</v>
      </c>
      <c r="K44" s="3">
        <v>16.6039820934432</v>
      </c>
      <c r="L44" s="3">
        <v>16.6039820934432</v>
      </c>
    </row>
    <row r="45" spans="1:12">
      <c r="A45" s="2">
        <v>5</v>
      </c>
      <c r="B45" s="3">
        <v>181.530702070064</v>
      </c>
      <c r="C45" s="3">
        <v>181.530702070064</v>
      </c>
      <c r="D45" s="3">
        <v>181</v>
      </c>
      <c r="E45" s="3">
        <v>181.530702070064</v>
      </c>
      <c r="F45" s="3">
        <v>181.530702070064</v>
      </c>
      <c r="G45" s="3">
        <v>181.530702070064</v>
      </c>
      <c r="H45" s="3">
        <v>181.530702070064</v>
      </c>
      <c r="I45" s="3">
        <v>181.530702070064</v>
      </c>
      <c r="J45" s="3">
        <v>181.530702070064</v>
      </c>
      <c r="K45" s="3">
        <v>181.530702070064</v>
      </c>
      <c r="L45" s="3">
        <v>183</v>
      </c>
    </row>
    <row r="46" spans="1:12">
      <c r="A46" s="2">
        <v>5</v>
      </c>
      <c r="B46" s="3">
        <v>29.5515096393128</v>
      </c>
      <c r="C46" s="3">
        <v>29.5515096393128</v>
      </c>
      <c r="D46" s="3">
        <v>29.5515096393128</v>
      </c>
      <c r="E46" s="3">
        <v>29.5515096393128</v>
      </c>
      <c r="F46" s="3">
        <v>29.5515096393128</v>
      </c>
      <c r="G46" s="3">
        <v>29.5515096393128</v>
      </c>
      <c r="H46" s="3">
        <v>29.5515096393128</v>
      </c>
      <c r="I46" s="3">
        <v>29.5515096393128</v>
      </c>
      <c r="J46" s="3">
        <v>29.5515096393128</v>
      </c>
      <c r="K46" s="3">
        <v>29.5515096393128</v>
      </c>
      <c r="L46" s="3">
        <v>29.5515096393128</v>
      </c>
    </row>
    <row r="47" spans="1:12">
      <c r="A47" s="2">
        <v>5</v>
      </c>
      <c r="B47" s="3">
        <v>144.657739493139</v>
      </c>
      <c r="C47" s="3">
        <v>144.657739493139</v>
      </c>
      <c r="D47" s="3">
        <v>144</v>
      </c>
      <c r="E47" s="3">
        <v>144.657739493139</v>
      </c>
      <c r="F47" s="3">
        <v>144.657715294789</v>
      </c>
      <c r="G47" s="3">
        <v>144.657739493139</v>
      </c>
      <c r="H47" s="3">
        <v>144.657739493139</v>
      </c>
      <c r="I47" s="3">
        <v>144.657691096438</v>
      </c>
      <c r="J47" s="3">
        <v>144.657739493139</v>
      </c>
      <c r="K47" s="3">
        <v>144.657739493139</v>
      </c>
      <c r="L47" s="3">
        <v>146</v>
      </c>
    </row>
    <row r="48" spans="1:12">
      <c r="A48" s="2">
        <v>5</v>
      </c>
      <c r="B48" s="3">
        <v>326.808403303888</v>
      </c>
      <c r="C48" s="3">
        <v>326.808403303888</v>
      </c>
      <c r="D48" s="3">
        <v>328</v>
      </c>
      <c r="E48" s="3">
        <v>326.808403303888</v>
      </c>
      <c r="F48" s="3">
        <v>326.808403303888</v>
      </c>
      <c r="G48" s="3">
        <v>326.808403303888</v>
      </c>
      <c r="H48" s="3">
        <v>326.808403303888</v>
      </c>
      <c r="I48" s="3">
        <v>328</v>
      </c>
      <c r="J48" s="3">
        <v>326.808403303888</v>
      </c>
      <c r="K48" s="3">
        <v>326.808403303888</v>
      </c>
      <c r="L48" s="3">
        <v>326.808403303888</v>
      </c>
    </row>
    <row r="49" spans="1:12">
      <c r="A49" s="2">
        <v>5</v>
      </c>
      <c r="B49" s="3">
        <v>71.7384299935365</v>
      </c>
      <c r="C49" s="3">
        <v>71.7384299935365</v>
      </c>
      <c r="D49" s="3">
        <v>73</v>
      </c>
      <c r="E49" s="3">
        <v>71.7384299935365</v>
      </c>
      <c r="F49" s="3">
        <v>71.7384299935365</v>
      </c>
      <c r="G49" s="3">
        <v>71.7384299935365</v>
      </c>
      <c r="H49" s="3">
        <v>71.7384299935365</v>
      </c>
      <c r="I49" s="3">
        <v>73</v>
      </c>
      <c r="J49" s="3">
        <v>71.7384299935365</v>
      </c>
      <c r="K49" s="3">
        <v>73</v>
      </c>
      <c r="L49" s="3">
        <v>71.7384299935365</v>
      </c>
    </row>
    <row r="50" spans="1:12">
      <c r="A50" s="2">
        <v>5</v>
      </c>
      <c r="B50" s="3">
        <v>49.4198073288807</v>
      </c>
      <c r="C50" s="3">
        <v>49.4198073288807</v>
      </c>
      <c r="D50" s="3">
        <v>48</v>
      </c>
      <c r="E50" s="3">
        <v>49.4198073288807</v>
      </c>
      <c r="F50" s="3">
        <v>49.4198073288807</v>
      </c>
      <c r="G50" s="3">
        <v>49.4198073288807</v>
      </c>
      <c r="H50" s="3">
        <v>49.4198073288807</v>
      </c>
      <c r="I50" s="3">
        <v>48</v>
      </c>
      <c r="J50" s="3">
        <v>49.4198073288807</v>
      </c>
      <c r="K50" s="3">
        <v>49.4198073288807</v>
      </c>
      <c r="L50" s="3">
        <v>49.4198073288807</v>
      </c>
    </row>
    <row r="51" spans="1:12">
      <c r="A51" s="2">
        <v>5</v>
      </c>
      <c r="B51" s="3">
        <v>3.66072646880598</v>
      </c>
      <c r="C51" s="3">
        <v>3.66072646880598</v>
      </c>
      <c r="D51" s="3">
        <v>3.66072646880598</v>
      </c>
      <c r="E51" s="3">
        <v>3.66072646880598</v>
      </c>
      <c r="F51" s="3">
        <v>3.66072646880598</v>
      </c>
      <c r="G51" s="3">
        <v>3.66072646880598</v>
      </c>
      <c r="H51" s="3">
        <v>3.66072646880598</v>
      </c>
      <c r="I51" s="3">
        <v>3.66072646880598</v>
      </c>
      <c r="J51" s="3">
        <v>3.66072646880598</v>
      </c>
      <c r="K51" s="3">
        <v>3.66072646880598</v>
      </c>
      <c r="L51" s="3">
        <v>3.66072646880598</v>
      </c>
    </row>
    <row r="52" spans="1:12">
      <c r="A52" s="2">
        <v>5</v>
      </c>
      <c r="B52" s="3">
        <v>37.5824822193497</v>
      </c>
      <c r="C52" s="3">
        <v>37.5824822193497</v>
      </c>
      <c r="D52" s="3">
        <v>37.5824822193497</v>
      </c>
      <c r="E52" s="3">
        <v>37.5824822193497</v>
      </c>
      <c r="F52" s="3">
        <v>37.5824822193497</v>
      </c>
      <c r="G52" s="3">
        <v>37.5824822193497</v>
      </c>
      <c r="H52" s="3">
        <v>37.5824822193497</v>
      </c>
      <c r="I52" s="3">
        <v>37.5824822193497</v>
      </c>
      <c r="J52" s="3">
        <v>37.5824822193497</v>
      </c>
      <c r="K52" s="3">
        <v>37.5824822193497</v>
      </c>
      <c r="L52" s="3">
        <v>37</v>
      </c>
    </row>
    <row r="53" spans="1:12">
      <c r="A53" s="2">
        <v>5</v>
      </c>
      <c r="B53" s="3">
        <v>44.3427457892937</v>
      </c>
      <c r="C53" s="3">
        <v>44.3427457892937</v>
      </c>
      <c r="D53" s="3">
        <v>44.3427457892937</v>
      </c>
      <c r="E53" s="3">
        <v>44.3427457892937</v>
      </c>
      <c r="F53" s="3">
        <v>44.3427457892937</v>
      </c>
      <c r="G53" s="3">
        <v>44.3427457892937</v>
      </c>
      <c r="H53" s="3">
        <v>44.3427457892937</v>
      </c>
      <c r="I53" s="3">
        <v>43</v>
      </c>
      <c r="J53" s="3">
        <v>44.3427457892937</v>
      </c>
      <c r="K53" s="3">
        <v>43</v>
      </c>
      <c r="L53" s="3">
        <v>42</v>
      </c>
    </row>
    <row r="54" spans="1:12">
      <c r="A54" s="2">
        <v>5</v>
      </c>
      <c r="B54" s="3">
        <v>110.707453693729</v>
      </c>
      <c r="C54" s="3">
        <v>110.707453693729</v>
      </c>
      <c r="D54" s="3">
        <v>110.707453693729</v>
      </c>
      <c r="E54" s="3">
        <v>110.707453693729</v>
      </c>
      <c r="F54" s="3">
        <v>110.707453693729</v>
      </c>
      <c r="G54" s="3">
        <v>110.707453693729</v>
      </c>
      <c r="H54" s="3">
        <v>110.707453693729</v>
      </c>
      <c r="I54" s="3">
        <v>110.707453693729</v>
      </c>
      <c r="J54" s="3">
        <v>110.707453693729</v>
      </c>
      <c r="K54" s="3">
        <v>110.707453693729</v>
      </c>
      <c r="L54" s="3">
        <v>110.707453693729</v>
      </c>
    </row>
    <row r="55" spans="1:12">
      <c r="A55" s="2">
        <v>6</v>
      </c>
      <c r="B55" s="3">
        <v>406</v>
      </c>
      <c r="C55" s="3">
        <v>405.282682533182</v>
      </c>
      <c r="D55" s="3">
        <v>405.282682533182</v>
      </c>
      <c r="E55" s="3">
        <v>405.282682533182</v>
      </c>
      <c r="F55" s="3">
        <v>405.282682533182</v>
      </c>
      <c r="G55" s="3">
        <v>405.282682533182</v>
      </c>
      <c r="H55" s="3">
        <v>405.282682533182</v>
      </c>
      <c r="I55" s="3">
        <v>404</v>
      </c>
      <c r="J55" s="3">
        <v>405.282682533182</v>
      </c>
      <c r="K55" s="3">
        <v>405.282682533182</v>
      </c>
      <c r="L55" s="3">
        <v>407</v>
      </c>
    </row>
    <row r="56" spans="1:12">
      <c r="A56" s="2">
        <v>6</v>
      </c>
      <c r="B56" s="3">
        <v>16</v>
      </c>
      <c r="C56" s="3">
        <v>16.693565870932</v>
      </c>
      <c r="D56" s="3">
        <v>16.693565870932</v>
      </c>
      <c r="E56" s="3">
        <v>16.693565870932</v>
      </c>
      <c r="F56" s="3">
        <v>16.693565870932</v>
      </c>
      <c r="G56" s="3">
        <v>16.693565870932</v>
      </c>
      <c r="H56" s="3">
        <v>16.693565870932</v>
      </c>
      <c r="I56" s="3">
        <v>18</v>
      </c>
      <c r="J56" s="3">
        <v>16.693565870932</v>
      </c>
      <c r="K56" s="3">
        <v>16.693565870932</v>
      </c>
      <c r="L56" s="3">
        <v>16</v>
      </c>
    </row>
    <row r="57" spans="1:12">
      <c r="A57" s="2">
        <v>6</v>
      </c>
      <c r="B57" s="3">
        <v>41.73391467733</v>
      </c>
      <c r="C57" s="3">
        <v>41.73391467733</v>
      </c>
      <c r="D57" s="3">
        <v>41.73391467733</v>
      </c>
      <c r="E57" s="3">
        <v>41.73391467733</v>
      </c>
      <c r="F57" s="3">
        <v>41.73391467733</v>
      </c>
      <c r="G57" s="3">
        <v>41.73391467733</v>
      </c>
      <c r="H57" s="3">
        <v>41.73391467733</v>
      </c>
      <c r="I57" s="3">
        <v>41.73391467733</v>
      </c>
      <c r="J57" s="3">
        <v>41.73391467733</v>
      </c>
      <c r="K57" s="3">
        <v>41.73391467733</v>
      </c>
      <c r="L57" s="3">
        <v>40</v>
      </c>
    </row>
    <row r="58" spans="1:12">
      <c r="A58" s="2">
        <v>6</v>
      </c>
      <c r="B58" s="3">
        <v>53.4526895189459</v>
      </c>
      <c r="C58" s="3">
        <v>53.4526895189459</v>
      </c>
      <c r="D58" s="3">
        <v>52</v>
      </c>
      <c r="E58" s="3">
        <v>52</v>
      </c>
      <c r="F58" s="3">
        <v>53.4526895189459</v>
      </c>
      <c r="G58" s="3">
        <v>53.4526895189459</v>
      </c>
      <c r="H58" s="3">
        <v>53.4526895189459</v>
      </c>
      <c r="I58" s="3">
        <v>52</v>
      </c>
      <c r="J58" s="3">
        <v>53.4526895189459</v>
      </c>
      <c r="K58" s="3">
        <v>53.4526895189459</v>
      </c>
      <c r="L58" s="3">
        <v>54</v>
      </c>
    </row>
    <row r="59" spans="1:12">
      <c r="A59" s="2">
        <v>6</v>
      </c>
      <c r="B59" s="3">
        <v>284</v>
      </c>
      <c r="C59" s="3">
        <v>282.959554838243</v>
      </c>
      <c r="D59" s="3">
        <v>284</v>
      </c>
      <c r="E59" s="3">
        <v>284</v>
      </c>
      <c r="F59" s="3">
        <v>282.959554838243</v>
      </c>
      <c r="G59" s="3">
        <v>282.959554838243</v>
      </c>
      <c r="H59" s="3">
        <v>282.959554838243</v>
      </c>
      <c r="I59" s="3">
        <v>284</v>
      </c>
      <c r="J59" s="3">
        <v>282.959554838243</v>
      </c>
      <c r="K59" s="3">
        <v>282.959554838243</v>
      </c>
      <c r="L59" s="3">
        <v>282.959554838243</v>
      </c>
    </row>
    <row r="60" spans="1:13">
      <c r="A60" s="2">
        <v>6</v>
      </c>
      <c r="B60" s="3">
        <v>199</v>
      </c>
      <c r="C60" s="3">
        <v>199.877592561366</v>
      </c>
      <c r="D60" s="3">
        <v>199.877592561366</v>
      </c>
      <c r="E60" s="3">
        <v>199.877592561366</v>
      </c>
      <c r="F60" s="3">
        <v>199.877592561366</v>
      </c>
      <c r="G60" s="3">
        <v>199.877592561366</v>
      </c>
      <c r="H60" s="3">
        <v>199.877592561366</v>
      </c>
      <c r="I60" s="3">
        <v>199.877592561366</v>
      </c>
      <c r="J60" s="3">
        <v>199.877592561366</v>
      </c>
      <c r="K60" s="3">
        <v>199.877592561366</v>
      </c>
      <c r="L60" s="3">
        <v>199.877592561366</v>
      </c>
      <c r="M60" s="3"/>
    </row>
    <row r="61" spans="1:12">
      <c r="A61" s="2">
        <v>7</v>
      </c>
      <c r="B61" s="3">
        <v>353.431482893186</v>
      </c>
      <c r="C61" s="3">
        <v>353.431482893186</v>
      </c>
      <c r="D61" s="3">
        <v>353.431482893186</v>
      </c>
      <c r="E61" s="3">
        <v>353.431482893186</v>
      </c>
      <c r="F61" s="3">
        <v>353.431482893186</v>
      </c>
      <c r="G61" s="3">
        <v>353.431482893186</v>
      </c>
      <c r="H61" s="3">
        <v>353.431482893186</v>
      </c>
      <c r="I61" s="3">
        <v>353.431482893186</v>
      </c>
      <c r="J61" s="3">
        <v>353.431482893186</v>
      </c>
      <c r="K61" s="3">
        <v>353.431482893186</v>
      </c>
      <c r="L61" s="3">
        <v>358</v>
      </c>
    </row>
    <row r="62" spans="1:12">
      <c r="A62" s="2">
        <v>7</v>
      </c>
      <c r="B62" s="3">
        <v>74.0612391208534</v>
      </c>
      <c r="C62" s="3">
        <v>74.0612391208534</v>
      </c>
      <c r="D62" s="3">
        <v>74.0612391208534</v>
      </c>
      <c r="E62" s="3">
        <v>74.0612391208534</v>
      </c>
      <c r="F62" s="3">
        <v>74.0612391208534</v>
      </c>
      <c r="G62" s="3">
        <v>74.0612391208534</v>
      </c>
      <c r="H62" s="3">
        <v>74.0612391208534</v>
      </c>
      <c r="I62" s="3">
        <v>74.0612391208534</v>
      </c>
      <c r="J62" s="3">
        <v>74.0612391208534</v>
      </c>
      <c r="K62" s="3">
        <v>74.0612391208534</v>
      </c>
      <c r="L62" s="3">
        <v>74.0612391208534</v>
      </c>
    </row>
    <row r="63" spans="1:12">
      <c r="A63" s="2">
        <v>7</v>
      </c>
      <c r="B63" s="3">
        <v>20.1559068493462</v>
      </c>
      <c r="C63" s="3">
        <v>20.1559068493462</v>
      </c>
      <c r="D63" s="3">
        <v>20.1559068493462</v>
      </c>
      <c r="E63" s="3">
        <v>20.1559068493462</v>
      </c>
      <c r="F63" s="3">
        <v>20.1559068493462</v>
      </c>
      <c r="G63" s="3">
        <v>20.1559068493462</v>
      </c>
      <c r="H63" s="3">
        <v>20.1559068493462</v>
      </c>
      <c r="I63" s="3">
        <v>20.1559068493462</v>
      </c>
      <c r="J63" s="3">
        <v>20.1559068493462</v>
      </c>
      <c r="K63" s="3">
        <v>20.1559068493462</v>
      </c>
      <c r="L63" s="3">
        <v>20.1559068493462</v>
      </c>
    </row>
    <row r="64" spans="1:12">
      <c r="A64" s="2">
        <v>7</v>
      </c>
      <c r="B64" s="3">
        <v>259.198447362995</v>
      </c>
      <c r="C64" s="3">
        <v>259.198447362995</v>
      </c>
      <c r="D64" s="3">
        <v>259.198447362995</v>
      </c>
      <c r="E64" s="3">
        <v>259.198447362995</v>
      </c>
      <c r="F64" s="3">
        <v>259.198447362995</v>
      </c>
      <c r="G64" s="3">
        <v>259.198447362995</v>
      </c>
      <c r="H64" s="3">
        <v>259.198447362995</v>
      </c>
      <c r="I64" s="3">
        <v>259.198447362995</v>
      </c>
      <c r="J64" s="3">
        <v>259.198447362995</v>
      </c>
      <c r="K64" s="3">
        <v>259.198447362995</v>
      </c>
      <c r="L64" s="3">
        <v>260</v>
      </c>
    </row>
    <row r="65" spans="1:12">
      <c r="A65" s="2">
        <v>7</v>
      </c>
      <c r="B65" s="3">
        <v>30.9757041061271</v>
      </c>
      <c r="C65" s="3">
        <v>30.9757041061271</v>
      </c>
      <c r="D65" s="3">
        <v>30.9757041061271</v>
      </c>
      <c r="E65" s="3">
        <v>30.9757041061271</v>
      </c>
      <c r="F65" s="3">
        <v>30.9757041061271</v>
      </c>
      <c r="G65" s="3">
        <v>30.9757041061271</v>
      </c>
      <c r="H65" s="3">
        <v>30.9757041061271</v>
      </c>
      <c r="I65" s="3">
        <v>30.9757041061271</v>
      </c>
      <c r="J65" s="3">
        <v>30.9757041061271</v>
      </c>
      <c r="K65" s="3">
        <v>30.9757041061271</v>
      </c>
      <c r="L65" s="3">
        <v>30.9757041061271</v>
      </c>
    </row>
    <row r="66" spans="1:12">
      <c r="A66" s="2">
        <v>7</v>
      </c>
      <c r="B66" s="3">
        <v>79.2581183356064</v>
      </c>
      <c r="C66" s="3">
        <v>79.2581183356064</v>
      </c>
      <c r="D66" s="3">
        <v>79.2581183356064</v>
      </c>
      <c r="E66" s="3">
        <v>79.2581183356064</v>
      </c>
      <c r="F66" s="3">
        <v>79.2581183356064</v>
      </c>
      <c r="G66" s="3">
        <v>79.2581183356064</v>
      </c>
      <c r="H66" s="3">
        <v>79.2581183356064</v>
      </c>
      <c r="I66" s="3">
        <v>79.2581183356064</v>
      </c>
      <c r="J66" s="3">
        <v>79.2581183356064</v>
      </c>
      <c r="K66" s="3">
        <v>79.2581183356064</v>
      </c>
      <c r="L66" s="3">
        <v>79.2581183356064</v>
      </c>
    </row>
    <row r="67" spans="1:12">
      <c r="A67" s="2">
        <v>7</v>
      </c>
      <c r="B67" s="3">
        <v>56.8568180399471</v>
      </c>
      <c r="C67" s="3">
        <v>56.8568180399471</v>
      </c>
      <c r="D67" s="3">
        <v>56.8568180399471</v>
      </c>
      <c r="E67" s="3">
        <v>56.8568180399471</v>
      </c>
      <c r="F67" s="3">
        <v>56.8568180399471</v>
      </c>
      <c r="G67" s="3">
        <v>56.8568180399471</v>
      </c>
      <c r="H67" s="3">
        <v>56.8568180399471</v>
      </c>
      <c r="I67" s="3">
        <v>56.8568180399471</v>
      </c>
      <c r="J67" s="3">
        <v>56.8568180399471</v>
      </c>
      <c r="K67" s="3">
        <v>56.8568180399471</v>
      </c>
      <c r="L67" s="3">
        <v>54</v>
      </c>
    </row>
    <row r="68" spans="1:12">
      <c r="A68" s="2">
        <v>7</v>
      </c>
      <c r="B68" s="3">
        <v>44.9277308762525</v>
      </c>
      <c r="C68" s="3">
        <v>44.9277308762525</v>
      </c>
      <c r="D68" s="3">
        <v>44.9277308762525</v>
      </c>
      <c r="E68" s="3">
        <v>44.9277308762525</v>
      </c>
      <c r="F68" s="3">
        <v>44.9277308762525</v>
      </c>
      <c r="G68" s="3">
        <v>44.9277308762525</v>
      </c>
      <c r="H68" s="3">
        <v>44.9277308762525</v>
      </c>
      <c r="I68" s="3">
        <v>44.9277308762525</v>
      </c>
      <c r="J68" s="3">
        <v>44.9277308762525</v>
      </c>
      <c r="K68" s="3">
        <v>44.9277308762525</v>
      </c>
      <c r="L68" s="3">
        <v>44.9277308762525</v>
      </c>
    </row>
    <row r="69" spans="1:12">
      <c r="A69" s="2">
        <v>7</v>
      </c>
      <c r="B69" s="3">
        <v>14.5627817323025</v>
      </c>
      <c r="C69" s="3">
        <v>14.5627817323025</v>
      </c>
      <c r="D69" s="3">
        <v>14.5627817323025</v>
      </c>
      <c r="E69" s="3">
        <v>14.5627817323025</v>
      </c>
      <c r="F69" s="3">
        <v>14.5627817323025</v>
      </c>
      <c r="G69" s="3">
        <v>14.5627817323025</v>
      </c>
      <c r="H69" s="3">
        <v>14.5627817323025</v>
      </c>
      <c r="I69" s="3">
        <v>14.5627817323025</v>
      </c>
      <c r="J69" s="3">
        <v>14.5627817323025</v>
      </c>
      <c r="K69" s="3">
        <v>14.5627817323025</v>
      </c>
      <c r="L69" s="3">
        <v>14</v>
      </c>
    </row>
    <row r="70" spans="1:12">
      <c r="A70" s="2">
        <v>7</v>
      </c>
      <c r="B70" s="3">
        <v>21.5343261786176</v>
      </c>
      <c r="C70" s="3">
        <v>21.5343261786176</v>
      </c>
      <c r="D70" s="3">
        <v>21.5343261786176</v>
      </c>
      <c r="E70" s="3">
        <v>21.5343261786176</v>
      </c>
      <c r="F70" s="3">
        <v>21.5343261786176</v>
      </c>
      <c r="G70" s="3">
        <v>21.5343261786176</v>
      </c>
      <c r="H70" s="3">
        <v>21.5343261786176</v>
      </c>
      <c r="I70" s="3">
        <v>21.5343261786176</v>
      </c>
      <c r="J70" s="3">
        <v>21.5343261786176</v>
      </c>
      <c r="K70" s="3">
        <v>21.5343261786176</v>
      </c>
      <c r="L70" s="3">
        <v>21.5343261786176</v>
      </c>
    </row>
    <row r="71" spans="1:12">
      <c r="A71" s="2">
        <v>7</v>
      </c>
      <c r="B71" s="3">
        <v>17.0415530909923</v>
      </c>
      <c r="C71" s="3">
        <v>17.0415530909923</v>
      </c>
      <c r="D71" s="3">
        <v>17.0415530909923</v>
      </c>
      <c r="E71" s="3">
        <v>17.0415530909923</v>
      </c>
      <c r="F71" s="3">
        <v>17.0415530909923</v>
      </c>
      <c r="G71" s="3">
        <v>17.0415530909923</v>
      </c>
      <c r="H71" s="3">
        <v>17.0415530909923</v>
      </c>
      <c r="I71" s="3">
        <v>17.0415530909923</v>
      </c>
      <c r="J71" s="3">
        <v>17.0415530909923</v>
      </c>
      <c r="K71" s="3">
        <v>17.0415530909923</v>
      </c>
      <c r="L71" s="3">
        <v>17.0415530909923</v>
      </c>
    </row>
    <row r="72" spans="1:12">
      <c r="A72" s="2">
        <v>7</v>
      </c>
      <c r="B72" s="3">
        <v>27.9958914137736</v>
      </c>
      <c r="C72" s="3">
        <v>27.9958914137736</v>
      </c>
      <c r="D72" s="3">
        <v>27.9958914137736</v>
      </c>
      <c r="E72" s="3">
        <v>27.9958914137736</v>
      </c>
      <c r="F72" s="3">
        <v>27.9958914137736</v>
      </c>
      <c r="G72" s="3">
        <v>27.9958914137736</v>
      </c>
      <c r="H72" s="3">
        <v>27.9958914137736</v>
      </c>
      <c r="I72" s="3">
        <v>27.9958914137736</v>
      </c>
      <c r="J72" s="3">
        <v>27.9958914137736</v>
      </c>
      <c r="K72" s="3">
        <v>27.9958914137736</v>
      </c>
      <c r="L72" s="3">
        <v>26</v>
      </c>
    </row>
    <row r="73" spans="1:12">
      <c r="A73" s="2">
        <v>8</v>
      </c>
      <c r="B73" s="3">
        <v>265</v>
      </c>
      <c r="C73" s="3">
        <v>263</v>
      </c>
      <c r="D73" s="3">
        <v>259.453781512605</v>
      </c>
      <c r="E73" s="3">
        <v>259.453781512605</v>
      </c>
      <c r="F73" s="3">
        <v>259.453781512605</v>
      </c>
      <c r="G73" s="3">
        <v>259.453781512605</v>
      </c>
      <c r="H73" s="3">
        <v>259.453781512605</v>
      </c>
      <c r="I73" s="3">
        <v>250</v>
      </c>
      <c r="J73" s="3">
        <v>265</v>
      </c>
      <c r="K73" s="3">
        <v>259.453781512605</v>
      </c>
      <c r="L73" s="3">
        <v>270</v>
      </c>
    </row>
    <row r="74" spans="1:12">
      <c r="A74" s="2">
        <v>8</v>
      </c>
      <c r="B74" s="3">
        <v>735</v>
      </c>
      <c r="C74" s="3">
        <v>737</v>
      </c>
      <c r="D74" s="3">
        <v>740.546218487395</v>
      </c>
      <c r="E74" s="3">
        <v>740.546218487395</v>
      </c>
      <c r="F74" s="3">
        <v>740.546218487395</v>
      </c>
      <c r="G74" s="3">
        <v>740.546218487395</v>
      </c>
      <c r="H74" s="3">
        <v>740.546218487395</v>
      </c>
      <c r="I74" s="3">
        <v>750</v>
      </c>
      <c r="J74" s="3">
        <v>735</v>
      </c>
      <c r="K74" s="3">
        <v>740.546218487395</v>
      </c>
      <c r="L74" s="3">
        <v>730</v>
      </c>
    </row>
    <row r="75" spans="1:12">
      <c r="A75" s="2">
        <v>9</v>
      </c>
      <c r="B75" s="3">
        <v>133.767122559629</v>
      </c>
      <c r="C75" s="3">
        <v>133.767122559629</v>
      </c>
      <c r="D75" s="3">
        <v>133.767122559629</v>
      </c>
      <c r="E75" s="3">
        <v>133.767122559629</v>
      </c>
      <c r="F75" s="3">
        <v>133.767122559629</v>
      </c>
      <c r="G75" s="3">
        <v>133.767122559629</v>
      </c>
      <c r="H75" s="3">
        <v>133.767122559629</v>
      </c>
      <c r="I75" s="3">
        <v>133.767122559629</v>
      </c>
      <c r="J75" s="3">
        <v>133.767122559629</v>
      </c>
      <c r="K75" s="3">
        <v>133.767122559629</v>
      </c>
      <c r="L75" s="3">
        <v>133.767122559629</v>
      </c>
    </row>
    <row r="76" spans="1:12">
      <c r="A76" s="2">
        <v>9</v>
      </c>
      <c r="B76" s="3">
        <v>29.762367122069</v>
      </c>
      <c r="C76" s="3">
        <v>29.762367122069</v>
      </c>
      <c r="D76" s="3">
        <v>29.762367122069</v>
      </c>
      <c r="E76" s="3">
        <v>29.762367122069</v>
      </c>
      <c r="F76" s="3">
        <v>29.762367122069</v>
      </c>
      <c r="G76" s="3">
        <v>29.762367122069</v>
      </c>
      <c r="H76" s="3">
        <v>29.762367122069</v>
      </c>
      <c r="I76" s="3">
        <v>29.762367122069</v>
      </c>
      <c r="J76" s="3">
        <v>29.762367122069</v>
      </c>
      <c r="K76" s="3">
        <v>29.762367122069</v>
      </c>
      <c r="L76" s="3">
        <v>29.762367122069</v>
      </c>
    </row>
    <row r="77" spans="1:12">
      <c r="A77" s="2">
        <v>9</v>
      </c>
      <c r="B77" s="3">
        <v>9.33965974419082</v>
      </c>
      <c r="C77" s="3">
        <v>9.33965974419082</v>
      </c>
      <c r="D77" s="3">
        <v>9.33965974419082</v>
      </c>
      <c r="E77" s="3">
        <v>9.33965974419082</v>
      </c>
      <c r="F77" s="3">
        <v>9.33965974419082</v>
      </c>
      <c r="G77" s="3">
        <v>9.33965974419082</v>
      </c>
      <c r="H77" s="3">
        <v>9.33965974419082</v>
      </c>
      <c r="I77" s="3">
        <v>9.33965974419082</v>
      </c>
      <c r="J77" s="3">
        <v>9.33965974419082</v>
      </c>
      <c r="K77" s="3">
        <v>9.33965974419082</v>
      </c>
      <c r="L77" s="3">
        <v>9.33965974419082</v>
      </c>
    </row>
    <row r="78" spans="1:12">
      <c r="A78" s="2">
        <v>9</v>
      </c>
      <c r="B78" s="3">
        <v>12.9188296848541</v>
      </c>
      <c r="C78" s="3">
        <v>12.9188296848541</v>
      </c>
      <c r="D78" s="3">
        <v>12.9188296848541</v>
      </c>
      <c r="E78" s="3">
        <v>12.9188296848541</v>
      </c>
      <c r="F78" s="3">
        <v>12.9188296848541</v>
      </c>
      <c r="G78" s="3">
        <v>12.9188296848541</v>
      </c>
      <c r="H78" s="3">
        <v>12.9188296848541</v>
      </c>
      <c r="I78" s="3">
        <v>12.9188296848541</v>
      </c>
      <c r="J78" s="3">
        <v>12.9188296848541</v>
      </c>
      <c r="K78" s="3">
        <v>12.9188296848541</v>
      </c>
      <c r="L78" s="3">
        <v>12.9188296848541</v>
      </c>
    </row>
    <row r="79" spans="1:12">
      <c r="A79" s="2">
        <v>9</v>
      </c>
      <c r="B79" s="3">
        <v>6.37765009758622</v>
      </c>
      <c r="C79" s="3">
        <v>6.37765009758622</v>
      </c>
      <c r="D79" s="3">
        <v>6.37765009758622</v>
      </c>
      <c r="E79" s="3">
        <v>6.37765009758622</v>
      </c>
      <c r="F79" s="3">
        <v>10</v>
      </c>
      <c r="G79" s="3">
        <v>6.37765009758622</v>
      </c>
      <c r="H79" s="3">
        <v>6.37765009758622</v>
      </c>
      <c r="I79" s="3">
        <v>6.37765009758622</v>
      </c>
      <c r="J79" s="3">
        <v>6.37765009758622</v>
      </c>
      <c r="K79" s="3">
        <v>6.37765009758622</v>
      </c>
      <c r="L79" s="3">
        <v>6.37765009758622</v>
      </c>
    </row>
    <row r="80" spans="1:12">
      <c r="A80" s="2">
        <v>9</v>
      </c>
      <c r="B80" s="3">
        <v>4.08823724204245</v>
      </c>
      <c r="C80" s="3">
        <v>4.08823724204245</v>
      </c>
      <c r="D80" s="3">
        <v>4.08823724204245</v>
      </c>
      <c r="E80" s="3">
        <v>4.08823724204245</v>
      </c>
      <c r="F80" s="3">
        <v>4.08823724204245</v>
      </c>
      <c r="G80" s="3">
        <v>4.08823724204245</v>
      </c>
      <c r="H80" s="3">
        <v>4.08823724204245</v>
      </c>
      <c r="I80" s="3">
        <v>4.08823724204245</v>
      </c>
      <c r="J80" s="3">
        <v>4.08823724204245</v>
      </c>
      <c r="K80" s="3">
        <v>4.08823724204245</v>
      </c>
      <c r="L80" s="3">
        <v>4.08823724204245</v>
      </c>
    </row>
    <row r="81" spans="1:12">
      <c r="A81" s="2">
        <v>9</v>
      </c>
      <c r="B81" s="3">
        <v>15.3599979068225</v>
      </c>
      <c r="C81" s="3">
        <v>15.3599979068225</v>
      </c>
      <c r="D81" s="3">
        <v>15.3599979068225</v>
      </c>
      <c r="E81" s="3">
        <v>15.3599979068225</v>
      </c>
      <c r="F81" s="3">
        <v>15.3599979068225</v>
      </c>
      <c r="G81" s="3">
        <v>15.3599979068225</v>
      </c>
      <c r="H81" s="3">
        <v>15.3599979068225</v>
      </c>
      <c r="I81" s="3">
        <v>15.3599979068225</v>
      </c>
      <c r="J81" s="3">
        <v>15.3599979068225</v>
      </c>
      <c r="K81" s="3">
        <v>15.3599979068225</v>
      </c>
      <c r="L81" s="3">
        <v>15.3599979068225</v>
      </c>
    </row>
    <row r="82" spans="1:12">
      <c r="A82" s="2">
        <v>9</v>
      </c>
      <c r="B82" s="3">
        <v>69.5104990020613</v>
      </c>
      <c r="C82" s="3">
        <v>69.5104990020613</v>
      </c>
      <c r="D82" s="3">
        <v>69.5104990020613</v>
      </c>
      <c r="E82" s="3">
        <v>69.5104990020613</v>
      </c>
      <c r="F82" s="3">
        <v>73</v>
      </c>
      <c r="G82" s="3">
        <v>69.5104990020613</v>
      </c>
      <c r="H82" s="3">
        <v>69.5104990020613</v>
      </c>
      <c r="I82" s="3">
        <v>69.5104990020613</v>
      </c>
      <c r="J82" s="3">
        <v>69.5104990020613</v>
      </c>
      <c r="K82" s="3">
        <v>69.5104990020613</v>
      </c>
      <c r="L82" s="3">
        <v>69.5104990020613</v>
      </c>
    </row>
    <row r="83" spans="1:12">
      <c r="A83" s="2">
        <v>9</v>
      </c>
      <c r="B83" s="3">
        <v>97.463575850292</v>
      </c>
      <c r="C83" s="3">
        <v>97.463575850292</v>
      </c>
      <c r="D83" s="3">
        <v>97.463575850292</v>
      </c>
      <c r="E83" s="3">
        <v>97.463575850292</v>
      </c>
      <c r="F83" s="3">
        <v>101</v>
      </c>
      <c r="G83" s="3">
        <v>97.463575850292</v>
      </c>
      <c r="H83" s="3">
        <v>97.463575850292</v>
      </c>
      <c r="I83" s="3">
        <v>97.463575850292</v>
      </c>
      <c r="J83" s="3">
        <v>97.463575850292</v>
      </c>
      <c r="K83" s="3">
        <v>97.463575850292</v>
      </c>
      <c r="L83" s="3">
        <v>97.463575850292</v>
      </c>
    </row>
    <row r="84" spans="1:12">
      <c r="A84" s="2">
        <v>9</v>
      </c>
      <c r="B84" s="3">
        <v>621.412060790453</v>
      </c>
      <c r="C84" s="3">
        <v>621.412060790453</v>
      </c>
      <c r="D84" s="3">
        <v>621.412060790453</v>
      </c>
      <c r="E84" s="3">
        <v>621.412060790453</v>
      </c>
      <c r="F84" s="3">
        <v>611</v>
      </c>
      <c r="G84" s="3">
        <v>621.412060790453</v>
      </c>
      <c r="H84" s="3">
        <v>621.412060790453</v>
      </c>
      <c r="I84" s="3">
        <v>621.412060790453</v>
      </c>
      <c r="J84" s="3">
        <v>621.412060790453</v>
      </c>
      <c r="K84" s="3">
        <v>621.412060790453</v>
      </c>
      <c r="L84" s="3">
        <v>621.412060790453</v>
      </c>
    </row>
    <row r="85" spans="1:12">
      <c r="A85">
        <v>10</v>
      </c>
      <c r="B85" s="3">
        <v>1000</v>
      </c>
      <c r="C85" s="3">
        <v>1000</v>
      </c>
      <c r="D85" s="3">
        <v>1000</v>
      </c>
      <c r="E85" s="3">
        <v>1000</v>
      </c>
      <c r="F85" s="3">
        <v>1000</v>
      </c>
      <c r="G85" s="3">
        <v>1000</v>
      </c>
      <c r="H85" s="3">
        <v>1000</v>
      </c>
      <c r="I85" s="3">
        <v>1000</v>
      </c>
      <c r="J85" s="3">
        <v>1000</v>
      </c>
      <c r="K85" s="3">
        <v>1000</v>
      </c>
      <c r="L85" s="3">
        <v>1000</v>
      </c>
    </row>
    <row r="86" spans="1:12">
      <c r="A86" s="2">
        <v>11</v>
      </c>
      <c r="B86" s="3">
        <v>972.133281622517</v>
      </c>
      <c r="C86" s="3">
        <v>972.133281622517</v>
      </c>
      <c r="D86" s="3">
        <v>972.133281622517</v>
      </c>
      <c r="E86" s="3">
        <v>972.133281622517</v>
      </c>
      <c r="F86" s="3">
        <v>972.133281622517</v>
      </c>
      <c r="G86" s="3">
        <v>972.133281622517</v>
      </c>
      <c r="H86" s="3">
        <v>975</v>
      </c>
      <c r="I86" s="3">
        <v>972.133281622517</v>
      </c>
      <c r="J86" s="3">
        <v>972.133281622517</v>
      </c>
      <c r="K86" s="3">
        <v>972.133281622517</v>
      </c>
      <c r="L86" s="3">
        <v>970</v>
      </c>
    </row>
    <row r="87" spans="1:12">
      <c r="A87" s="2">
        <v>11</v>
      </c>
      <c r="B87" s="3">
        <v>27.866718377483</v>
      </c>
      <c r="C87" s="3">
        <v>27.866718377483</v>
      </c>
      <c r="D87" s="3">
        <v>27.866718377483</v>
      </c>
      <c r="E87" s="3">
        <v>27.866718377483</v>
      </c>
      <c r="F87" s="3">
        <v>27.866718377483</v>
      </c>
      <c r="G87" s="3">
        <v>27.866718377483</v>
      </c>
      <c r="H87" s="3">
        <v>25</v>
      </c>
      <c r="I87" s="3">
        <v>27.866718377483</v>
      </c>
      <c r="J87" s="3">
        <v>27.866718377483</v>
      </c>
      <c r="K87" s="3">
        <v>27.866718377483</v>
      </c>
      <c r="L87" s="3">
        <v>30</v>
      </c>
    </row>
    <row r="88" spans="1:12">
      <c r="A88" s="2">
        <v>12</v>
      </c>
      <c r="B88" s="3">
        <v>147.969960103262</v>
      </c>
      <c r="C88" s="3">
        <v>147.969960103262</v>
      </c>
      <c r="D88" s="3">
        <v>153</v>
      </c>
      <c r="E88" s="3">
        <v>153</v>
      </c>
      <c r="F88" s="3">
        <v>155</v>
      </c>
      <c r="G88" s="3">
        <v>147.969960103262</v>
      </c>
      <c r="H88" s="3">
        <v>147.969960103262</v>
      </c>
      <c r="I88" s="3">
        <v>155</v>
      </c>
      <c r="J88" s="3">
        <v>147.969960103262</v>
      </c>
      <c r="K88" s="3">
        <v>147.969960103262</v>
      </c>
      <c r="L88" s="3">
        <v>140</v>
      </c>
    </row>
    <row r="89" spans="1:12">
      <c r="A89" s="2">
        <v>12</v>
      </c>
      <c r="B89" s="3">
        <v>147.969960103262</v>
      </c>
      <c r="C89" s="3">
        <v>147.969960103262</v>
      </c>
      <c r="D89" s="3">
        <v>153</v>
      </c>
      <c r="E89" s="3">
        <v>153</v>
      </c>
      <c r="F89" s="3">
        <v>155</v>
      </c>
      <c r="G89" s="3">
        <v>147.969960103262</v>
      </c>
      <c r="H89" s="3">
        <v>147.969960103262</v>
      </c>
      <c r="I89" s="3">
        <v>155</v>
      </c>
      <c r="J89" s="3">
        <v>147.969960103262</v>
      </c>
      <c r="K89" s="3">
        <v>147.969960103262</v>
      </c>
      <c r="L89" s="3">
        <v>140</v>
      </c>
    </row>
    <row r="90" spans="1:12">
      <c r="A90" s="2">
        <v>12</v>
      </c>
      <c r="B90" s="3">
        <v>473.832433701009</v>
      </c>
      <c r="C90" s="3">
        <v>473.832433701009</v>
      </c>
      <c r="D90" s="3">
        <v>456</v>
      </c>
      <c r="E90" s="3">
        <v>456</v>
      </c>
      <c r="F90" s="3">
        <v>450</v>
      </c>
      <c r="G90" s="3">
        <v>473.832433701009</v>
      </c>
      <c r="H90" s="3">
        <v>473.832433701009</v>
      </c>
      <c r="I90" s="3">
        <v>450</v>
      </c>
      <c r="J90" s="3">
        <v>473.832433701009</v>
      </c>
      <c r="K90" s="3">
        <v>473.832433701009</v>
      </c>
      <c r="L90" s="3">
        <v>500</v>
      </c>
    </row>
    <row r="91" spans="1:13">
      <c r="A91" s="2">
        <v>12</v>
      </c>
      <c r="B91" s="3">
        <v>230.227646092467</v>
      </c>
      <c r="C91" s="3">
        <v>230.227646092467</v>
      </c>
      <c r="D91" s="3">
        <v>238</v>
      </c>
      <c r="E91" s="3">
        <v>238</v>
      </c>
      <c r="F91" s="3">
        <v>240</v>
      </c>
      <c r="G91" s="3">
        <v>230.227646092467</v>
      </c>
      <c r="H91" s="3">
        <v>230.227646092467</v>
      </c>
      <c r="I91" s="3">
        <v>240</v>
      </c>
      <c r="J91" s="3">
        <v>230.227646092467</v>
      </c>
      <c r="K91" s="3">
        <v>230.227646092467</v>
      </c>
      <c r="L91" s="3">
        <v>220</v>
      </c>
      <c r="M91" s="3"/>
    </row>
    <row r="92" spans="1:12">
      <c r="A92" s="2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xxx</vt:lpstr>
      <vt:lpstr>忽略此表</vt:lpstr>
      <vt:lpstr>忽略此表1</vt:lpstr>
      <vt:lpstr>忽略此表2</vt:lpstr>
      <vt:lpstr>大类权重</vt:lpstr>
      <vt:lpstr>中类权重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</dc:creator>
  <cp:lastModifiedBy>STAND_UP1426930777</cp:lastModifiedBy>
  <dcterms:created xsi:type="dcterms:W3CDTF">2018-06-21T01:09:00Z</dcterms:created>
  <dcterms:modified xsi:type="dcterms:W3CDTF">2018-10-29T07:38:56Z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