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8320" yWindow="150" windowWidth="28410" windowHeight="12660" activeTab="3"/>
  </bookViews>
  <sheets>
    <sheet name="Sheet1" sheetId="6" r:id="rId1"/>
    <sheet name="经验产出方式" sheetId="4" r:id="rId2"/>
    <sheet name="宠物计算经验表!" sheetId="1" r:id="rId3"/>
    <sheet name="宠物经验(副本关联表)" sheetId="5" r:id="rId4"/>
    <sheet name="周期投放" sheetId="3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Y5" i="5" l="1"/>
  <c r="Y6" i="5"/>
  <c r="Y4" i="5"/>
  <c r="N20" i="5" l="1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19" i="5"/>
  <c r="F19" i="5" s="1"/>
  <c r="G18" i="5"/>
  <c r="G19" i="5" l="1"/>
  <c r="F20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19" i="5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20" i="5"/>
  <c r="R20" i="5" s="1"/>
  <c r="Q21" i="5"/>
  <c r="R21" i="5" s="1"/>
  <c r="Q22" i="5"/>
  <c r="R22" i="5" s="1"/>
  <c r="Q23" i="5"/>
  <c r="R23" i="5" s="1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19" i="5"/>
  <c r="O46" i="5"/>
  <c r="Q46" i="5" s="1"/>
  <c r="R46" i="5" s="1"/>
  <c r="O47" i="5"/>
  <c r="Q47" i="5" s="1"/>
  <c r="R47" i="5" s="1"/>
  <c r="O48" i="5"/>
  <c r="Q48" i="5" s="1"/>
  <c r="R48" i="5" s="1"/>
  <c r="O49" i="5"/>
  <c r="Q49" i="5" s="1"/>
  <c r="R49" i="5" s="1"/>
  <c r="O50" i="5"/>
  <c r="Q50" i="5" s="1"/>
  <c r="R50" i="5" s="1"/>
  <c r="O51" i="5"/>
  <c r="Q51" i="5" s="1"/>
  <c r="R51" i="5" s="1"/>
  <c r="O52" i="5"/>
  <c r="Q52" i="5" s="1"/>
  <c r="R52" i="5" s="1"/>
  <c r="O53" i="5"/>
  <c r="Q53" i="5" s="1"/>
  <c r="R53" i="5" s="1"/>
  <c r="O54" i="5"/>
  <c r="Q54" i="5" s="1"/>
  <c r="R54" i="5" s="1"/>
  <c r="O55" i="5"/>
  <c r="Q55" i="5" s="1"/>
  <c r="R55" i="5" s="1"/>
  <c r="O56" i="5"/>
  <c r="Q56" i="5" s="1"/>
  <c r="R56" i="5" s="1"/>
  <c r="O57" i="5"/>
  <c r="Q57" i="5" s="1"/>
  <c r="R57" i="5" s="1"/>
  <c r="O58" i="5"/>
  <c r="Q58" i="5" s="1"/>
  <c r="R58" i="5" s="1"/>
  <c r="O59" i="5"/>
  <c r="Q59" i="5" s="1"/>
  <c r="R59" i="5" s="1"/>
  <c r="O60" i="5"/>
  <c r="Q60" i="5" s="1"/>
  <c r="R60" i="5" s="1"/>
  <c r="O61" i="5"/>
  <c r="Q61" i="5" s="1"/>
  <c r="R61" i="5" s="1"/>
  <c r="O62" i="5"/>
  <c r="Q62" i="5" s="1"/>
  <c r="R62" i="5" s="1"/>
  <c r="O63" i="5"/>
  <c r="Q63" i="5" s="1"/>
  <c r="R63" i="5" s="1"/>
  <c r="O64" i="5"/>
  <c r="Q64" i="5" s="1"/>
  <c r="R64" i="5" s="1"/>
  <c r="O65" i="5"/>
  <c r="Q65" i="5" s="1"/>
  <c r="R65" i="5" s="1"/>
  <c r="O66" i="5"/>
  <c r="Q66" i="5" s="1"/>
  <c r="R66" i="5" s="1"/>
  <c r="O45" i="5"/>
  <c r="Q45" i="5" s="1"/>
  <c r="R45" i="5" s="1"/>
  <c r="F21" i="5" l="1"/>
  <c r="G20" i="5"/>
  <c r="F22" i="5" l="1"/>
  <c r="G21" i="5"/>
  <c r="K24" i="4"/>
  <c r="M21" i="5"/>
  <c r="G22" i="5" l="1"/>
  <c r="F23" i="5"/>
  <c r="M22" i="5"/>
  <c r="M23" i="5" s="1"/>
  <c r="M24" i="5" s="1"/>
  <c r="M25" i="5" s="1"/>
  <c r="M26" i="5" s="1"/>
  <c r="M27" i="5" s="1"/>
  <c r="M28" i="5" s="1"/>
  <c r="M29" i="5" s="1"/>
  <c r="M30" i="5" s="1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18" i="5"/>
  <c r="J19" i="5" s="1"/>
  <c r="J18" i="5"/>
  <c r="H18" i="5" s="1"/>
  <c r="G23" i="5" l="1"/>
  <c r="F24" i="5"/>
  <c r="H19" i="5"/>
  <c r="K19" i="5"/>
  <c r="J31" i="5"/>
  <c r="H31" i="5" s="1"/>
  <c r="J63" i="5"/>
  <c r="J47" i="5"/>
  <c r="J59" i="5"/>
  <c r="J43" i="5"/>
  <c r="J27" i="5"/>
  <c r="H27" i="5" s="1"/>
  <c r="J55" i="5"/>
  <c r="J39" i="5"/>
  <c r="J23" i="5"/>
  <c r="H23" i="5" s="1"/>
  <c r="J51" i="5"/>
  <c r="J35" i="5"/>
  <c r="J26" i="5"/>
  <c r="H26" i="5" s="1"/>
  <c r="J62" i="5"/>
  <c r="J54" i="5"/>
  <c r="J46" i="5"/>
  <c r="J38" i="5"/>
  <c r="J30" i="5"/>
  <c r="J22" i="5"/>
  <c r="H22" i="5" s="1"/>
  <c r="J66" i="5"/>
  <c r="J58" i="5"/>
  <c r="J50" i="5"/>
  <c r="J42" i="5"/>
  <c r="J34" i="5"/>
  <c r="J20" i="5"/>
  <c r="H20" i="5" s="1"/>
  <c r="J65" i="5"/>
  <c r="J61" i="5"/>
  <c r="J57" i="5"/>
  <c r="J53" i="5"/>
  <c r="J49" i="5"/>
  <c r="J45" i="5"/>
  <c r="J41" i="5"/>
  <c r="J37" i="5"/>
  <c r="J33" i="5"/>
  <c r="J29" i="5"/>
  <c r="H29" i="5" s="1"/>
  <c r="J25" i="5"/>
  <c r="H25" i="5" s="1"/>
  <c r="J21" i="5"/>
  <c r="H21" i="5" s="1"/>
  <c r="J64" i="5"/>
  <c r="J60" i="5"/>
  <c r="J56" i="5"/>
  <c r="J52" i="5"/>
  <c r="J48" i="5"/>
  <c r="J44" i="5"/>
  <c r="J40" i="5"/>
  <c r="J36" i="5"/>
  <c r="J32" i="5"/>
  <c r="J28" i="5"/>
  <c r="H28" i="5" s="1"/>
  <c r="J24" i="5"/>
  <c r="H24" i="5" s="1"/>
  <c r="H30" i="5" l="1"/>
  <c r="K30" i="5"/>
  <c r="K36" i="5"/>
  <c r="H36" i="5"/>
  <c r="K37" i="5"/>
  <c r="H37" i="5"/>
  <c r="K34" i="5"/>
  <c r="H34" i="5"/>
  <c r="K35" i="5"/>
  <c r="H35" i="5"/>
  <c r="K32" i="5"/>
  <c r="H32" i="5"/>
  <c r="K33" i="5"/>
  <c r="H33" i="5"/>
  <c r="G24" i="5"/>
  <c r="F25" i="5"/>
  <c r="K40" i="5"/>
  <c r="H40" i="5"/>
  <c r="K48" i="5"/>
  <c r="H48" i="5"/>
  <c r="K64" i="5"/>
  <c r="H64" i="5"/>
  <c r="K49" i="5"/>
  <c r="H49" i="5"/>
  <c r="K65" i="5"/>
  <c r="H65" i="5"/>
  <c r="K50" i="5"/>
  <c r="H50" i="5"/>
  <c r="K62" i="5"/>
  <c r="H62" i="5"/>
  <c r="K43" i="5"/>
  <c r="H43" i="5"/>
  <c r="K52" i="5"/>
  <c r="H52" i="5"/>
  <c r="K53" i="5"/>
  <c r="H53" i="5"/>
  <c r="K58" i="5"/>
  <c r="H58" i="5"/>
  <c r="K38" i="5"/>
  <c r="H38" i="5"/>
  <c r="K39" i="5"/>
  <c r="H39" i="5"/>
  <c r="K59" i="5"/>
  <c r="H59" i="5"/>
  <c r="K56" i="5"/>
  <c r="H56" i="5"/>
  <c r="K41" i="5"/>
  <c r="H41" i="5"/>
  <c r="K57" i="5"/>
  <c r="H57" i="5"/>
  <c r="K66" i="5"/>
  <c r="H66" i="5"/>
  <c r="K46" i="5"/>
  <c r="H46" i="5"/>
  <c r="K55" i="5"/>
  <c r="H55" i="5"/>
  <c r="K47" i="5"/>
  <c r="H47" i="5"/>
  <c r="K44" i="5"/>
  <c r="H44" i="5"/>
  <c r="K60" i="5"/>
  <c r="H60" i="5"/>
  <c r="K45" i="5"/>
  <c r="H45" i="5"/>
  <c r="K61" i="5"/>
  <c r="H61" i="5"/>
  <c r="K42" i="5"/>
  <c r="H42" i="5"/>
  <c r="K54" i="5"/>
  <c r="H54" i="5"/>
  <c r="K51" i="5"/>
  <c r="H51" i="5"/>
  <c r="K63" i="5"/>
  <c r="H63" i="5"/>
  <c r="K31" i="5"/>
  <c r="K28" i="5"/>
  <c r="K29" i="5"/>
  <c r="B8" i="5"/>
  <c r="B9" i="5" s="1"/>
  <c r="G25" i="5" l="1"/>
  <c r="F26" i="5"/>
  <c r="Q21" i="4"/>
  <c r="P21" i="4"/>
  <c r="E15" i="4"/>
  <c r="G26" i="5" l="1"/>
  <c r="F27" i="5"/>
  <c r="E23" i="4"/>
  <c r="P51" i="5"/>
  <c r="P40" i="5"/>
  <c r="P44" i="5"/>
  <c r="P53" i="5"/>
  <c r="P65" i="5"/>
  <c r="P41" i="5"/>
  <c r="P45" i="5"/>
  <c r="P50" i="5"/>
  <c r="P54" i="5"/>
  <c r="P58" i="5"/>
  <c r="P62" i="5"/>
  <c r="P66" i="5"/>
  <c r="P38" i="5"/>
  <c r="P42" i="5"/>
  <c r="P46" i="5"/>
  <c r="P55" i="5"/>
  <c r="P59" i="5"/>
  <c r="P63" i="5"/>
  <c r="P48" i="5"/>
  <c r="P39" i="5"/>
  <c r="P43" i="5"/>
  <c r="P47" i="5"/>
  <c r="P52" i="5"/>
  <c r="P56" i="5"/>
  <c r="P60" i="5"/>
  <c r="P64" i="5"/>
  <c r="P49" i="5"/>
  <c r="P57" i="5"/>
  <c r="P61" i="5"/>
  <c r="P6" i="1"/>
  <c r="P8" i="1"/>
  <c r="G27" i="5" l="1"/>
  <c r="F28" i="5"/>
  <c r="W53" i="1"/>
  <c r="W57" i="1"/>
  <c r="W61" i="1"/>
  <c r="W65" i="1"/>
  <c r="W69" i="1"/>
  <c r="W73" i="1"/>
  <c r="W77" i="1"/>
  <c r="W81" i="1"/>
  <c r="W85" i="1"/>
  <c r="W89" i="1"/>
  <c r="W93" i="1"/>
  <c r="W97" i="1"/>
  <c r="W101" i="1"/>
  <c r="W105" i="1"/>
  <c r="W109" i="1"/>
  <c r="W113" i="1"/>
  <c r="W117" i="1"/>
  <c r="W121" i="1"/>
  <c r="W125" i="1"/>
  <c r="W129" i="1"/>
  <c r="W133" i="1"/>
  <c r="W137" i="1"/>
  <c r="W141" i="1"/>
  <c r="W145" i="1"/>
  <c r="W149" i="1"/>
  <c r="W54" i="1"/>
  <c r="W58" i="1"/>
  <c r="W62" i="1"/>
  <c r="W66" i="1"/>
  <c r="W70" i="1"/>
  <c r="W74" i="1"/>
  <c r="W78" i="1"/>
  <c r="W82" i="1"/>
  <c r="W86" i="1"/>
  <c r="W90" i="1"/>
  <c r="W94" i="1"/>
  <c r="W98" i="1"/>
  <c r="W102" i="1"/>
  <c r="W106" i="1"/>
  <c r="W110" i="1"/>
  <c r="W114" i="1"/>
  <c r="W118" i="1"/>
  <c r="W122" i="1"/>
  <c r="W126" i="1"/>
  <c r="W130" i="1"/>
  <c r="W134" i="1"/>
  <c r="W138" i="1"/>
  <c r="W142" i="1"/>
  <c r="W146" i="1"/>
  <c r="W150" i="1"/>
  <c r="W108" i="1"/>
  <c r="W116" i="1"/>
  <c r="W124" i="1"/>
  <c r="W132" i="1"/>
  <c r="W140" i="1"/>
  <c r="W148" i="1"/>
  <c r="W55" i="1"/>
  <c r="W59" i="1"/>
  <c r="W63" i="1"/>
  <c r="W67" i="1"/>
  <c r="W71" i="1"/>
  <c r="W75" i="1"/>
  <c r="W79" i="1"/>
  <c r="W83" i="1"/>
  <c r="W87" i="1"/>
  <c r="W91" i="1"/>
  <c r="W95" i="1"/>
  <c r="W99" i="1"/>
  <c r="W103" i="1"/>
  <c r="W107" i="1"/>
  <c r="W111" i="1"/>
  <c r="W115" i="1"/>
  <c r="W119" i="1"/>
  <c r="W123" i="1"/>
  <c r="W127" i="1"/>
  <c r="W131" i="1"/>
  <c r="W135" i="1"/>
  <c r="W139" i="1"/>
  <c r="W143" i="1"/>
  <c r="W147" i="1"/>
  <c r="W151" i="1"/>
  <c r="W56" i="1"/>
  <c r="W60" i="1"/>
  <c r="W64" i="1"/>
  <c r="W68" i="1"/>
  <c r="W72" i="1"/>
  <c r="W76" i="1"/>
  <c r="W80" i="1"/>
  <c r="W84" i="1"/>
  <c r="W88" i="1"/>
  <c r="W92" i="1"/>
  <c r="W96" i="1"/>
  <c r="W100" i="1"/>
  <c r="W104" i="1"/>
  <c r="W112" i="1"/>
  <c r="W120" i="1"/>
  <c r="W128" i="1"/>
  <c r="W136" i="1"/>
  <c r="W144" i="1"/>
  <c r="W152" i="1"/>
  <c r="W4" i="1"/>
  <c r="C10" i="1" s="1"/>
  <c r="D10" i="1" s="1"/>
  <c r="W46" i="1"/>
  <c r="C52" i="1" s="1"/>
  <c r="D52" i="1" s="1"/>
  <c r="W33" i="1"/>
  <c r="C39" i="1" s="1"/>
  <c r="D39" i="1" s="1"/>
  <c r="W21" i="1"/>
  <c r="C27" i="1" s="1"/>
  <c r="D27" i="1" s="1"/>
  <c r="W6" i="1"/>
  <c r="C12" i="1" s="1"/>
  <c r="D12" i="1" s="1"/>
  <c r="W42" i="1"/>
  <c r="C48" i="1" s="1"/>
  <c r="D48" i="1" s="1"/>
  <c r="W15" i="1"/>
  <c r="C21" i="1" s="1"/>
  <c r="D21" i="1" s="1"/>
  <c r="W26" i="1"/>
  <c r="C32" i="1" s="1"/>
  <c r="D32" i="1" s="1"/>
  <c r="W14" i="1"/>
  <c r="C20" i="1" s="1"/>
  <c r="D20" i="1" s="1"/>
  <c r="W49" i="1"/>
  <c r="C55" i="1" s="1"/>
  <c r="D55" i="1" s="1"/>
  <c r="W30" i="1"/>
  <c r="C36" i="1" s="1"/>
  <c r="D36" i="1" s="1"/>
  <c r="W5" i="1"/>
  <c r="C11" i="1" s="1"/>
  <c r="D11" i="1" s="1"/>
  <c r="W41" i="1"/>
  <c r="C47" i="1" s="1"/>
  <c r="D47" i="1" s="1"/>
  <c r="W44" i="1"/>
  <c r="C50" i="1" s="1"/>
  <c r="D50" i="1" s="1"/>
  <c r="W35" i="1"/>
  <c r="C41" i="1" s="1"/>
  <c r="D41" i="1" s="1"/>
  <c r="W22" i="1"/>
  <c r="C28" i="1" s="1"/>
  <c r="D28" i="1" s="1"/>
  <c r="W11" i="1"/>
  <c r="C17" i="1" s="1"/>
  <c r="D17" i="1" s="1"/>
  <c r="W37" i="1"/>
  <c r="C43" i="1" s="1"/>
  <c r="D43" i="1" s="1"/>
  <c r="W27" i="1"/>
  <c r="C33" i="1" s="1"/>
  <c r="D33" i="1" s="1"/>
  <c r="W19" i="1"/>
  <c r="C25" i="1" s="1"/>
  <c r="D25" i="1" s="1"/>
  <c r="W9" i="1"/>
  <c r="C15" i="1" s="1"/>
  <c r="D15" i="1" s="1"/>
  <c r="W47" i="1"/>
  <c r="C53" i="1" s="1"/>
  <c r="D53" i="1" s="1"/>
  <c r="W38" i="1"/>
  <c r="C44" i="1" s="1"/>
  <c r="D44" i="1" s="1"/>
  <c r="W31" i="1"/>
  <c r="C37" i="1" s="1"/>
  <c r="D37" i="1" s="1"/>
  <c r="W25" i="1"/>
  <c r="C31" i="1" s="1"/>
  <c r="D31" i="1" s="1"/>
  <c r="W17" i="1"/>
  <c r="C23" i="1" s="1"/>
  <c r="D23" i="1" s="1"/>
  <c r="W10" i="1"/>
  <c r="C16" i="1" s="1"/>
  <c r="D16" i="1" s="1"/>
  <c r="W51" i="1"/>
  <c r="C57" i="1" s="1"/>
  <c r="D57" i="1" s="1"/>
  <c r="W43" i="1"/>
  <c r="C49" i="1" s="1"/>
  <c r="D49" i="1" s="1"/>
  <c r="W39" i="1"/>
  <c r="C45" i="1" s="1"/>
  <c r="D45" i="1" s="1"/>
  <c r="W34" i="1"/>
  <c r="C40" i="1" s="1"/>
  <c r="D40" i="1" s="1"/>
  <c r="W29" i="1"/>
  <c r="C35" i="1" s="1"/>
  <c r="D35" i="1" s="1"/>
  <c r="W23" i="1"/>
  <c r="C29" i="1" s="1"/>
  <c r="D29" i="1" s="1"/>
  <c r="W18" i="1"/>
  <c r="C24" i="1" s="1"/>
  <c r="D24" i="1" s="1"/>
  <c r="W13" i="1"/>
  <c r="C19" i="1" s="1"/>
  <c r="D19" i="1" s="1"/>
  <c r="W7" i="1"/>
  <c r="C13" i="1" s="1"/>
  <c r="D13" i="1" s="1"/>
  <c r="W50" i="1"/>
  <c r="C56" i="1" s="1"/>
  <c r="D56" i="1" s="1"/>
  <c r="W45" i="1"/>
  <c r="C51" i="1" s="1"/>
  <c r="D51" i="1" s="1"/>
  <c r="W40" i="1"/>
  <c r="C46" i="1" s="1"/>
  <c r="D46" i="1" s="1"/>
  <c r="W36" i="1"/>
  <c r="C42" i="1" s="1"/>
  <c r="D42" i="1" s="1"/>
  <c r="W32" i="1"/>
  <c r="C38" i="1" s="1"/>
  <c r="D38" i="1" s="1"/>
  <c r="W28" i="1"/>
  <c r="C34" i="1" s="1"/>
  <c r="D34" i="1" s="1"/>
  <c r="W24" i="1"/>
  <c r="C30" i="1" s="1"/>
  <c r="D30" i="1" s="1"/>
  <c r="W20" i="1"/>
  <c r="C26" i="1" s="1"/>
  <c r="D26" i="1" s="1"/>
  <c r="W16" i="1"/>
  <c r="C22" i="1" s="1"/>
  <c r="D22" i="1" s="1"/>
  <c r="W12" i="1"/>
  <c r="C18" i="1" s="1"/>
  <c r="D18" i="1" s="1"/>
  <c r="W8" i="1"/>
  <c r="C14" i="1" s="1"/>
  <c r="D14" i="1" s="1"/>
  <c r="W52" i="1"/>
  <c r="C58" i="1" s="1"/>
  <c r="D58" i="1" s="1"/>
  <c r="W48" i="1"/>
  <c r="C54" i="1" s="1"/>
  <c r="D54" i="1" s="1"/>
  <c r="G28" i="5" l="1"/>
  <c r="F29" i="5"/>
  <c r="B67" i="5"/>
  <c r="D67" i="5" s="1"/>
  <c r="C67" i="5"/>
  <c r="E67" i="5"/>
  <c r="B68" i="5"/>
  <c r="D68" i="5" s="1"/>
  <c r="E68" i="5"/>
  <c r="B69" i="5"/>
  <c r="D69" i="5" s="1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L67" i="4"/>
  <c r="G29" i="5" l="1"/>
  <c r="F30" i="5"/>
  <c r="L67" i="5"/>
  <c r="L110" i="5"/>
  <c r="H102" i="5"/>
  <c r="L86" i="5"/>
  <c r="H82" i="5"/>
  <c r="H78" i="5"/>
  <c r="K18" i="5"/>
  <c r="L99" i="5"/>
  <c r="L95" i="5"/>
  <c r="L91" i="5"/>
  <c r="L87" i="5"/>
  <c r="H69" i="5"/>
  <c r="L103" i="5"/>
  <c r="L89" i="5"/>
  <c r="H90" i="5"/>
  <c r="H115" i="5"/>
  <c r="L107" i="5"/>
  <c r="L98" i="5"/>
  <c r="L94" i="5"/>
  <c r="L81" i="5"/>
  <c r="L114" i="5"/>
  <c r="L90" i="5"/>
  <c r="H74" i="5"/>
  <c r="L72" i="5"/>
  <c r="L74" i="5"/>
  <c r="H72" i="5"/>
  <c r="L68" i="5"/>
  <c r="H116" i="5"/>
  <c r="H113" i="5"/>
  <c r="L105" i="5"/>
  <c r="L102" i="5"/>
  <c r="R102" i="5" s="1"/>
  <c r="H98" i="5"/>
  <c r="H94" i="5"/>
  <c r="L83" i="5"/>
  <c r="L79" i="5"/>
  <c r="L75" i="5"/>
  <c r="H114" i="5"/>
  <c r="R114" i="5" s="1"/>
  <c r="L82" i="5"/>
  <c r="L78" i="5"/>
  <c r="H110" i="5"/>
  <c r="H108" i="5"/>
  <c r="H106" i="5"/>
  <c r="L104" i="5"/>
  <c r="L97" i="5"/>
  <c r="H86" i="5"/>
  <c r="L113" i="5"/>
  <c r="H111" i="5"/>
  <c r="H104" i="5"/>
  <c r="H103" i="5"/>
  <c r="H97" i="5"/>
  <c r="L93" i="5"/>
  <c r="H87" i="5"/>
  <c r="H81" i="5"/>
  <c r="L77" i="5"/>
  <c r="L106" i="5"/>
  <c r="L115" i="5"/>
  <c r="H112" i="5"/>
  <c r="H109" i="5"/>
  <c r="H105" i="5"/>
  <c r="L101" i="5"/>
  <c r="H95" i="5"/>
  <c r="H89" i="5"/>
  <c r="L85" i="5"/>
  <c r="H79" i="5"/>
  <c r="H70" i="5"/>
  <c r="H68" i="5"/>
  <c r="H67" i="5"/>
  <c r="R67" i="5" s="1"/>
  <c r="L71" i="5"/>
  <c r="H71" i="5"/>
  <c r="H96" i="5"/>
  <c r="L96" i="5"/>
  <c r="H88" i="5"/>
  <c r="L88" i="5"/>
  <c r="H80" i="5"/>
  <c r="L80" i="5"/>
  <c r="H73" i="5"/>
  <c r="L73" i="5"/>
  <c r="L116" i="5"/>
  <c r="L109" i="5"/>
  <c r="L108" i="5"/>
  <c r="H101" i="5"/>
  <c r="H93" i="5"/>
  <c r="H85" i="5"/>
  <c r="H77" i="5"/>
  <c r="L70" i="5"/>
  <c r="L69" i="5"/>
  <c r="L112" i="5"/>
  <c r="L111" i="5"/>
  <c r="H107" i="5"/>
  <c r="H100" i="5"/>
  <c r="L100" i="5"/>
  <c r="H99" i="5"/>
  <c r="H92" i="5"/>
  <c r="L92" i="5"/>
  <c r="H91" i="5"/>
  <c r="H84" i="5"/>
  <c r="L84" i="5"/>
  <c r="H83" i="5"/>
  <c r="R83" i="5" s="1"/>
  <c r="H76" i="5"/>
  <c r="L76" i="5"/>
  <c r="H75" i="5"/>
  <c r="G30" i="5" l="1"/>
  <c r="F31" i="5"/>
  <c r="R86" i="5"/>
  <c r="R82" i="5"/>
  <c r="R112" i="5"/>
  <c r="R70" i="5"/>
  <c r="R78" i="5"/>
  <c r="R72" i="5"/>
  <c r="R99" i="5"/>
  <c r="R105" i="5"/>
  <c r="R89" i="5"/>
  <c r="R110" i="5"/>
  <c r="R98" i="5"/>
  <c r="R91" i="5"/>
  <c r="R90" i="5"/>
  <c r="R95" i="5"/>
  <c r="R103" i="5"/>
  <c r="R69" i="5"/>
  <c r="R115" i="5"/>
  <c r="R87" i="5"/>
  <c r="R108" i="5"/>
  <c r="R84" i="5"/>
  <c r="R94" i="5"/>
  <c r="R74" i="5"/>
  <c r="R97" i="5"/>
  <c r="R113" i="5"/>
  <c r="R81" i="5"/>
  <c r="R92" i="5"/>
  <c r="R107" i="5"/>
  <c r="R106" i="5"/>
  <c r="R100" i="5"/>
  <c r="R76" i="5"/>
  <c r="R71" i="5"/>
  <c r="R116" i="5"/>
  <c r="R75" i="5"/>
  <c r="R79" i="5"/>
  <c r="R68" i="5"/>
  <c r="R77" i="5"/>
  <c r="R104" i="5"/>
  <c r="R109" i="5"/>
  <c r="R93" i="5"/>
  <c r="R111" i="5"/>
  <c r="R85" i="5"/>
  <c r="R101" i="5"/>
  <c r="R73" i="5"/>
  <c r="R80" i="5"/>
  <c r="R88" i="5"/>
  <c r="R96" i="5"/>
  <c r="G31" i="5" l="1"/>
  <c r="F32" i="5"/>
  <c r="C25" i="5"/>
  <c r="C24" i="5"/>
  <c r="C18" i="5"/>
  <c r="C21" i="5"/>
  <c r="F33" i="5" l="1"/>
  <c r="G32" i="5"/>
  <c r="C20" i="5"/>
  <c r="E21" i="5"/>
  <c r="D19" i="5"/>
  <c r="D23" i="5"/>
  <c r="D27" i="5"/>
  <c r="D31" i="5"/>
  <c r="D35" i="5"/>
  <c r="D39" i="5"/>
  <c r="D43" i="5"/>
  <c r="D47" i="5"/>
  <c r="D51" i="5"/>
  <c r="D55" i="5"/>
  <c r="D59" i="5"/>
  <c r="D63" i="5"/>
  <c r="D22" i="5"/>
  <c r="D30" i="5"/>
  <c r="D34" i="5"/>
  <c r="D38" i="5"/>
  <c r="D46" i="5"/>
  <c r="D54" i="5"/>
  <c r="D62" i="5"/>
  <c r="D66" i="5"/>
  <c r="D21" i="5"/>
  <c r="D29" i="5"/>
  <c r="D41" i="5"/>
  <c r="D49" i="5"/>
  <c r="D61" i="5"/>
  <c r="D18" i="5"/>
  <c r="D20" i="5"/>
  <c r="D24" i="5"/>
  <c r="D28" i="5"/>
  <c r="D32" i="5"/>
  <c r="D36" i="5"/>
  <c r="D40" i="5"/>
  <c r="D44" i="5"/>
  <c r="D48" i="5"/>
  <c r="D52" i="5"/>
  <c r="D56" i="5"/>
  <c r="D60" i="5"/>
  <c r="D64" i="5"/>
  <c r="D26" i="5"/>
  <c r="D42" i="5"/>
  <c r="D50" i="5"/>
  <c r="D58" i="5"/>
  <c r="D25" i="5"/>
  <c r="D33" i="5"/>
  <c r="D37" i="5"/>
  <c r="D45" i="5"/>
  <c r="D53" i="5"/>
  <c r="D57" i="5"/>
  <c r="D65" i="5"/>
  <c r="E25" i="5"/>
  <c r="C26" i="5"/>
  <c r="E24" i="5"/>
  <c r="C22" i="5"/>
  <c r="C23" i="5"/>
  <c r="C19" i="5"/>
  <c r="E18" i="5"/>
  <c r="G33" i="5" l="1"/>
  <c r="F34" i="5"/>
  <c r="K21" i="5"/>
  <c r="E26" i="5"/>
  <c r="K20" i="5"/>
  <c r="E20" i="5"/>
  <c r="E23" i="5"/>
  <c r="C27" i="5"/>
  <c r="E19" i="5"/>
  <c r="E22" i="5"/>
  <c r="F35" i="5" l="1"/>
  <c r="G34" i="5"/>
  <c r="K26" i="5"/>
  <c r="K25" i="5"/>
  <c r="K24" i="5"/>
  <c r="E27" i="5"/>
  <c r="C28" i="5"/>
  <c r="C29" i="5"/>
  <c r="F36" i="5" l="1"/>
  <c r="G35" i="5"/>
  <c r="K27" i="5"/>
  <c r="K22" i="5"/>
  <c r="K23" i="5"/>
  <c r="E29" i="5"/>
  <c r="E28" i="5"/>
  <c r="F37" i="5" l="1"/>
  <c r="G36" i="5"/>
  <c r="C30" i="5"/>
  <c r="F38" i="5" l="1"/>
  <c r="G37" i="5"/>
  <c r="C31" i="5"/>
  <c r="E30" i="5"/>
  <c r="F39" i="5" l="1"/>
  <c r="G38" i="5"/>
  <c r="C33" i="5"/>
  <c r="E31" i="5"/>
  <c r="C32" i="5"/>
  <c r="F40" i="5" l="1"/>
  <c r="G39" i="5"/>
  <c r="E32" i="5"/>
  <c r="E33" i="5"/>
  <c r="F41" i="5" l="1"/>
  <c r="G40" i="5"/>
  <c r="C47" i="5"/>
  <c r="E47" i="5" s="1"/>
  <c r="C59" i="5"/>
  <c r="C43" i="5"/>
  <c r="C40" i="5"/>
  <c r="C64" i="5"/>
  <c r="C50" i="5"/>
  <c r="C60" i="5"/>
  <c r="C45" i="5"/>
  <c r="C38" i="5"/>
  <c r="C34" i="5"/>
  <c r="C46" i="5"/>
  <c r="C57" i="5"/>
  <c r="C42" i="5"/>
  <c r="C63" i="5"/>
  <c r="C107" i="5"/>
  <c r="C80" i="5"/>
  <c r="C83" i="5"/>
  <c r="C96" i="5"/>
  <c r="C97" i="5"/>
  <c r="C93" i="5"/>
  <c r="C69" i="5"/>
  <c r="C86" i="5"/>
  <c r="C73" i="5"/>
  <c r="C104" i="5"/>
  <c r="C105" i="5"/>
  <c r="C76" i="5"/>
  <c r="C84" i="5"/>
  <c r="C78" i="5"/>
  <c r="C106" i="5"/>
  <c r="C82" i="5"/>
  <c r="C101" i="5"/>
  <c r="C94" i="5"/>
  <c r="C92" i="5"/>
  <c r="C100" i="5"/>
  <c r="C87" i="5"/>
  <c r="C99" i="5"/>
  <c r="C102" i="5"/>
  <c r="C71" i="5"/>
  <c r="C98" i="5"/>
  <c r="C75" i="5"/>
  <c r="C111" i="5"/>
  <c r="C115" i="5"/>
  <c r="C114" i="5"/>
  <c r="C90" i="5"/>
  <c r="C74" i="5"/>
  <c r="C72" i="5"/>
  <c r="C95" i="5"/>
  <c r="C108" i="5"/>
  <c r="C79" i="5"/>
  <c r="C88" i="5"/>
  <c r="C89" i="5"/>
  <c r="C109" i="5"/>
  <c r="C70" i="5"/>
  <c r="C116" i="5"/>
  <c r="C103" i="5"/>
  <c r="C85" i="5"/>
  <c r="C77" i="5"/>
  <c r="C68" i="5"/>
  <c r="C81" i="5"/>
  <c r="C112" i="5"/>
  <c r="C91" i="5"/>
  <c r="C113" i="5"/>
  <c r="C65" i="5"/>
  <c r="C35" i="5"/>
  <c r="C52" i="5"/>
  <c r="C44" i="5"/>
  <c r="C39" i="5"/>
  <c r="C37" i="5"/>
  <c r="C62" i="5"/>
  <c r="C54" i="5"/>
  <c r="C56" i="5"/>
  <c r="C48" i="5"/>
  <c r="C53" i="5"/>
  <c r="C41" i="5"/>
  <c r="C36" i="5"/>
  <c r="C55" i="5"/>
  <c r="C66" i="5"/>
  <c r="C61" i="5"/>
  <c r="C58" i="5"/>
  <c r="C49" i="5"/>
  <c r="C51" i="5"/>
  <c r="C110" i="5"/>
  <c r="F42" i="5" l="1"/>
  <c r="G41" i="5"/>
  <c r="E59" i="5"/>
  <c r="E49" i="5"/>
  <c r="E61" i="5"/>
  <c r="E55" i="5"/>
  <c r="E45" i="5"/>
  <c r="E50" i="5"/>
  <c r="E41" i="5"/>
  <c r="E48" i="5"/>
  <c r="E54" i="5"/>
  <c r="E39" i="5"/>
  <c r="E52" i="5"/>
  <c r="E65" i="5"/>
  <c r="E46" i="5"/>
  <c r="E58" i="5"/>
  <c r="E66" i="5"/>
  <c r="E37" i="5"/>
  <c r="E60" i="5"/>
  <c r="E64" i="5"/>
  <c r="E43" i="5"/>
  <c r="E51" i="5"/>
  <c r="E40" i="5"/>
  <c r="E42" i="5"/>
  <c r="E34" i="5"/>
  <c r="E36" i="5"/>
  <c r="E53" i="5"/>
  <c r="E56" i="5"/>
  <c r="E62" i="5"/>
  <c r="E44" i="5"/>
  <c r="E35" i="5"/>
  <c r="E63" i="5"/>
  <c r="E57" i="5"/>
  <c r="E38" i="5"/>
  <c r="F43" i="5" l="1"/>
  <c r="G42" i="5"/>
  <c r="F44" i="5" l="1"/>
  <c r="G43" i="5"/>
  <c r="F45" i="5" l="1"/>
  <c r="G44" i="5"/>
  <c r="F46" i="5" l="1"/>
  <c r="G45" i="5"/>
  <c r="F47" i="5" l="1"/>
  <c r="G46" i="5"/>
  <c r="F48" i="5" l="1"/>
  <c r="G47" i="5"/>
  <c r="F49" i="5" l="1"/>
  <c r="G48" i="5"/>
  <c r="F50" i="5" l="1"/>
  <c r="G49" i="5"/>
  <c r="F51" i="5" l="1"/>
  <c r="G50" i="5"/>
  <c r="F52" i="5" l="1"/>
  <c r="G51" i="5"/>
  <c r="F53" i="5" l="1"/>
  <c r="G52" i="5"/>
  <c r="F54" i="5" l="1"/>
  <c r="G53" i="5"/>
  <c r="F55" i="5" l="1"/>
  <c r="G54" i="5"/>
  <c r="F56" i="5" l="1"/>
  <c r="G55" i="5"/>
  <c r="F57" i="5" l="1"/>
  <c r="G56" i="5"/>
  <c r="F58" i="5" l="1"/>
  <c r="G57" i="5"/>
  <c r="F59" i="5" l="1"/>
  <c r="G58" i="5"/>
  <c r="F60" i="5" l="1"/>
  <c r="G59" i="5"/>
  <c r="F61" i="5" l="1"/>
  <c r="G60" i="5"/>
  <c r="F62" i="5" l="1"/>
  <c r="G61" i="5"/>
  <c r="F63" i="5" l="1"/>
  <c r="G62" i="5"/>
  <c r="F64" i="5" l="1"/>
  <c r="G63" i="5"/>
  <c r="F65" i="5" l="1"/>
  <c r="G64" i="5"/>
  <c r="F66" i="5" l="1"/>
  <c r="G66" i="5" s="1"/>
  <c r="G65" i="5"/>
</calcChain>
</file>

<file path=xl/sharedStrings.xml><?xml version="1.0" encoding="utf-8"?>
<sst xmlns="http://schemas.openxmlformats.org/spreadsheetml/2006/main" count="138" uniqueCount="136">
  <si>
    <t>大冒险</t>
    <phoneticPr fontId="9" type="noConversion"/>
  </si>
  <si>
    <t>精英副本</t>
    <phoneticPr fontId="9" type="noConversion"/>
  </si>
  <si>
    <t>21~40级</t>
    <phoneticPr fontId="9" type="noConversion"/>
  </si>
  <si>
    <t>月周期投放</t>
    <phoneticPr fontId="9" type="noConversion"/>
  </si>
  <si>
    <t>签到</t>
    <phoneticPr fontId="9" type="noConversion"/>
  </si>
  <si>
    <t>1~20级</t>
    <phoneticPr fontId="9" type="noConversion"/>
  </si>
  <si>
    <t>等级梯度</t>
    <phoneticPr fontId="9" type="noConversion"/>
  </si>
  <si>
    <t>2)</t>
    <phoneticPr fontId="9" type="noConversion"/>
  </si>
  <si>
    <t>扫荡</t>
    <phoneticPr fontId="9" type="noConversion"/>
  </si>
  <si>
    <t>Y</t>
    <phoneticPr fontId="9" type="noConversion"/>
  </si>
  <si>
    <t>副本</t>
    <phoneticPr fontId="9" type="noConversion"/>
  </si>
  <si>
    <t>X</t>
    <phoneticPr fontId="9" type="noConversion"/>
  </si>
  <si>
    <t>后期效率远低于人物效率</t>
    <phoneticPr fontId="9" type="noConversion"/>
  </si>
  <si>
    <t>70%效率</t>
    <phoneticPr fontId="9" type="noConversion"/>
  </si>
  <si>
    <t>中期略低于人物经验效率</t>
    <phoneticPr fontId="9" type="noConversion"/>
  </si>
  <si>
    <t>宠物第二天升级落差加剧)调控大冒险可以</t>
    <phoneticPr fontId="9" type="noConversion"/>
  </si>
  <si>
    <t>前期领先人物经验</t>
    <phoneticPr fontId="9" type="noConversion"/>
  </si>
  <si>
    <t>基本效率设计</t>
    <phoneticPr fontId="9" type="noConversion"/>
  </si>
  <si>
    <t>1)</t>
    <phoneticPr fontId="9" type="noConversion"/>
  </si>
  <si>
    <t>第一天非R只能对一只宠物进行满级培养</t>
    <phoneticPr fontId="9" type="noConversion"/>
  </si>
  <si>
    <t>细节调控</t>
    <phoneticPr fontId="9" type="noConversion"/>
  </si>
  <si>
    <t>设计思路</t>
    <phoneticPr fontId="9" type="noConversion"/>
  </si>
  <si>
    <t>经验药经验</t>
    <phoneticPr fontId="9" type="noConversion"/>
  </si>
  <si>
    <t>等级</t>
    <phoneticPr fontId="9" type="noConversion"/>
  </si>
  <si>
    <t>总产出</t>
    <phoneticPr fontId="9" type="noConversion"/>
  </si>
  <si>
    <t>经验药量级</t>
    <phoneticPr fontId="9" type="noConversion"/>
  </si>
  <si>
    <t>等级梯度系数</t>
    <phoneticPr fontId="9" type="noConversion"/>
  </si>
  <si>
    <t>精英效率</t>
    <phoneticPr fontId="9" type="noConversion"/>
  </si>
  <si>
    <t xml:space="preserve">前20级经验 </t>
    <phoneticPr fontId="8" type="noConversion"/>
  </si>
  <si>
    <t>等级</t>
    <phoneticPr fontId="8" type="noConversion"/>
  </si>
  <si>
    <t>宠物效率</t>
    <phoneticPr fontId="8" type="noConversion"/>
  </si>
  <si>
    <t>宠物经验基数</t>
    <phoneticPr fontId="8" type="noConversion"/>
  </si>
  <si>
    <t>副本间跨度不大</t>
    <phoneticPr fontId="9" type="noConversion"/>
  </si>
  <si>
    <t>模板比例,不增大落差</t>
    <phoneticPr fontId="9" type="noConversion"/>
  </si>
  <si>
    <t>精英副本产出效率</t>
    <phoneticPr fontId="8" type="noConversion"/>
  </si>
  <si>
    <t>1~10</t>
    <phoneticPr fontId="8" type="noConversion"/>
  </si>
  <si>
    <t>副本</t>
    <phoneticPr fontId="8" type="noConversion"/>
  </si>
  <si>
    <t>大冒险</t>
    <phoneticPr fontId="8" type="noConversion"/>
  </si>
  <si>
    <t xml:space="preserve">1000R大冒险效率   </t>
    <phoneticPr fontId="8" type="noConversion"/>
  </si>
  <si>
    <t>2000R大冒险效率</t>
    <phoneticPr fontId="8" type="noConversion"/>
  </si>
  <si>
    <t>非R</t>
    <phoneticPr fontId="8" type="noConversion"/>
  </si>
  <si>
    <t>总章节数</t>
    <phoneticPr fontId="9" type="noConversion"/>
  </si>
  <si>
    <t>4章同精英1</t>
    <phoneticPr fontId="8" type="noConversion"/>
  </si>
  <si>
    <t>15个经验梯度</t>
    <phoneticPr fontId="8" type="noConversion"/>
  </si>
  <si>
    <t>11~20</t>
    <phoneticPr fontId="8" type="noConversion"/>
  </si>
  <si>
    <t>21~30</t>
    <phoneticPr fontId="8" type="noConversion"/>
  </si>
  <si>
    <t>31~40</t>
    <phoneticPr fontId="8" type="noConversion"/>
  </si>
  <si>
    <t>41~50</t>
    <phoneticPr fontId="8" type="noConversion"/>
  </si>
  <si>
    <t>精英</t>
    <phoneticPr fontId="8" type="noConversion"/>
  </si>
  <si>
    <t>累计天数</t>
    <phoneticPr fontId="9" type="noConversion"/>
  </si>
  <si>
    <t>人物经验参考</t>
    <phoneticPr fontId="9" type="noConversion"/>
  </si>
  <si>
    <t>每副本平均时间</t>
    <phoneticPr fontId="9" type="noConversion"/>
  </si>
  <si>
    <t>总战斗时间</t>
    <phoneticPr fontId="9" type="noConversion"/>
  </si>
  <si>
    <t>副本等级系数</t>
    <phoneticPr fontId="9" type="noConversion"/>
  </si>
  <si>
    <t>经验等级基数</t>
    <phoneticPr fontId="9" type="noConversion"/>
  </si>
  <si>
    <t>中级经验药</t>
    <phoneticPr fontId="9" type="noConversion"/>
  </si>
  <si>
    <t>高级经验药</t>
    <phoneticPr fontId="9" type="noConversion"/>
  </si>
  <si>
    <t>人物经验</t>
    <phoneticPr fontId="8" type="noConversion"/>
  </si>
  <si>
    <t>每小时</t>
    <phoneticPr fontId="8" type="noConversion"/>
  </si>
  <si>
    <t>需求经验</t>
    <phoneticPr fontId="8" type="noConversion"/>
  </si>
  <si>
    <t>a</t>
    <phoneticPr fontId="8" type="noConversion"/>
  </si>
  <si>
    <t>b</t>
    <phoneticPr fontId="8" type="noConversion"/>
  </si>
  <si>
    <t>c</t>
    <phoneticPr fontId="8" type="noConversion"/>
  </si>
  <si>
    <t>d</t>
    <phoneticPr fontId="8" type="noConversion"/>
  </si>
  <si>
    <t>Y=aX^3+bX^2+cX+b</t>
    <phoneticPr fontId="8" type="noConversion"/>
  </si>
  <si>
    <t>经验总量</t>
    <phoneticPr fontId="8" type="noConversion"/>
  </si>
  <si>
    <r>
      <t>在宠物1</t>
    </r>
    <r>
      <rPr>
        <sz val="11"/>
        <color theme="1"/>
        <rFont val="宋体"/>
        <family val="2"/>
        <charset val="134"/>
        <scheme val="minor"/>
      </rPr>
      <t>0级时拉大升级空间</t>
    </r>
    <phoneticPr fontId="8" type="noConversion"/>
  </si>
  <si>
    <r>
      <t>3</t>
    </r>
    <r>
      <rPr>
        <sz val="11"/>
        <color theme="1"/>
        <rFont val="宋体"/>
        <family val="2"/>
        <charset val="134"/>
        <scheme val="minor"/>
      </rPr>
      <t>0级后副本难度</t>
    </r>
    <phoneticPr fontId="8" type="noConversion"/>
  </si>
  <si>
    <t>精英副本比例</t>
    <phoneticPr fontId="8" type="noConversion"/>
  </si>
  <si>
    <t>次数系数</t>
    <phoneticPr fontId="8" type="noConversion"/>
  </si>
  <si>
    <t>怪物数量系数</t>
    <phoneticPr fontId="8" type="noConversion"/>
  </si>
  <si>
    <t>概念次数总</t>
    <phoneticPr fontId="9" type="noConversion"/>
  </si>
  <si>
    <t>完成制表</t>
    <phoneticPr fontId="8" type="noConversion"/>
  </si>
  <si>
    <t xml:space="preserve"> </t>
    <phoneticPr fontId="8" type="noConversion"/>
  </si>
  <si>
    <t>副本经验(均值)</t>
    <phoneticPr fontId="9" type="noConversion"/>
  </si>
  <si>
    <t>纯副本需求次数</t>
    <phoneticPr fontId="8" type="noConversion"/>
  </si>
  <si>
    <t>双倍经验卷轴</t>
    <phoneticPr fontId="8" type="noConversion"/>
  </si>
  <si>
    <t>低级卷轴使用次数</t>
    <phoneticPr fontId="8" type="noConversion"/>
  </si>
  <si>
    <t>高级经验使用次数</t>
    <phoneticPr fontId="8" type="noConversion"/>
  </si>
  <si>
    <t>1~20级公式</t>
    <phoneticPr fontId="8" type="noConversion"/>
  </si>
  <si>
    <t>经验公式</t>
    <phoneticPr fontId="8" type="noConversion"/>
  </si>
  <si>
    <t>通天塔</t>
    <phoneticPr fontId="8" type="noConversion"/>
  </si>
  <si>
    <t>扫塔</t>
    <phoneticPr fontId="8" type="noConversion"/>
  </si>
  <si>
    <t>宠物效率(副本)</t>
    <phoneticPr fontId="9" type="noConversion"/>
  </si>
  <si>
    <t>时间效率</t>
    <phoneticPr fontId="8" type="noConversion"/>
  </si>
  <si>
    <t>已疲劳值标杆验证</t>
    <phoneticPr fontId="8" type="noConversion"/>
  </si>
  <si>
    <r>
      <t>4</t>
    </r>
    <r>
      <rPr>
        <sz val="11"/>
        <color theme="1"/>
        <rFont val="宋体"/>
        <family val="2"/>
        <charset val="134"/>
        <scheme val="minor"/>
      </rPr>
      <t>0+</t>
    </r>
    <phoneticPr fontId="8" type="noConversion"/>
  </si>
  <si>
    <t>副本相关</t>
    <phoneticPr fontId="8" type="noConversion"/>
  </si>
  <si>
    <t>宠物经验总览</t>
    <phoneticPr fontId="9" type="noConversion"/>
  </si>
  <si>
    <t>精英数量</t>
    <phoneticPr fontId="8" type="noConversion"/>
  </si>
  <si>
    <t>经验药水</t>
    <phoneticPr fontId="8" type="noConversion"/>
  </si>
  <si>
    <t>经验丹投放增加大冒险</t>
    <phoneticPr fontId="9" type="noConversion"/>
  </si>
  <si>
    <t>大冒险产出</t>
    <phoneticPr fontId="8" type="noConversion"/>
  </si>
  <si>
    <t>8小时产出率</t>
    <phoneticPr fontId="8" type="noConversion"/>
  </si>
  <si>
    <t>副本效率提升X2</t>
    <phoneticPr fontId="8" type="noConversion"/>
  </si>
  <si>
    <r>
      <t>做A</t>
    </r>
    <r>
      <rPr>
        <sz val="11"/>
        <color theme="1"/>
        <rFont val="宋体"/>
        <family val="2"/>
        <charset val="134"/>
        <scheme val="minor"/>
      </rPr>
      <t>,C系数</t>
    </r>
    <phoneticPr fontId="8" type="noConversion"/>
  </si>
  <si>
    <r>
      <t>提升B</t>
    </r>
    <r>
      <rPr>
        <sz val="11"/>
        <color theme="1"/>
        <rFont val="宋体"/>
        <family val="2"/>
        <charset val="134"/>
        <scheme val="minor"/>
      </rPr>
      <t>,C系数</t>
    </r>
    <phoneticPr fontId="8" type="noConversion"/>
  </si>
  <si>
    <t>比例跨度,加大重复关卡</t>
    <phoneticPr fontId="9" type="noConversion"/>
  </si>
  <si>
    <t>版本</t>
    <phoneticPr fontId="9" type="noConversion"/>
  </si>
  <si>
    <t>功能</t>
    <phoneticPr fontId="9" type="noConversion"/>
  </si>
  <si>
    <t>负责人</t>
    <phoneticPr fontId="9" type="noConversion"/>
  </si>
  <si>
    <t>V0.0</t>
    <phoneticPr fontId="9" type="noConversion"/>
  </si>
  <si>
    <t>创建文档</t>
    <phoneticPr fontId="9" type="noConversion"/>
  </si>
  <si>
    <t>李佳沛</t>
    <phoneticPr fontId="9" type="noConversion"/>
  </si>
  <si>
    <t>基数调平</t>
    <phoneticPr fontId="8" type="noConversion"/>
  </si>
  <si>
    <t>重复经验数</t>
    <phoneticPr fontId="8" type="noConversion"/>
  </si>
  <si>
    <t>重复数量</t>
    <phoneticPr fontId="8" type="noConversion"/>
  </si>
  <si>
    <t>产出效率配平</t>
    <phoneticPr fontId="8" type="noConversion"/>
  </si>
  <si>
    <t>体力产出效率系数</t>
    <phoneticPr fontId="8" type="noConversion"/>
  </si>
  <si>
    <t>大冒险</t>
    <phoneticPr fontId="8" type="noConversion"/>
  </si>
  <si>
    <t>花费</t>
    <phoneticPr fontId="8" type="noConversion"/>
  </si>
  <si>
    <t>小时产出</t>
    <phoneticPr fontId="8" type="noConversion"/>
  </si>
  <si>
    <t>效率提升</t>
    <phoneticPr fontId="8" type="noConversion"/>
  </si>
  <si>
    <t>效率</t>
    <phoneticPr fontId="8" type="noConversion"/>
  </si>
  <si>
    <t>持续时间</t>
    <phoneticPr fontId="8" type="noConversion"/>
  </si>
  <si>
    <t>持续效率</t>
    <phoneticPr fontId="8" type="noConversion"/>
  </si>
  <si>
    <t>花费算法</t>
    <phoneticPr fontId="8" type="noConversion"/>
  </si>
  <si>
    <t>持续时间花费+持续效率花费</t>
    <phoneticPr fontId="8" type="noConversion"/>
  </si>
  <si>
    <t>=</t>
    <phoneticPr fontId="8" type="noConversion"/>
  </si>
  <si>
    <t>爬塔</t>
    <phoneticPr fontId="8" type="noConversion"/>
  </si>
  <si>
    <t>1塔</t>
    <phoneticPr fontId="8" type="noConversion"/>
  </si>
  <si>
    <t>2塔</t>
  </si>
  <si>
    <t>3塔</t>
  </si>
  <si>
    <t>4塔</t>
  </si>
  <si>
    <t>20级难度</t>
    <phoneticPr fontId="8" type="noConversion"/>
  </si>
  <si>
    <t>23级难度</t>
    <phoneticPr fontId="8" type="noConversion"/>
  </si>
  <si>
    <t>5塔</t>
    <phoneticPr fontId="8" type="noConversion"/>
  </si>
  <si>
    <t>21级难度</t>
    <phoneticPr fontId="8" type="noConversion"/>
  </si>
  <si>
    <t>24级难度</t>
    <phoneticPr fontId="8" type="noConversion"/>
  </si>
  <si>
    <t>25级难度</t>
    <phoneticPr fontId="8" type="noConversion"/>
  </si>
  <si>
    <t>游戏天数(无钻)</t>
    <phoneticPr fontId="9" type="noConversion"/>
  </si>
  <si>
    <t>新增数量</t>
    <phoneticPr fontId="8" type="noConversion"/>
  </si>
  <si>
    <t>经验升级次数</t>
    <phoneticPr fontId="8" type="noConversion"/>
  </si>
  <si>
    <t>时间算法Y附加系数</t>
    <phoneticPr fontId="8" type="noConversion"/>
  </si>
  <si>
    <t>12小时产出率</t>
    <phoneticPr fontId="8" type="noConversion"/>
  </si>
  <si>
    <t>24小时产出率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</si>
</sst>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63">
    <xf numFmtId="0" fontId="0" fillId="0" borderId="0" xfId="0"/>
    <xf numFmtId="0" fontId="6" fillId="0" borderId="0" xfId="1">
      <alignment vertical="center"/>
    </xf>
    <xf numFmtId="9" fontId="6" fillId="0" borderId="0" xfId="1" applyNumberFormat="1">
      <alignment vertical="center"/>
    </xf>
    <xf numFmtId="0" fontId="10" fillId="0" borderId="0" xfId="1" applyFont="1">
      <alignment vertical="center"/>
    </xf>
    <xf numFmtId="0" fontId="10" fillId="2" borderId="0" xfId="1" applyFont="1" applyFill="1" applyBorder="1">
      <alignment vertical="center"/>
    </xf>
    <xf numFmtId="0" fontId="10" fillId="3" borderId="0" xfId="1" applyFont="1" applyFill="1" applyBorder="1">
      <alignment vertical="center"/>
    </xf>
    <xf numFmtId="176" fontId="10" fillId="3" borderId="0" xfId="1" applyNumberFormat="1" applyFont="1" applyFill="1" applyBorder="1">
      <alignment vertical="center"/>
    </xf>
    <xf numFmtId="0" fontId="10" fillId="3" borderId="0" xfId="1" applyFont="1" applyFill="1">
      <alignment vertical="center"/>
    </xf>
    <xf numFmtId="0" fontId="10" fillId="0" borderId="0" xfId="1" applyFont="1" applyBorder="1">
      <alignment vertical="center"/>
    </xf>
    <xf numFmtId="0" fontId="10" fillId="0" borderId="0" xfId="1" applyFont="1" applyFill="1" applyBorder="1">
      <alignment vertical="center"/>
    </xf>
    <xf numFmtId="0" fontId="11" fillId="2" borderId="2" xfId="1" applyFont="1" applyFill="1" applyBorder="1">
      <alignment vertical="center"/>
    </xf>
    <xf numFmtId="0" fontId="11" fillId="0" borderId="1" xfId="1" applyFont="1" applyBorder="1">
      <alignment vertical="center"/>
    </xf>
    <xf numFmtId="0" fontId="11" fillId="0" borderId="2" xfId="1" applyFont="1" applyBorder="1">
      <alignment vertical="center"/>
    </xf>
    <xf numFmtId="176" fontId="11" fillId="0" borderId="2" xfId="1" applyNumberFormat="1" applyFont="1" applyBorder="1">
      <alignment vertical="center"/>
    </xf>
    <xf numFmtId="0" fontId="11" fillId="0" borderId="0" xfId="1" applyFont="1" applyBorder="1">
      <alignment vertical="center"/>
    </xf>
    <xf numFmtId="0" fontId="13" fillId="0" borderId="0" xfId="1" applyFont="1">
      <alignment vertical="center"/>
    </xf>
    <xf numFmtId="0" fontId="12" fillId="0" borderId="0" xfId="1" applyFont="1" applyFill="1" applyBorder="1">
      <alignment vertical="center"/>
    </xf>
    <xf numFmtId="0" fontId="12" fillId="4" borderId="0" xfId="1" applyNumberFormat="1" applyFont="1" applyFill="1" applyBorder="1">
      <alignment vertical="center"/>
    </xf>
    <xf numFmtId="0" fontId="10" fillId="4" borderId="0" xfId="1" applyFont="1" applyFill="1" applyBorder="1">
      <alignment vertical="center"/>
    </xf>
    <xf numFmtId="0" fontId="13" fillId="0" borderId="0" xfId="1" applyFont="1" applyBorder="1">
      <alignment vertical="center"/>
    </xf>
    <xf numFmtId="177" fontId="0" fillId="5" borderId="0" xfId="0" applyNumberFormat="1" applyFill="1"/>
    <xf numFmtId="0" fontId="0" fillId="5" borderId="0" xfId="0" applyNumberFormat="1" applyFill="1"/>
    <xf numFmtId="0" fontId="0" fillId="0" borderId="0" xfId="0" applyNumberFormat="1"/>
    <xf numFmtId="0" fontId="7" fillId="0" borderId="0" xfId="1" applyFont="1">
      <alignment vertical="center"/>
    </xf>
    <xf numFmtId="0" fontId="6" fillId="0" borderId="0" xfId="1" quotePrefix="1">
      <alignment vertical="center"/>
    </xf>
    <xf numFmtId="176" fontId="10" fillId="0" borderId="0" xfId="1" applyNumberFormat="1" applyFont="1" applyFill="1" applyBorder="1">
      <alignment vertical="center"/>
    </xf>
    <xf numFmtId="0" fontId="14" fillId="7" borderId="0" xfId="1" applyFont="1" applyFill="1">
      <alignment vertical="center"/>
    </xf>
    <xf numFmtId="0" fontId="11" fillId="0" borderId="5" xfId="1" applyFont="1" applyBorder="1" applyAlignment="1">
      <alignment horizontal="center" vertical="center"/>
    </xf>
    <xf numFmtId="0" fontId="5" fillId="0" borderId="0" xfId="1" applyFont="1">
      <alignment vertical="center"/>
    </xf>
    <xf numFmtId="0" fontId="10" fillId="5" borderId="0" xfId="1" applyFont="1" applyFill="1" applyBorder="1">
      <alignment vertical="center"/>
    </xf>
    <xf numFmtId="0" fontId="11" fillId="0" borderId="3" xfId="1" applyFont="1" applyBorder="1">
      <alignment vertical="center"/>
    </xf>
    <xf numFmtId="0" fontId="4" fillId="0" borderId="0" xfId="1" applyFont="1">
      <alignment vertical="center"/>
    </xf>
    <xf numFmtId="0" fontId="3" fillId="0" borderId="0" xfId="1" applyFont="1">
      <alignment vertical="center"/>
    </xf>
    <xf numFmtId="0" fontId="11" fillId="0" borderId="4" xfId="1" applyFont="1" applyBorder="1" applyAlignment="1">
      <alignment horizontal="center" vertical="center"/>
    </xf>
    <xf numFmtId="0" fontId="15" fillId="6" borderId="0" xfId="0" applyFont="1" applyFill="1"/>
    <xf numFmtId="0" fontId="0" fillId="0" borderId="9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8" borderId="0" xfId="0" applyNumberFormat="1" applyFill="1"/>
    <xf numFmtId="0" fontId="0" fillId="8" borderId="0" xfId="0" applyFill="1"/>
    <xf numFmtId="0" fontId="0" fillId="0" borderId="0" xfId="0" applyNumberFormat="1" applyFill="1"/>
    <xf numFmtId="0" fontId="0" fillId="0" borderId="0" xfId="0" applyFill="1"/>
    <xf numFmtId="0" fontId="2" fillId="0" borderId="0" xfId="1" applyFo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'宠物计算经验表!'!$W$4:$W$52</c:f>
              <c:numCache>
                <c:formatCode>General</c:formatCode>
                <c:ptCount val="49"/>
                <c:pt idx="0">
                  <c:v>959</c:v>
                </c:pt>
                <c:pt idx="1">
                  <c:v>1376</c:v>
                </c:pt>
                <c:pt idx="2">
                  <c:v>1828</c:v>
                </c:pt>
                <c:pt idx="3">
                  <c:v>2317</c:v>
                </c:pt>
                <c:pt idx="4">
                  <c:v>2850</c:v>
                </c:pt>
                <c:pt idx="5">
                  <c:v>3431</c:v>
                </c:pt>
                <c:pt idx="6">
                  <c:v>4064</c:v>
                </c:pt>
                <c:pt idx="7">
                  <c:v>4756</c:v>
                </c:pt>
                <c:pt idx="8">
                  <c:v>5509</c:v>
                </c:pt>
                <c:pt idx="9">
                  <c:v>6330</c:v>
                </c:pt>
                <c:pt idx="10">
                  <c:v>7223</c:v>
                </c:pt>
                <c:pt idx="11">
                  <c:v>8192</c:v>
                </c:pt>
                <c:pt idx="12">
                  <c:v>9244</c:v>
                </c:pt>
                <c:pt idx="13">
                  <c:v>10381</c:v>
                </c:pt>
                <c:pt idx="14">
                  <c:v>11610</c:v>
                </c:pt>
                <c:pt idx="15">
                  <c:v>12935</c:v>
                </c:pt>
                <c:pt idx="16">
                  <c:v>14360</c:v>
                </c:pt>
                <c:pt idx="17">
                  <c:v>15892</c:v>
                </c:pt>
                <c:pt idx="18">
                  <c:v>17533</c:v>
                </c:pt>
                <c:pt idx="19">
                  <c:v>19290</c:v>
                </c:pt>
                <c:pt idx="20">
                  <c:v>21167</c:v>
                </c:pt>
                <c:pt idx="21">
                  <c:v>23168</c:v>
                </c:pt>
                <c:pt idx="22">
                  <c:v>25300</c:v>
                </c:pt>
                <c:pt idx="23">
                  <c:v>27565</c:v>
                </c:pt>
                <c:pt idx="24">
                  <c:v>29970</c:v>
                </c:pt>
                <c:pt idx="25">
                  <c:v>32519</c:v>
                </c:pt>
                <c:pt idx="26">
                  <c:v>35216</c:v>
                </c:pt>
                <c:pt idx="27">
                  <c:v>38068</c:v>
                </c:pt>
                <c:pt idx="28">
                  <c:v>41077</c:v>
                </c:pt>
                <c:pt idx="29">
                  <c:v>44250</c:v>
                </c:pt>
                <c:pt idx="30">
                  <c:v>47591</c:v>
                </c:pt>
                <c:pt idx="31">
                  <c:v>51104</c:v>
                </c:pt>
                <c:pt idx="32">
                  <c:v>54796</c:v>
                </c:pt>
                <c:pt idx="33">
                  <c:v>58669</c:v>
                </c:pt>
                <c:pt idx="34">
                  <c:v>62730</c:v>
                </c:pt>
                <c:pt idx="35">
                  <c:v>66983</c:v>
                </c:pt>
                <c:pt idx="36">
                  <c:v>71432</c:v>
                </c:pt>
                <c:pt idx="37">
                  <c:v>76084</c:v>
                </c:pt>
                <c:pt idx="38">
                  <c:v>80941</c:v>
                </c:pt>
                <c:pt idx="39">
                  <c:v>86010</c:v>
                </c:pt>
                <c:pt idx="40">
                  <c:v>91295</c:v>
                </c:pt>
                <c:pt idx="41">
                  <c:v>96800</c:v>
                </c:pt>
                <c:pt idx="42">
                  <c:v>102532</c:v>
                </c:pt>
                <c:pt idx="43">
                  <c:v>108493</c:v>
                </c:pt>
                <c:pt idx="44">
                  <c:v>114690</c:v>
                </c:pt>
                <c:pt idx="45">
                  <c:v>121127</c:v>
                </c:pt>
                <c:pt idx="46">
                  <c:v>127808</c:v>
                </c:pt>
                <c:pt idx="47">
                  <c:v>134740</c:v>
                </c:pt>
                <c:pt idx="48">
                  <c:v>141925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89024"/>
        <c:axId val="113490560"/>
      </c:lineChart>
      <c:catAx>
        <c:axId val="11348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490560"/>
        <c:crosses val="autoZero"/>
        <c:auto val="1"/>
        <c:lblAlgn val="ctr"/>
        <c:lblOffset val="100"/>
        <c:noMultiLvlLbl val="0"/>
      </c:catAx>
      <c:valAx>
        <c:axId val="11349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489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O$6" horiz="1" max="30000" page="10" val="80"/>
</file>

<file path=xl/ctrlProps/ctrlProp2.xml><?xml version="1.0" encoding="utf-8"?>
<formControlPr xmlns="http://schemas.microsoft.com/office/spreadsheetml/2009/9/main" objectType="Scroll" dx="16" fmlaLink="$O$8" horiz="1" max="1000" page="10" val="120"/>
</file>

<file path=xl/ctrlProps/ctrlProp3.xml><?xml version="1.0" encoding="utf-8"?>
<formControlPr xmlns="http://schemas.microsoft.com/office/spreadsheetml/2009/9/main" objectType="Scroll" dx="16" fmlaLink="$P$10" horiz="1" max="30000" page="10" val="376"/>
</file>

<file path=xl/ctrlProps/ctrlProp4.xml><?xml version="1.0" encoding="utf-8"?>
<formControlPr xmlns="http://schemas.microsoft.com/office/spreadsheetml/2009/9/main" objectType="Scroll" dx="16" fmlaLink="$P$12" horiz="1" max="30000" page="10" val="57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342900</xdr:colOff>
          <xdr:row>5</xdr:row>
          <xdr:rowOff>0</xdr:rowOff>
        </xdr:from>
        <xdr:to>
          <xdr:col>14</xdr:col>
          <xdr:colOff>676275</xdr:colOff>
          <xdr:row>6</xdr:row>
          <xdr:rowOff>28575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323850</xdr:colOff>
          <xdr:row>6</xdr:row>
          <xdr:rowOff>161925</xdr:rowOff>
        </xdr:from>
        <xdr:to>
          <xdr:col>14</xdr:col>
          <xdr:colOff>657225</xdr:colOff>
          <xdr:row>8</xdr:row>
          <xdr:rowOff>19050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342900</xdr:colOff>
          <xdr:row>9</xdr:row>
          <xdr:rowOff>9525</xdr:rowOff>
        </xdr:from>
        <xdr:to>
          <xdr:col>14</xdr:col>
          <xdr:colOff>676275</xdr:colOff>
          <xdr:row>10</xdr:row>
          <xdr:rowOff>38100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342900</xdr:colOff>
          <xdr:row>11</xdr:row>
          <xdr:rowOff>0</xdr:rowOff>
        </xdr:from>
        <xdr:to>
          <xdr:col>14</xdr:col>
          <xdr:colOff>676275</xdr:colOff>
          <xdr:row>12</xdr:row>
          <xdr:rowOff>28575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12</xdr:col>
      <xdr:colOff>195262</xdr:colOff>
      <xdr:row>19</xdr:row>
      <xdr:rowOff>104775</xdr:rowOff>
    </xdr:from>
    <xdr:to>
      <xdr:col>18</xdr:col>
      <xdr:colOff>652462</xdr:colOff>
      <xdr:row>35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257175</xdr:colOff>
      <xdr:row>37</xdr:row>
      <xdr:rowOff>66675</xdr:rowOff>
    </xdr:from>
    <xdr:to>
      <xdr:col>17</xdr:col>
      <xdr:colOff>152070</xdr:colOff>
      <xdr:row>48</xdr:row>
      <xdr:rowOff>28344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77525" y="6410325"/>
          <a:ext cx="2638095" cy="18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02;&#38388;&#27169;&#22411;&#19982;&#20135;&#20986;&#25511;&#2104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>
        <row r="26">
          <cell r="Q26">
            <v>7.3231592024144021</v>
          </cell>
          <cell r="R26">
            <v>1</v>
          </cell>
        </row>
        <row r="27">
          <cell r="Q27">
            <v>15.35408283190753</v>
          </cell>
        </row>
        <row r="28">
          <cell r="Q28">
            <v>24.161174492769852</v>
          </cell>
        </row>
        <row r="29">
          <cell r="Q29">
            <v>33.81944882101498</v>
          </cell>
        </row>
        <row r="30">
          <cell r="Q30">
            <v>44.411170423524723</v>
          </cell>
        </row>
        <row r="31">
          <cell r="Q31">
            <v>56.02655456901266</v>
          </cell>
        </row>
        <row r="32">
          <cell r="Q32">
            <v>68.764535598959995</v>
          </cell>
        </row>
        <row r="33">
          <cell r="Q33">
            <v>82.733609603484211</v>
          </cell>
        </row>
        <row r="34">
          <cell r="Q34">
            <v>96.776162794973573</v>
          </cell>
        </row>
        <row r="35">
          <cell r="Q35">
            <v>110.81871598646293</v>
          </cell>
        </row>
        <row r="36">
          <cell r="Q36">
            <v>125.5462149551183</v>
          </cell>
        </row>
        <row r="37">
          <cell r="Q37">
            <v>141.26526089357853</v>
          </cell>
        </row>
        <row r="38">
          <cell r="Q38">
            <v>158.53606239168204</v>
          </cell>
        </row>
        <row r="39">
          <cell r="Q39">
            <v>177.51180592946778</v>
          </cell>
        </row>
        <row r="40">
          <cell r="Q40">
            <v>198.36080027702934</v>
          </cell>
        </row>
        <row r="41">
          <cell r="Q41">
            <v>221.26796933942151</v>
          </cell>
        </row>
        <row r="42">
          <cell r="Q42">
            <v>246.4364923724948</v>
          </cell>
        </row>
        <row r="43">
          <cell r="Q43">
            <v>273.5473882012713</v>
          </cell>
        </row>
        <row r="44">
          <cell r="Q44">
            <v>303.33462224382447</v>
          </cell>
        </row>
        <row r="45">
          <cell r="Q45">
            <v>333.12185628637769</v>
          </cell>
        </row>
        <row r="46">
          <cell r="Q46">
            <v>364.63541786969637</v>
          </cell>
        </row>
        <row r="47">
          <cell r="Q47">
            <v>397.5637526085211</v>
          </cell>
        </row>
        <row r="48">
          <cell r="Q48">
            <v>433.85198766619965</v>
          </cell>
        </row>
        <row r="49">
          <cell r="Q49">
            <v>473.66521871900295</v>
          </cell>
        </row>
        <row r="50">
          <cell r="Q50">
            <v>520.4659054688683</v>
          </cell>
        </row>
        <row r="51">
          <cell r="Q51">
            <v>575.48038739710159</v>
          </cell>
        </row>
        <row r="52">
          <cell r="Q52">
            <v>640.15023376085423</v>
          </cell>
        </row>
        <row r="53">
          <cell r="Q53">
            <v>716.17001768187811</v>
          </cell>
        </row>
        <row r="54">
          <cell r="Q54">
            <v>805.53171980953766</v>
          </cell>
        </row>
        <row r="55">
          <cell r="Q55">
            <v>926.80831555421844</v>
          </cell>
        </row>
        <row r="56">
          <cell r="Q56">
            <v>1061.0659089769267</v>
          </cell>
        </row>
        <row r="57">
          <cell r="Q57">
            <v>1214.5405041595154</v>
          </cell>
        </row>
        <row r="58">
          <cell r="Q58">
            <v>1389.9827325353704</v>
          </cell>
        </row>
        <row r="59">
          <cell r="Q59">
            <v>1590.536938010659</v>
          </cell>
        </row>
        <row r="60">
          <cell r="Q60">
            <v>1819.7975311197229</v>
          </cell>
        </row>
        <row r="61">
          <cell r="Q61">
            <v>2090.4193620040041</v>
          </cell>
        </row>
        <row r="62">
          <cell r="Q62">
            <v>2409.5459116387074</v>
          </cell>
        </row>
        <row r="63">
          <cell r="Q63">
            <v>2789.2407306099458</v>
          </cell>
        </row>
        <row r="64">
          <cell r="Q64">
            <v>3231.7939220993076</v>
          </cell>
        </row>
        <row r="65">
          <cell r="Q65">
            <v>3678.6024327376058</v>
          </cell>
        </row>
        <row r="66">
          <cell r="Q66">
            <v>4140.7006378049327</v>
          </cell>
        </row>
        <row r="67">
          <cell r="Q67">
            <v>4632.4711696491377</v>
          </cell>
        </row>
        <row r="68">
          <cell r="Q68">
            <v>5155.6013817291359</v>
          </cell>
        </row>
        <row r="69">
          <cell r="Q69">
            <v>5717.7670486371071</v>
          </cell>
        </row>
        <row r="70">
          <cell r="Q70">
            <v>6334.6660824668288</v>
          </cell>
        </row>
        <row r="71">
          <cell r="Q71">
            <v>7004.5757326319635</v>
          </cell>
        </row>
        <row r="72">
          <cell r="Q72">
            <v>7778.2762492216843</v>
          </cell>
        </row>
        <row r="73">
          <cell r="Q73">
            <v>8650.5547206806968</v>
          </cell>
        </row>
        <row r="74">
          <cell r="Q74">
            <v>9722.8951462126115</v>
          </cell>
        </row>
      </sheetData>
      <sheetData sheetId="2">
        <row r="49">
          <cell r="E49">
            <v>1</v>
          </cell>
          <cell r="O49">
            <v>2</v>
          </cell>
        </row>
        <row r="50">
          <cell r="E50">
            <v>1</v>
          </cell>
          <cell r="O50">
            <v>2</v>
          </cell>
        </row>
        <row r="51">
          <cell r="E51">
            <v>1</v>
          </cell>
          <cell r="O51">
            <v>2</v>
          </cell>
        </row>
        <row r="52">
          <cell r="E52">
            <v>1</v>
          </cell>
          <cell r="O52">
            <v>2</v>
          </cell>
        </row>
        <row r="53">
          <cell r="E53">
            <v>1</v>
          </cell>
          <cell r="O53">
            <v>2</v>
          </cell>
        </row>
        <row r="54">
          <cell r="E54">
            <v>1</v>
          </cell>
          <cell r="O54">
            <v>2</v>
          </cell>
        </row>
        <row r="55">
          <cell r="E55">
            <v>1</v>
          </cell>
          <cell r="O55">
            <v>2</v>
          </cell>
        </row>
        <row r="56">
          <cell r="E56">
            <v>1</v>
          </cell>
          <cell r="O56">
            <v>2</v>
          </cell>
        </row>
        <row r="57">
          <cell r="E57">
            <v>1</v>
          </cell>
          <cell r="O57">
            <v>2</v>
          </cell>
        </row>
        <row r="58">
          <cell r="E58">
            <v>2</v>
          </cell>
          <cell r="O58">
            <v>2</v>
          </cell>
        </row>
        <row r="59">
          <cell r="E59">
            <v>2</v>
          </cell>
          <cell r="O59">
            <v>2</v>
          </cell>
        </row>
        <row r="60">
          <cell r="E60">
            <v>2</v>
          </cell>
          <cell r="O60">
            <v>2</v>
          </cell>
        </row>
        <row r="61">
          <cell r="E61">
            <v>2</v>
          </cell>
          <cell r="O61">
            <v>2</v>
          </cell>
        </row>
        <row r="62">
          <cell r="E62">
            <v>2</v>
          </cell>
          <cell r="O62">
            <v>2</v>
          </cell>
        </row>
        <row r="63">
          <cell r="E63">
            <v>2</v>
          </cell>
          <cell r="O63">
            <v>2</v>
          </cell>
        </row>
        <row r="64">
          <cell r="E64">
            <v>3</v>
          </cell>
          <cell r="O64">
            <v>2</v>
          </cell>
        </row>
        <row r="65">
          <cell r="E65">
            <v>3</v>
          </cell>
          <cell r="O65">
            <v>2</v>
          </cell>
        </row>
        <row r="66">
          <cell r="E66">
            <v>3</v>
          </cell>
          <cell r="O66">
            <v>1</v>
          </cell>
        </row>
        <row r="67">
          <cell r="E67">
            <v>4</v>
          </cell>
          <cell r="O67">
            <v>1</v>
          </cell>
        </row>
        <row r="68">
          <cell r="E68">
            <v>4</v>
          </cell>
          <cell r="O68">
            <v>1</v>
          </cell>
        </row>
        <row r="69">
          <cell r="E69">
            <v>4</v>
          </cell>
          <cell r="O69">
            <v>1</v>
          </cell>
        </row>
        <row r="70">
          <cell r="E70">
            <v>4</v>
          </cell>
          <cell r="O70">
            <v>1</v>
          </cell>
        </row>
        <row r="71">
          <cell r="E71">
            <v>5</v>
          </cell>
          <cell r="O71">
            <v>1</v>
          </cell>
        </row>
        <row r="72">
          <cell r="E72">
            <v>5</v>
          </cell>
          <cell r="O72">
            <v>1</v>
          </cell>
        </row>
        <row r="73">
          <cell r="E73">
            <v>6</v>
          </cell>
          <cell r="O73">
            <v>1</v>
          </cell>
        </row>
        <row r="74">
          <cell r="E74">
            <v>6</v>
          </cell>
          <cell r="O74">
            <v>1</v>
          </cell>
        </row>
        <row r="75">
          <cell r="E75">
            <v>7</v>
          </cell>
          <cell r="K75">
            <v>70</v>
          </cell>
          <cell r="O75">
            <v>1</v>
          </cell>
        </row>
        <row r="76">
          <cell r="E76">
            <v>8</v>
          </cell>
          <cell r="K76">
            <v>82</v>
          </cell>
          <cell r="O76">
            <v>1</v>
          </cell>
        </row>
        <row r="77">
          <cell r="E77">
            <v>9</v>
          </cell>
          <cell r="K77">
            <v>100</v>
          </cell>
          <cell r="O77">
            <v>0</v>
          </cell>
        </row>
        <row r="78">
          <cell r="E78">
            <v>10</v>
          </cell>
          <cell r="K78">
            <v>150</v>
          </cell>
          <cell r="O78">
            <v>1</v>
          </cell>
        </row>
        <row r="79">
          <cell r="E79">
            <v>11</v>
          </cell>
          <cell r="K79">
            <v>175</v>
          </cell>
          <cell r="O79">
            <v>0</v>
          </cell>
        </row>
        <row r="80">
          <cell r="E80">
            <v>13</v>
          </cell>
          <cell r="K80">
            <v>200</v>
          </cell>
          <cell r="O80">
            <v>1</v>
          </cell>
        </row>
        <row r="81">
          <cell r="E81">
            <v>14</v>
          </cell>
          <cell r="K81">
            <v>200</v>
          </cell>
          <cell r="O81">
            <v>0</v>
          </cell>
        </row>
        <row r="82">
          <cell r="E82">
            <v>16</v>
          </cell>
          <cell r="K82">
            <v>250</v>
          </cell>
          <cell r="O82">
            <v>1</v>
          </cell>
        </row>
        <row r="83">
          <cell r="E83">
            <v>19</v>
          </cell>
          <cell r="K83">
            <v>300</v>
          </cell>
          <cell r="O83">
            <v>0</v>
          </cell>
        </row>
        <row r="84">
          <cell r="E84">
            <v>21</v>
          </cell>
          <cell r="K84">
            <v>350</v>
          </cell>
          <cell r="O84">
            <v>1</v>
          </cell>
        </row>
        <row r="85">
          <cell r="E85">
            <v>25</v>
          </cell>
          <cell r="K85">
            <v>375</v>
          </cell>
          <cell r="O85">
            <v>1</v>
          </cell>
        </row>
        <row r="86">
          <cell r="E86">
            <v>28</v>
          </cell>
          <cell r="K86">
            <v>425</v>
          </cell>
          <cell r="O86">
            <v>0</v>
          </cell>
        </row>
        <row r="87">
          <cell r="E87">
            <v>33</v>
          </cell>
          <cell r="K87">
            <v>450</v>
          </cell>
          <cell r="O87">
            <v>1</v>
          </cell>
        </row>
        <row r="88">
          <cell r="E88">
            <v>37</v>
          </cell>
          <cell r="K88">
            <v>500</v>
          </cell>
          <cell r="O88">
            <v>0</v>
          </cell>
        </row>
        <row r="89">
          <cell r="E89">
            <v>42</v>
          </cell>
          <cell r="K89">
            <v>550</v>
          </cell>
          <cell r="O89">
            <v>1</v>
          </cell>
        </row>
        <row r="90">
          <cell r="E90">
            <v>47</v>
          </cell>
          <cell r="K90">
            <v>600</v>
          </cell>
          <cell r="O90">
            <v>1</v>
          </cell>
        </row>
        <row r="91">
          <cell r="E91">
            <v>52</v>
          </cell>
          <cell r="K91">
            <v>700</v>
          </cell>
          <cell r="O91">
            <v>0</v>
          </cell>
        </row>
        <row r="92">
          <cell r="E92">
            <v>58</v>
          </cell>
          <cell r="K92">
            <v>900</v>
          </cell>
          <cell r="O92">
            <v>1</v>
          </cell>
        </row>
        <row r="93">
          <cell r="E93">
            <v>64</v>
          </cell>
          <cell r="K93">
            <v>1100</v>
          </cell>
          <cell r="O93">
            <v>0</v>
          </cell>
        </row>
        <row r="94">
          <cell r="E94">
            <v>71</v>
          </cell>
          <cell r="K94">
            <v>1300</v>
          </cell>
          <cell r="O94">
            <v>0</v>
          </cell>
        </row>
        <row r="95">
          <cell r="E95">
            <v>78</v>
          </cell>
          <cell r="K95">
            <v>1500</v>
          </cell>
          <cell r="O95">
            <v>1</v>
          </cell>
        </row>
        <row r="96">
          <cell r="E96">
            <v>87</v>
          </cell>
          <cell r="K96">
            <v>1700</v>
          </cell>
          <cell r="O96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30"/>
  <sheetViews>
    <sheetView workbookViewId="0">
      <selection activeCell="F37" sqref="F37"/>
    </sheetView>
  </sheetViews>
  <sheetFormatPr defaultRowHeight="13.5" x14ac:dyDescent="0.15"/>
  <sheetData>
    <row r="3" spans="2:16" ht="14.25" thickBot="1" x14ac:dyDescent="0.2"/>
    <row r="4" spans="2:16" x14ac:dyDescent="0.15">
      <c r="B4" s="35" t="s">
        <v>98</v>
      </c>
      <c r="C4" s="49" t="s">
        <v>99</v>
      </c>
      <c r="D4" s="50"/>
      <c r="E4" s="50"/>
      <c r="F4" s="50"/>
      <c r="G4" s="50"/>
      <c r="H4" s="50"/>
      <c r="I4" s="50"/>
      <c r="J4" s="50"/>
      <c r="K4" s="54"/>
      <c r="L4" s="49" t="s">
        <v>100</v>
      </c>
      <c r="M4" s="50"/>
      <c r="N4" s="50"/>
      <c r="O4" s="50"/>
      <c r="P4" s="51"/>
    </row>
    <row r="5" spans="2:16" x14ac:dyDescent="0.15">
      <c r="B5" s="36" t="s">
        <v>101</v>
      </c>
      <c r="C5" s="46" t="s">
        <v>102</v>
      </c>
      <c r="D5" s="47"/>
      <c r="E5" s="47"/>
      <c r="F5" s="47"/>
      <c r="G5" s="47"/>
      <c r="H5" s="47"/>
      <c r="I5" s="47"/>
      <c r="J5" s="47"/>
      <c r="K5" s="52"/>
      <c r="L5" s="46" t="s">
        <v>103</v>
      </c>
      <c r="M5" s="47"/>
      <c r="N5" s="47"/>
      <c r="O5" s="47"/>
      <c r="P5" s="48"/>
    </row>
    <row r="6" spans="2:16" x14ac:dyDescent="0.15">
      <c r="B6" s="36"/>
      <c r="C6" s="46"/>
      <c r="D6" s="47"/>
      <c r="E6" s="47"/>
      <c r="F6" s="47"/>
      <c r="G6" s="47"/>
      <c r="H6" s="47"/>
      <c r="I6" s="47"/>
      <c r="J6" s="47"/>
      <c r="K6" s="52"/>
      <c r="L6" s="46"/>
      <c r="M6" s="47"/>
      <c r="N6" s="47"/>
      <c r="O6" s="47"/>
      <c r="P6" s="48"/>
    </row>
    <row r="7" spans="2:16" x14ac:dyDescent="0.15">
      <c r="B7" s="36"/>
      <c r="C7" s="46"/>
      <c r="D7" s="47"/>
      <c r="E7" s="47"/>
      <c r="F7" s="47"/>
      <c r="G7" s="47"/>
      <c r="H7" s="47"/>
      <c r="I7" s="47"/>
      <c r="J7" s="47"/>
      <c r="K7" s="52"/>
      <c r="L7" s="46"/>
      <c r="M7" s="47"/>
      <c r="N7" s="47"/>
      <c r="O7" s="47"/>
      <c r="P7" s="48"/>
    </row>
    <row r="8" spans="2:16" x14ac:dyDescent="0.15">
      <c r="B8" s="36"/>
      <c r="C8" s="46"/>
      <c r="D8" s="47"/>
      <c r="E8" s="47"/>
      <c r="F8" s="47"/>
      <c r="G8" s="47"/>
      <c r="H8" s="47"/>
      <c r="I8" s="47"/>
      <c r="J8" s="47"/>
      <c r="K8" s="52"/>
      <c r="L8" s="46"/>
      <c r="M8" s="47"/>
      <c r="N8" s="47"/>
      <c r="O8" s="47"/>
      <c r="P8" s="48"/>
    </row>
    <row r="9" spans="2:16" x14ac:dyDescent="0.15">
      <c r="B9" s="36"/>
      <c r="C9" s="46"/>
      <c r="D9" s="47"/>
      <c r="E9" s="47"/>
      <c r="F9" s="47"/>
      <c r="G9" s="47"/>
      <c r="H9" s="47"/>
      <c r="I9" s="47"/>
      <c r="J9" s="47"/>
      <c r="K9" s="52"/>
      <c r="L9" s="46"/>
      <c r="M9" s="47"/>
      <c r="N9" s="47"/>
      <c r="O9" s="47"/>
      <c r="P9" s="48"/>
    </row>
    <row r="10" spans="2:16" x14ac:dyDescent="0.15">
      <c r="B10" s="36"/>
      <c r="C10" s="46"/>
      <c r="D10" s="47"/>
      <c r="E10" s="47"/>
      <c r="F10" s="47"/>
      <c r="G10" s="47"/>
      <c r="H10" s="47"/>
      <c r="I10" s="47"/>
      <c r="J10" s="47"/>
      <c r="K10" s="52"/>
      <c r="L10" s="46"/>
      <c r="M10" s="47"/>
      <c r="N10" s="47"/>
      <c r="O10" s="47"/>
      <c r="P10" s="48"/>
    </row>
    <row r="11" spans="2:16" x14ac:dyDescent="0.15">
      <c r="B11" s="36"/>
      <c r="C11" s="46"/>
      <c r="D11" s="47"/>
      <c r="E11" s="47"/>
      <c r="F11" s="47"/>
      <c r="G11" s="47"/>
      <c r="H11" s="47"/>
      <c r="I11" s="47"/>
      <c r="J11" s="47"/>
      <c r="K11" s="52"/>
      <c r="L11" s="46"/>
      <c r="M11" s="47"/>
      <c r="N11" s="47"/>
      <c r="O11" s="47"/>
      <c r="P11" s="48"/>
    </row>
    <row r="12" spans="2:16" x14ac:dyDescent="0.15">
      <c r="B12" s="36"/>
      <c r="C12" s="46"/>
      <c r="D12" s="47"/>
      <c r="E12" s="47"/>
      <c r="F12" s="47"/>
      <c r="G12" s="47"/>
      <c r="H12" s="47"/>
      <c r="I12" s="47"/>
      <c r="J12" s="47"/>
      <c r="K12" s="52"/>
      <c r="L12" s="46"/>
      <c r="M12" s="47"/>
      <c r="N12" s="47"/>
      <c r="O12" s="47"/>
      <c r="P12" s="48"/>
    </row>
    <row r="13" spans="2:16" x14ac:dyDescent="0.15">
      <c r="B13" s="36"/>
      <c r="C13" s="46"/>
      <c r="D13" s="47"/>
      <c r="E13" s="47"/>
      <c r="F13" s="47"/>
      <c r="G13" s="47"/>
      <c r="H13" s="47"/>
      <c r="I13" s="47"/>
      <c r="J13" s="47"/>
      <c r="K13" s="52"/>
      <c r="L13" s="46"/>
      <c r="M13" s="47"/>
      <c r="N13" s="47"/>
      <c r="O13" s="47"/>
      <c r="P13" s="48"/>
    </row>
    <row r="14" spans="2:16" x14ac:dyDescent="0.15">
      <c r="B14" s="36"/>
      <c r="C14" s="46"/>
      <c r="D14" s="47"/>
      <c r="E14" s="47"/>
      <c r="F14" s="47"/>
      <c r="G14" s="47"/>
      <c r="H14" s="47"/>
      <c r="I14" s="47"/>
      <c r="J14" s="47"/>
      <c r="K14" s="52"/>
      <c r="L14" s="46"/>
      <c r="M14" s="47"/>
      <c r="N14" s="47"/>
      <c r="O14" s="47"/>
      <c r="P14" s="48"/>
    </row>
    <row r="15" spans="2:16" x14ac:dyDescent="0.15">
      <c r="B15" s="36"/>
      <c r="C15" s="46"/>
      <c r="D15" s="47"/>
      <c r="E15" s="47"/>
      <c r="F15" s="47"/>
      <c r="G15" s="47"/>
      <c r="H15" s="47"/>
      <c r="I15" s="47"/>
      <c r="J15" s="47"/>
      <c r="K15" s="52"/>
      <c r="L15" s="46"/>
      <c r="M15" s="47"/>
      <c r="N15" s="47"/>
      <c r="O15" s="47"/>
      <c r="P15" s="48"/>
    </row>
    <row r="16" spans="2:16" x14ac:dyDescent="0.15">
      <c r="B16" s="36"/>
      <c r="C16" s="46"/>
      <c r="D16" s="47"/>
      <c r="E16" s="47"/>
      <c r="F16" s="47"/>
      <c r="G16" s="47"/>
      <c r="H16" s="47"/>
      <c r="I16" s="47"/>
      <c r="J16" s="47"/>
      <c r="K16" s="52"/>
      <c r="L16" s="46"/>
      <c r="M16" s="47"/>
      <c r="N16" s="47"/>
      <c r="O16" s="47"/>
      <c r="P16" s="48"/>
    </row>
    <row r="17" spans="2:16" x14ac:dyDescent="0.15">
      <c r="B17" s="36"/>
      <c r="C17" s="46"/>
      <c r="D17" s="47"/>
      <c r="E17" s="47"/>
      <c r="F17" s="47"/>
      <c r="G17" s="47"/>
      <c r="H17" s="47"/>
      <c r="I17" s="47"/>
      <c r="J17" s="47"/>
      <c r="K17" s="52"/>
      <c r="L17" s="46"/>
      <c r="M17" s="47"/>
      <c r="N17" s="47"/>
      <c r="O17" s="47"/>
      <c r="P17" s="48"/>
    </row>
    <row r="18" spans="2:16" x14ac:dyDescent="0.15">
      <c r="B18" s="36"/>
      <c r="C18" s="46"/>
      <c r="D18" s="47"/>
      <c r="E18" s="47"/>
      <c r="F18" s="47"/>
      <c r="G18" s="47"/>
      <c r="H18" s="47"/>
      <c r="I18" s="47"/>
      <c r="J18" s="47"/>
      <c r="K18" s="52"/>
      <c r="L18" s="46"/>
      <c r="M18" s="47"/>
      <c r="N18" s="47"/>
      <c r="O18" s="47"/>
      <c r="P18" s="48"/>
    </row>
    <row r="19" spans="2:16" x14ac:dyDescent="0.15">
      <c r="B19" s="36"/>
      <c r="C19" s="46"/>
      <c r="D19" s="47"/>
      <c r="E19" s="47"/>
      <c r="F19" s="47"/>
      <c r="G19" s="47"/>
      <c r="H19" s="47"/>
      <c r="I19" s="47"/>
      <c r="J19" s="47"/>
      <c r="K19" s="52"/>
      <c r="L19" s="46"/>
      <c r="M19" s="47"/>
      <c r="N19" s="47"/>
      <c r="O19" s="47"/>
      <c r="P19" s="48"/>
    </row>
    <row r="20" spans="2:16" x14ac:dyDescent="0.15">
      <c r="B20" s="36"/>
      <c r="C20" s="46"/>
      <c r="D20" s="47"/>
      <c r="E20" s="47"/>
      <c r="F20" s="47"/>
      <c r="G20" s="47"/>
      <c r="H20" s="47"/>
      <c r="I20" s="47"/>
      <c r="J20" s="47"/>
      <c r="K20" s="52"/>
      <c r="L20" s="46"/>
      <c r="M20" s="47"/>
      <c r="N20" s="47"/>
      <c r="O20" s="47"/>
      <c r="P20" s="48"/>
    </row>
    <row r="21" spans="2:16" x14ac:dyDescent="0.15">
      <c r="B21" s="36"/>
      <c r="C21" s="46"/>
      <c r="D21" s="47"/>
      <c r="E21" s="47"/>
      <c r="F21" s="47"/>
      <c r="G21" s="47"/>
      <c r="H21" s="47"/>
      <c r="I21" s="47"/>
      <c r="J21" s="47"/>
      <c r="K21" s="52"/>
      <c r="L21" s="46"/>
      <c r="M21" s="47"/>
      <c r="N21" s="47"/>
      <c r="O21" s="47"/>
      <c r="P21" s="48"/>
    </row>
    <row r="22" spans="2:16" x14ac:dyDescent="0.15">
      <c r="B22" s="36"/>
      <c r="C22" s="46"/>
      <c r="D22" s="47"/>
      <c r="E22" s="47"/>
      <c r="F22" s="47"/>
      <c r="G22" s="47"/>
      <c r="H22" s="47"/>
      <c r="I22" s="47"/>
      <c r="J22" s="47"/>
      <c r="K22" s="52"/>
      <c r="L22" s="46"/>
      <c r="M22" s="47"/>
      <c r="N22" s="47"/>
      <c r="O22" s="47"/>
      <c r="P22" s="48"/>
    </row>
    <row r="23" spans="2:16" x14ac:dyDescent="0.15">
      <c r="B23" s="36"/>
      <c r="C23" s="46"/>
      <c r="D23" s="47"/>
      <c r="E23" s="47"/>
      <c r="F23" s="47"/>
      <c r="G23" s="47"/>
      <c r="H23" s="47"/>
      <c r="I23" s="47"/>
      <c r="J23" s="47"/>
      <c r="K23" s="52"/>
      <c r="L23" s="46"/>
      <c r="M23" s="47"/>
      <c r="N23" s="47"/>
      <c r="O23" s="47"/>
      <c r="P23" s="48"/>
    </row>
    <row r="24" spans="2:16" x14ac:dyDescent="0.15">
      <c r="B24" s="36"/>
      <c r="C24" s="46"/>
      <c r="D24" s="47"/>
      <c r="E24" s="47"/>
      <c r="F24" s="47"/>
      <c r="G24" s="47"/>
      <c r="H24" s="47"/>
      <c r="I24" s="47"/>
      <c r="J24" s="47"/>
      <c r="K24" s="52"/>
      <c r="L24" s="46"/>
      <c r="M24" s="47"/>
      <c r="N24" s="47"/>
      <c r="O24" s="47"/>
      <c r="P24" s="48"/>
    </row>
    <row r="25" spans="2:16" x14ac:dyDescent="0.15">
      <c r="B25" s="36"/>
      <c r="C25" s="46"/>
      <c r="D25" s="47"/>
      <c r="E25" s="47"/>
      <c r="F25" s="47"/>
      <c r="G25" s="47"/>
      <c r="H25" s="47"/>
      <c r="I25" s="47"/>
      <c r="J25" s="47"/>
      <c r="K25" s="52"/>
      <c r="L25" s="46"/>
      <c r="M25" s="47"/>
      <c r="N25" s="47"/>
      <c r="O25" s="47"/>
      <c r="P25" s="48"/>
    </row>
    <row r="26" spans="2:16" x14ac:dyDescent="0.15">
      <c r="B26" s="36"/>
      <c r="C26" s="46"/>
      <c r="D26" s="47"/>
      <c r="E26" s="47"/>
      <c r="F26" s="47"/>
      <c r="G26" s="47"/>
      <c r="H26" s="47"/>
      <c r="I26" s="47"/>
      <c r="J26" s="47"/>
      <c r="K26" s="52"/>
      <c r="L26" s="46"/>
      <c r="M26" s="47"/>
      <c r="N26" s="47"/>
      <c r="O26" s="47"/>
      <c r="P26" s="48"/>
    </row>
    <row r="27" spans="2:16" x14ac:dyDescent="0.15">
      <c r="B27" s="36"/>
      <c r="C27" s="46"/>
      <c r="D27" s="47"/>
      <c r="E27" s="47"/>
      <c r="F27" s="47"/>
      <c r="G27" s="47"/>
      <c r="H27" s="47"/>
      <c r="I27" s="47"/>
      <c r="J27" s="47"/>
      <c r="K27" s="52"/>
      <c r="L27" s="46"/>
      <c r="M27" s="47"/>
      <c r="N27" s="47"/>
      <c r="O27" s="47"/>
      <c r="P27" s="48"/>
    </row>
    <row r="28" spans="2:16" x14ac:dyDescent="0.15">
      <c r="B28" s="36"/>
      <c r="C28" s="46"/>
      <c r="D28" s="47"/>
      <c r="E28" s="47"/>
      <c r="F28" s="47"/>
      <c r="G28" s="47"/>
      <c r="H28" s="47"/>
      <c r="I28" s="47"/>
      <c r="J28" s="47"/>
      <c r="K28" s="52"/>
      <c r="L28" s="46"/>
      <c r="M28" s="47"/>
      <c r="N28" s="47"/>
      <c r="O28" s="47"/>
      <c r="P28" s="48"/>
    </row>
    <row r="29" spans="2:16" x14ac:dyDescent="0.15">
      <c r="B29" s="36"/>
      <c r="C29" s="46"/>
      <c r="D29" s="47"/>
      <c r="E29" s="47"/>
      <c r="F29" s="47"/>
      <c r="G29" s="47"/>
      <c r="H29" s="47"/>
      <c r="I29" s="47"/>
      <c r="J29" s="47"/>
      <c r="K29" s="52"/>
      <c r="L29" s="46"/>
      <c r="M29" s="47"/>
      <c r="N29" s="47"/>
      <c r="O29" s="47"/>
      <c r="P29" s="48"/>
    </row>
    <row r="30" spans="2:16" ht="14.25" thickBot="1" x14ac:dyDescent="0.2">
      <c r="B30" s="37"/>
      <c r="C30" s="43"/>
      <c r="D30" s="44"/>
      <c r="E30" s="44"/>
      <c r="F30" s="44"/>
      <c r="G30" s="44"/>
      <c r="H30" s="44"/>
      <c r="I30" s="44"/>
      <c r="J30" s="44"/>
      <c r="K30" s="53"/>
      <c r="L30" s="43"/>
      <c r="M30" s="44"/>
      <c r="N30" s="44"/>
      <c r="O30" s="44"/>
      <c r="P30" s="45"/>
    </row>
  </sheetData>
  <mergeCells count="54">
    <mergeCell ref="C9:K9"/>
    <mergeCell ref="C4:K4"/>
    <mergeCell ref="C5:K5"/>
    <mergeCell ref="C6:K6"/>
    <mergeCell ref="C7:K7"/>
    <mergeCell ref="C8:K8"/>
    <mergeCell ref="C21:K21"/>
    <mergeCell ref="C10:K10"/>
    <mergeCell ref="C11:K11"/>
    <mergeCell ref="C12:K12"/>
    <mergeCell ref="C13:K13"/>
    <mergeCell ref="C14:K14"/>
    <mergeCell ref="C15:K15"/>
    <mergeCell ref="C16:K16"/>
    <mergeCell ref="C17:K17"/>
    <mergeCell ref="C18:K18"/>
    <mergeCell ref="C19:K19"/>
    <mergeCell ref="C20:K20"/>
    <mergeCell ref="C28:K28"/>
    <mergeCell ref="C29:K29"/>
    <mergeCell ref="C30:K30"/>
    <mergeCell ref="C22:K22"/>
    <mergeCell ref="C23:K23"/>
    <mergeCell ref="C24:K24"/>
    <mergeCell ref="C25:K25"/>
    <mergeCell ref="C26:K26"/>
    <mergeCell ref="C27:K27"/>
    <mergeCell ref="L9:P9"/>
    <mergeCell ref="L21:P21"/>
    <mergeCell ref="L22:P22"/>
    <mergeCell ref="L23:P23"/>
    <mergeCell ref="L24:P24"/>
    <mergeCell ref="L20:P20"/>
    <mergeCell ref="L10:P10"/>
    <mergeCell ref="L11:P11"/>
    <mergeCell ref="L12:P12"/>
    <mergeCell ref="L13:P13"/>
    <mergeCell ref="L4:P4"/>
    <mergeCell ref="L5:P5"/>
    <mergeCell ref="L6:P6"/>
    <mergeCell ref="L7:P7"/>
    <mergeCell ref="L8:P8"/>
    <mergeCell ref="L30:P30"/>
    <mergeCell ref="L14:P14"/>
    <mergeCell ref="L15:P15"/>
    <mergeCell ref="L16:P16"/>
    <mergeCell ref="L17:P17"/>
    <mergeCell ref="L18:P18"/>
    <mergeCell ref="L19:P19"/>
    <mergeCell ref="L25:P25"/>
    <mergeCell ref="L26:P26"/>
    <mergeCell ref="L27:P27"/>
    <mergeCell ref="L28:P28"/>
    <mergeCell ref="L29:P2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7"/>
  <sheetViews>
    <sheetView topLeftCell="C1" workbookViewId="0">
      <selection activeCell="F43" sqref="F43"/>
    </sheetView>
  </sheetViews>
  <sheetFormatPr defaultRowHeight="13.5" x14ac:dyDescent="0.15"/>
  <cols>
    <col min="1" max="2" width="17.25" style="1" bestFit="1" customWidth="1"/>
    <col min="3" max="3" width="17.25" style="1" customWidth="1"/>
    <col min="4" max="5" width="9" style="1"/>
    <col min="6" max="6" width="10.25" style="1" customWidth="1"/>
    <col min="7" max="16384" width="9" style="1"/>
  </cols>
  <sheetData>
    <row r="2" spans="1:16" x14ac:dyDescent="0.15">
      <c r="B2" s="1" t="s">
        <v>21</v>
      </c>
      <c r="I2" s="1" t="s">
        <v>20</v>
      </c>
      <c r="K2" s="1">
        <v>1</v>
      </c>
      <c r="L2" s="1" t="s">
        <v>19</v>
      </c>
    </row>
    <row r="3" spans="1:16" x14ac:dyDescent="0.15">
      <c r="A3" s="1" t="s">
        <v>18</v>
      </c>
      <c r="B3" s="1" t="s">
        <v>17</v>
      </c>
      <c r="E3" s="1" t="s">
        <v>16</v>
      </c>
      <c r="K3" s="1">
        <v>2</v>
      </c>
      <c r="L3" s="1" t="s">
        <v>15</v>
      </c>
      <c r="P3" s="28" t="s">
        <v>66</v>
      </c>
    </row>
    <row r="4" spans="1:16" x14ac:dyDescent="0.15">
      <c r="E4" s="1" t="s">
        <v>14</v>
      </c>
      <c r="G4" s="1" t="s">
        <v>13</v>
      </c>
      <c r="K4" s="1">
        <v>3</v>
      </c>
      <c r="L4" s="28" t="s">
        <v>67</v>
      </c>
    </row>
    <row r="5" spans="1:16" x14ac:dyDescent="0.15">
      <c r="E5" s="1" t="s">
        <v>12</v>
      </c>
      <c r="G5" s="2">
        <v>0.5</v>
      </c>
      <c r="K5" s="1">
        <v>4</v>
      </c>
      <c r="L5" s="31" t="s">
        <v>91</v>
      </c>
    </row>
    <row r="7" spans="1:16" x14ac:dyDescent="0.15">
      <c r="A7" s="1" t="s">
        <v>7</v>
      </c>
      <c r="B7" s="1" t="s">
        <v>6</v>
      </c>
      <c r="E7" s="1" t="s">
        <v>5</v>
      </c>
      <c r="F7" s="1" t="s">
        <v>32</v>
      </c>
    </row>
    <row r="8" spans="1:16" x14ac:dyDescent="0.15">
      <c r="E8" s="1" t="s">
        <v>2</v>
      </c>
      <c r="F8" s="32" t="s">
        <v>97</v>
      </c>
      <c r="I8" s="32" t="s">
        <v>95</v>
      </c>
    </row>
    <row r="9" spans="1:16" x14ac:dyDescent="0.15">
      <c r="E9" s="28" t="s">
        <v>86</v>
      </c>
      <c r="F9" s="1" t="s">
        <v>33</v>
      </c>
      <c r="I9" s="32" t="s">
        <v>96</v>
      </c>
    </row>
    <row r="12" spans="1:16" x14ac:dyDescent="0.15">
      <c r="B12" s="1" t="s">
        <v>41</v>
      </c>
      <c r="D12" s="1">
        <v>16</v>
      </c>
      <c r="F12" s="1" t="s">
        <v>42</v>
      </c>
    </row>
    <row r="13" spans="1:16" x14ac:dyDescent="0.15">
      <c r="D13" s="1" t="s">
        <v>43</v>
      </c>
    </row>
    <row r="15" spans="1:16" x14ac:dyDescent="0.15">
      <c r="B15" s="1" t="s">
        <v>34</v>
      </c>
      <c r="E15" s="23">
        <f>2.33/2</f>
        <v>1.165</v>
      </c>
    </row>
    <row r="16" spans="1:16" x14ac:dyDescent="0.15">
      <c r="B16" s="28" t="s">
        <v>68</v>
      </c>
      <c r="C16" s="28"/>
      <c r="E16" s="23">
        <v>0.214</v>
      </c>
    </row>
    <row r="19" spans="1:17" x14ac:dyDescent="0.15">
      <c r="B19" s="42" t="s">
        <v>107</v>
      </c>
    </row>
    <row r="20" spans="1:17" x14ac:dyDescent="0.15">
      <c r="C20" s="42" t="s">
        <v>108</v>
      </c>
      <c r="D20" s="1" t="s">
        <v>36</v>
      </c>
      <c r="E20" s="1" t="s">
        <v>48</v>
      </c>
      <c r="F20" s="1" t="s">
        <v>37</v>
      </c>
      <c r="G20" s="28" t="s">
        <v>82</v>
      </c>
      <c r="I20" s="1" t="s">
        <v>11</v>
      </c>
      <c r="J20" s="1" t="s">
        <v>10</v>
      </c>
      <c r="K20" s="2">
        <v>0.04</v>
      </c>
      <c r="O20" s="1" t="s">
        <v>40</v>
      </c>
      <c r="P20" s="1" t="s">
        <v>38</v>
      </c>
      <c r="Q20" s="1" t="s">
        <v>39</v>
      </c>
    </row>
    <row r="21" spans="1:17" x14ac:dyDescent="0.15">
      <c r="B21" s="1" t="s">
        <v>35</v>
      </c>
      <c r="C21" s="23">
        <v>1</v>
      </c>
      <c r="D21" s="2">
        <v>0.89</v>
      </c>
      <c r="E21" s="2"/>
      <c r="F21" s="2"/>
      <c r="J21" s="1" t="s">
        <v>1</v>
      </c>
      <c r="K21" s="2">
        <v>0.01</v>
      </c>
      <c r="N21" s="1">
        <v>15</v>
      </c>
      <c r="O21" s="1">
        <v>1</v>
      </c>
      <c r="P21" s="1">
        <f>O21*4</f>
        <v>4</v>
      </c>
      <c r="Q21" s="1">
        <f>O21*5</f>
        <v>5</v>
      </c>
    </row>
    <row r="22" spans="1:17" x14ac:dyDescent="0.15">
      <c r="B22" s="1" t="s">
        <v>44</v>
      </c>
      <c r="C22" s="23">
        <v>1</v>
      </c>
      <c r="D22" s="2">
        <v>0.33</v>
      </c>
      <c r="E22" s="2"/>
      <c r="F22" s="2">
        <v>0.18</v>
      </c>
      <c r="J22" s="28" t="s">
        <v>81</v>
      </c>
      <c r="K22" s="2">
        <v>0.42</v>
      </c>
      <c r="N22" s="1">
        <v>20</v>
      </c>
      <c r="O22" s="1">
        <v>2</v>
      </c>
      <c r="P22" s="1">
        <v>4</v>
      </c>
      <c r="Q22" s="1">
        <v>6</v>
      </c>
    </row>
    <row r="23" spans="1:17" x14ac:dyDescent="0.15">
      <c r="B23" s="1" t="s">
        <v>45</v>
      </c>
      <c r="C23" s="23">
        <v>1</v>
      </c>
      <c r="D23" s="2">
        <v>0.11</v>
      </c>
      <c r="E23" s="2">
        <f>D23*0.15*E15</f>
        <v>1.92225E-2</v>
      </c>
      <c r="F23" s="2">
        <v>0.35</v>
      </c>
      <c r="G23" s="2">
        <v>0.54</v>
      </c>
      <c r="I23" s="1" t="s">
        <v>9</v>
      </c>
      <c r="J23" s="1" t="s">
        <v>0</v>
      </c>
      <c r="K23" s="2">
        <v>0.3</v>
      </c>
      <c r="N23" s="1">
        <v>30</v>
      </c>
      <c r="O23" s="1">
        <v>3</v>
      </c>
      <c r="P23" s="1">
        <v>5</v>
      </c>
      <c r="Q23" s="1">
        <v>7</v>
      </c>
    </row>
    <row r="24" spans="1:17" x14ac:dyDescent="0.15">
      <c r="B24" s="1" t="s">
        <v>46</v>
      </c>
      <c r="C24" s="23">
        <v>1</v>
      </c>
      <c r="D24" s="2">
        <v>0.1</v>
      </c>
      <c r="E24" s="2">
        <v>0.03</v>
      </c>
      <c r="F24" s="2">
        <v>0.35</v>
      </c>
      <c r="G24" s="2">
        <v>0.54</v>
      </c>
      <c r="J24" s="1" t="s">
        <v>8</v>
      </c>
      <c r="K24" s="2">
        <f>(0.23-I33)</f>
        <v>0.23</v>
      </c>
      <c r="L24" s="1" t="s">
        <v>3</v>
      </c>
      <c r="N24" s="24">
        <v>40</v>
      </c>
      <c r="O24" s="1">
        <v>4</v>
      </c>
      <c r="P24" s="1">
        <v>6</v>
      </c>
      <c r="Q24" s="1">
        <v>8</v>
      </c>
    </row>
    <row r="25" spans="1:17" x14ac:dyDescent="0.15">
      <c r="B25" s="1" t="s">
        <v>47</v>
      </c>
      <c r="C25" s="23">
        <v>1</v>
      </c>
      <c r="D25" s="2">
        <v>0.1</v>
      </c>
      <c r="E25" s="2">
        <v>0.03</v>
      </c>
      <c r="F25" s="2">
        <v>0.35</v>
      </c>
      <c r="G25" s="2">
        <v>0.54</v>
      </c>
      <c r="J25" s="1" t="s">
        <v>4</v>
      </c>
      <c r="K25" s="2">
        <v>0.02</v>
      </c>
    </row>
    <row r="28" spans="1:17" x14ac:dyDescent="0.15">
      <c r="A28" s="32" t="s">
        <v>94</v>
      </c>
      <c r="B28" s="28" t="s">
        <v>76</v>
      </c>
      <c r="C28" s="28"/>
    </row>
    <row r="30" spans="1:17" x14ac:dyDescent="0.15">
      <c r="A30" s="28" t="s">
        <v>77</v>
      </c>
    </row>
    <row r="31" spans="1:17" x14ac:dyDescent="0.15">
      <c r="A31" s="28" t="s">
        <v>78</v>
      </c>
    </row>
    <row r="67" spans="1:12" x14ac:dyDescent="0.15">
      <c r="A67" s="1">
        <v>50</v>
      </c>
      <c r="L67" s="1" t="e">
        <f>'宠物经验(副本关联表)'!#REF!</f>
        <v>#REF!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W152"/>
  <sheetViews>
    <sheetView topLeftCell="A2" workbookViewId="0">
      <selection activeCell="E50" sqref="E50:E58"/>
    </sheetView>
  </sheetViews>
  <sheetFormatPr defaultRowHeight="13.5" x14ac:dyDescent="0.15"/>
  <cols>
    <col min="3" max="3" width="15.375" customWidth="1"/>
    <col min="4" max="6" width="8" customWidth="1"/>
    <col min="8" max="8" width="11" bestFit="1" customWidth="1"/>
  </cols>
  <sheetData>
    <row r="4" spans="2:23" x14ac:dyDescent="0.15">
      <c r="V4">
        <v>1</v>
      </c>
      <c r="W4">
        <f>ROUND($P$6*V4^3+$P$8*V4^2+$P$10*V4+$P$12,0.1)</f>
        <v>959</v>
      </c>
    </row>
    <row r="5" spans="2:23" x14ac:dyDescent="0.15">
      <c r="V5">
        <v>2</v>
      </c>
      <c r="W5">
        <f t="shared" ref="W5:W68" si="0">ROUND($P$6*V5^3+$P$8*V5^2+$P$10*V5+$P$12,0.001)</f>
        <v>1376</v>
      </c>
    </row>
    <row r="6" spans="2:23" x14ac:dyDescent="0.15">
      <c r="O6">
        <v>80</v>
      </c>
      <c r="P6" s="34">
        <f>O6/100</f>
        <v>0.8</v>
      </c>
      <c r="Q6" t="s">
        <v>60</v>
      </c>
      <c r="V6">
        <v>3</v>
      </c>
      <c r="W6">
        <f t="shared" si="0"/>
        <v>1828</v>
      </c>
    </row>
    <row r="7" spans="2:23" x14ac:dyDescent="0.15">
      <c r="B7" t="s">
        <v>28</v>
      </c>
      <c r="V7">
        <v>4</v>
      </c>
      <c r="W7">
        <f t="shared" si="0"/>
        <v>2317</v>
      </c>
    </row>
    <row r="8" spans="2:23" x14ac:dyDescent="0.15">
      <c r="O8">
        <v>120</v>
      </c>
      <c r="P8" s="34">
        <f>O8/10</f>
        <v>12</v>
      </c>
      <c r="Q8" t="s">
        <v>61</v>
      </c>
      <c r="V8">
        <v>5</v>
      </c>
      <c r="W8">
        <f t="shared" si="0"/>
        <v>2850</v>
      </c>
    </row>
    <row r="9" spans="2:23" x14ac:dyDescent="0.15">
      <c r="B9" t="s">
        <v>29</v>
      </c>
      <c r="C9" t="s">
        <v>31</v>
      </c>
      <c r="D9" t="s">
        <v>104</v>
      </c>
      <c r="E9" t="s">
        <v>72</v>
      </c>
      <c r="G9" t="s">
        <v>30</v>
      </c>
      <c r="V9">
        <v>6</v>
      </c>
      <c r="W9">
        <f t="shared" si="0"/>
        <v>3431</v>
      </c>
    </row>
    <row r="10" spans="2:23" x14ac:dyDescent="0.15">
      <c r="B10">
        <v>1</v>
      </c>
      <c r="C10" s="39">
        <f t="shared" ref="C10:C41" si="1">W4</f>
        <v>959</v>
      </c>
      <c r="D10" s="38">
        <f t="shared" ref="D10:D41" si="2">ROUND(C10,-1)</f>
        <v>960</v>
      </c>
      <c r="E10" s="21">
        <v>90</v>
      </c>
      <c r="F10" s="21"/>
      <c r="G10" s="20"/>
      <c r="H10" s="21"/>
      <c r="I10" s="21"/>
      <c r="O10">
        <v>37</v>
      </c>
      <c r="P10" s="34">
        <v>376</v>
      </c>
      <c r="Q10" t="s">
        <v>62</v>
      </c>
      <c r="V10">
        <v>7</v>
      </c>
      <c r="W10">
        <f t="shared" si="0"/>
        <v>4064</v>
      </c>
    </row>
    <row r="11" spans="2:23" x14ac:dyDescent="0.15">
      <c r="B11">
        <v>2</v>
      </c>
      <c r="C11" s="39">
        <f t="shared" si="1"/>
        <v>1376</v>
      </c>
      <c r="D11" s="38">
        <f t="shared" si="2"/>
        <v>1380</v>
      </c>
      <c r="E11" s="21">
        <v>110</v>
      </c>
      <c r="F11" s="21"/>
      <c r="G11" s="20"/>
      <c r="H11" s="21"/>
      <c r="I11" s="21"/>
      <c r="V11">
        <v>8</v>
      </c>
      <c r="W11">
        <f t="shared" si="0"/>
        <v>4756</v>
      </c>
    </row>
    <row r="12" spans="2:23" x14ac:dyDescent="0.15">
      <c r="B12">
        <v>3</v>
      </c>
      <c r="C12" s="39">
        <f t="shared" si="1"/>
        <v>1828</v>
      </c>
      <c r="D12" s="38">
        <f t="shared" si="2"/>
        <v>1830</v>
      </c>
      <c r="E12" s="21">
        <v>140</v>
      </c>
      <c r="F12" s="21"/>
      <c r="G12" s="20"/>
      <c r="H12" s="21"/>
      <c r="I12" s="20"/>
      <c r="O12">
        <v>552</v>
      </c>
      <c r="P12" s="34">
        <v>570</v>
      </c>
      <c r="Q12" t="s">
        <v>63</v>
      </c>
      <c r="V12">
        <v>9</v>
      </c>
      <c r="W12">
        <f t="shared" si="0"/>
        <v>5509</v>
      </c>
    </row>
    <row r="13" spans="2:23" x14ac:dyDescent="0.15">
      <c r="B13">
        <v>4</v>
      </c>
      <c r="C13" s="39">
        <f t="shared" si="1"/>
        <v>2317</v>
      </c>
      <c r="D13" s="38">
        <f t="shared" si="2"/>
        <v>2320</v>
      </c>
      <c r="E13" s="21">
        <v>180</v>
      </c>
      <c r="F13" s="21"/>
      <c r="G13" s="20"/>
      <c r="H13" s="21"/>
      <c r="I13" s="20"/>
      <c r="V13">
        <v>10</v>
      </c>
      <c r="W13">
        <f t="shared" si="0"/>
        <v>6330</v>
      </c>
    </row>
    <row r="14" spans="2:23" x14ac:dyDescent="0.15">
      <c r="B14">
        <v>5</v>
      </c>
      <c r="C14" s="39">
        <f t="shared" si="1"/>
        <v>2850</v>
      </c>
      <c r="D14" s="38">
        <f t="shared" si="2"/>
        <v>2850</v>
      </c>
      <c r="E14" s="21">
        <v>240</v>
      </c>
      <c r="F14" s="21" t="s">
        <v>73</v>
      </c>
      <c r="G14" s="20"/>
      <c r="H14" s="21"/>
      <c r="I14" s="20"/>
      <c r="V14">
        <v>11</v>
      </c>
      <c r="W14">
        <f t="shared" si="0"/>
        <v>7223</v>
      </c>
    </row>
    <row r="15" spans="2:23" x14ac:dyDescent="0.15">
      <c r="B15">
        <v>6</v>
      </c>
      <c r="C15" s="39">
        <f t="shared" si="1"/>
        <v>3431</v>
      </c>
      <c r="D15" s="38">
        <f t="shared" si="2"/>
        <v>3430</v>
      </c>
      <c r="E15" s="21">
        <v>320</v>
      </c>
      <c r="F15" s="21"/>
      <c r="G15" s="20"/>
      <c r="H15" s="21"/>
      <c r="I15" s="20"/>
      <c r="M15" t="s">
        <v>80</v>
      </c>
      <c r="N15" t="s">
        <v>64</v>
      </c>
      <c r="V15">
        <v>12</v>
      </c>
      <c r="W15">
        <f t="shared" si="0"/>
        <v>8192</v>
      </c>
    </row>
    <row r="16" spans="2:23" x14ac:dyDescent="0.15">
      <c r="B16">
        <v>7</v>
      </c>
      <c r="C16" s="39">
        <f t="shared" si="1"/>
        <v>4064</v>
      </c>
      <c r="D16" s="38">
        <f t="shared" si="2"/>
        <v>4060</v>
      </c>
      <c r="E16" s="21">
        <v>420</v>
      </c>
      <c r="F16" s="21"/>
      <c r="G16" s="20"/>
      <c r="H16" s="21"/>
      <c r="I16" s="20"/>
      <c r="V16">
        <v>13</v>
      </c>
      <c r="W16">
        <f t="shared" si="0"/>
        <v>9244</v>
      </c>
    </row>
    <row r="17" spans="2:23" x14ac:dyDescent="0.15">
      <c r="B17">
        <v>8</v>
      </c>
      <c r="C17" s="39">
        <f t="shared" si="1"/>
        <v>4756</v>
      </c>
      <c r="D17" s="38">
        <f t="shared" si="2"/>
        <v>4760</v>
      </c>
      <c r="E17" s="21">
        <v>540</v>
      </c>
      <c r="F17" s="21"/>
      <c r="G17" s="20"/>
      <c r="H17" s="21"/>
      <c r="I17" s="20"/>
      <c r="V17">
        <v>14</v>
      </c>
      <c r="W17">
        <f t="shared" si="0"/>
        <v>10381</v>
      </c>
    </row>
    <row r="18" spans="2:23" x14ac:dyDescent="0.15">
      <c r="B18">
        <v>9</v>
      </c>
      <c r="C18" s="39">
        <f t="shared" si="1"/>
        <v>5509</v>
      </c>
      <c r="D18" s="38">
        <f t="shared" si="2"/>
        <v>5510</v>
      </c>
      <c r="E18" s="21">
        <v>700</v>
      </c>
      <c r="F18" s="21"/>
      <c r="G18" s="20"/>
      <c r="H18" s="21"/>
      <c r="I18" s="20"/>
      <c r="V18">
        <v>15</v>
      </c>
      <c r="W18">
        <f t="shared" si="0"/>
        <v>11610</v>
      </c>
    </row>
    <row r="19" spans="2:23" x14ac:dyDescent="0.15">
      <c r="B19">
        <v>10</v>
      </c>
      <c r="C19" s="39">
        <f t="shared" si="1"/>
        <v>6330</v>
      </c>
      <c r="D19" s="38">
        <f t="shared" si="2"/>
        <v>6330</v>
      </c>
      <c r="E19" s="21">
        <v>880</v>
      </c>
      <c r="F19" s="21"/>
      <c r="G19" s="20"/>
      <c r="H19" s="21"/>
      <c r="I19" s="20"/>
      <c r="V19">
        <v>16</v>
      </c>
      <c r="W19">
        <f t="shared" si="0"/>
        <v>12935</v>
      </c>
    </row>
    <row r="20" spans="2:23" x14ac:dyDescent="0.15">
      <c r="B20">
        <v>11</v>
      </c>
      <c r="C20" s="39">
        <f t="shared" si="1"/>
        <v>7223</v>
      </c>
      <c r="D20" s="38">
        <f t="shared" si="2"/>
        <v>7220</v>
      </c>
      <c r="E20" s="21">
        <v>1100</v>
      </c>
      <c r="F20" s="21"/>
      <c r="G20" s="20"/>
      <c r="H20" s="21"/>
      <c r="I20" s="20"/>
      <c r="V20">
        <v>17</v>
      </c>
      <c r="W20">
        <f t="shared" si="0"/>
        <v>14360</v>
      </c>
    </row>
    <row r="21" spans="2:23" x14ac:dyDescent="0.15">
      <c r="B21">
        <v>12</v>
      </c>
      <c r="C21" s="39">
        <f t="shared" si="1"/>
        <v>8192</v>
      </c>
      <c r="D21" s="38">
        <f t="shared" si="2"/>
        <v>8190</v>
      </c>
      <c r="E21" s="21">
        <v>1350</v>
      </c>
      <c r="F21" s="21"/>
      <c r="G21" s="20"/>
      <c r="H21" s="21"/>
      <c r="I21" s="20"/>
      <c r="V21">
        <v>18</v>
      </c>
      <c r="W21">
        <f t="shared" si="0"/>
        <v>15892</v>
      </c>
    </row>
    <row r="22" spans="2:23" x14ac:dyDescent="0.15">
      <c r="B22">
        <v>13</v>
      </c>
      <c r="C22" s="39">
        <f t="shared" si="1"/>
        <v>9244</v>
      </c>
      <c r="D22" s="38">
        <f t="shared" si="2"/>
        <v>9240</v>
      </c>
      <c r="E22" s="21">
        <v>1650</v>
      </c>
      <c r="F22" s="21"/>
      <c r="G22" s="20"/>
      <c r="H22" s="21"/>
      <c r="I22" s="20"/>
      <c r="V22">
        <v>19</v>
      </c>
      <c r="W22">
        <f t="shared" si="0"/>
        <v>17533</v>
      </c>
    </row>
    <row r="23" spans="2:23" x14ac:dyDescent="0.15">
      <c r="B23">
        <v>14</v>
      </c>
      <c r="C23" s="39">
        <f t="shared" si="1"/>
        <v>10381</v>
      </c>
      <c r="D23" s="38">
        <f t="shared" si="2"/>
        <v>10380</v>
      </c>
      <c r="E23" s="21">
        <v>1980</v>
      </c>
      <c r="F23" s="21"/>
      <c r="G23" s="20"/>
      <c r="H23" s="21"/>
      <c r="I23" s="20"/>
      <c r="V23">
        <v>20</v>
      </c>
      <c r="W23">
        <f t="shared" si="0"/>
        <v>19290</v>
      </c>
    </row>
    <row r="24" spans="2:23" x14ac:dyDescent="0.15">
      <c r="B24">
        <v>15</v>
      </c>
      <c r="C24" s="39">
        <f t="shared" si="1"/>
        <v>11610</v>
      </c>
      <c r="D24" s="38">
        <f t="shared" si="2"/>
        <v>11610</v>
      </c>
      <c r="E24" s="21">
        <v>2370</v>
      </c>
      <c r="F24" s="21"/>
      <c r="G24" s="20"/>
      <c r="H24" s="21"/>
      <c r="I24" s="20"/>
      <c r="V24">
        <v>21</v>
      </c>
      <c r="W24">
        <f t="shared" si="0"/>
        <v>21167</v>
      </c>
    </row>
    <row r="25" spans="2:23" x14ac:dyDescent="0.15">
      <c r="B25">
        <v>16</v>
      </c>
      <c r="C25" s="39">
        <f t="shared" si="1"/>
        <v>12935</v>
      </c>
      <c r="D25" s="38">
        <f t="shared" si="2"/>
        <v>12940</v>
      </c>
      <c r="E25" s="21">
        <v>2800</v>
      </c>
      <c r="F25" s="21"/>
      <c r="G25" s="20"/>
      <c r="H25" s="21"/>
      <c r="I25" s="20"/>
      <c r="V25">
        <v>22</v>
      </c>
      <c r="W25">
        <f t="shared" si="0"/>
        <v>23168</v>
      </c>
    </row>
    <row r="26" spans="2:23" x14ac:dyDescent="0.15">
      <c r="B26">
        <v>17</v>
      </c>
      <c r="C26" s="39">
        <f t="shared" si="1"/>
        <v>14360</v>
      </c>
      <c r="D26" s="38">
        <f t="shared" si="2"/>
        <v>14360</v>
      </c>
      <c r="E26" s="21">
        <v>3280</v>
      </c>
      <c r="F26" s="21"/>
      <c r="G26" s="20"/>
      <c r="H26" s="21"/>
      <c r="I26" s="20"/>
      <c r="V26">
        <v>23</v>
      </c>
      <c r="W26">
        <f t="shared" si="0"/>
        <v>25300</v>
      </c>
    </row>
    <row r="27" spans="2:23" x14ac:dyDescent="0.15">
      <c r="B27">
        <v>18</v>
      </c>
      <c r="C27" s="39">
        <f t="shared" si="1"/>
        <v>15892</v>
      </c>
      <c r="D27" s="38">
        <f t="shared" si="2"/>
        <v>15890</v>
      </c>
      <c r="E27" s="21">
        <v>3820</v>
      </c>
      <c r="F27" s="21"/>
      <c r="G27" s="20"/>
      <c r="H27" s="21"/>
      <c r="I27" s="20"/>
      <c r="V27">
        <v>24</v>
      </c>
      <c r="W27">
        <f t="shared" si="0"/>
        <v>27565</v>
      </c>
    </row>
    <row r="28" spans="2:23" x14ac:dyDescent="0.15">
      <c r="B28">
        <v>19</v>
      </c>
      <c r="C28" s="39">
        <f t="shared" si="1"/>
        <v>17533</v>
      </c>
      <c r="D28" s="38">
        <f t="shared" si="2"/>
        <v>17530</v>
      </c>
      <c r="E28" s="21">
        <v>4420</v>
      </c>
      <c r="F28" s="21"/>
      <c r="G28" s="20"/>
      <c r="H28" s="21"/>
      <c r="I28" s="20"/>
      <c r="V28">
        <v>25</v>
      </c>
      <c r="W28">
        <f t="shared" si="0"/>
        <v>29970</v>
      </c>
    </row>
    <row r="29" spans="2:23" x14ac:dyDescent="0.15">
      <c r="B29">
        <v>20</v>
      </c>
      <c r="C29" s="39">
        <f t="shared" si="1"/>
        <v>19290</v>
      </c>
      <c r="D29" s="38">
        <f t="shared" si="2"/>
        <v>19290</v>
      </c>
      <c r="E29" s="21">
        <v>5080</v>
      </c>
      <c r="F29" s="21"/>
      <c r="G29" s="20"/>
      <c r="H29" s="21"/>
      <c r="I29" s="20"/>
      <c r="V29">
        <v>26</v>
      </c>
      <c r="W29">
        <f t="shared" si="0"/>
        <v>32519</v>
      </c>
    </row>
    <row r="30" spans="2:23" x14ac:dyDescent="0.15">
      <c r="B30">
        <v>21</v>
      </c>
      <c r="C30" s="39">
        <f t="shared" si="1"/>
        <v>21167</v>
      </c>
      <c r="D30" s="38">
        <f t="shared" si="2"/>
        <v>21170</v>
      </c>
      <c r="E30" s="40">
        <v>10100</v>
      </c>
      <c r="F30" s="40"/>
      <c r="H30" s="22"/>
      <c r="V30">
        <v>27</v>
      </c>
      <c r="W30">
        <f t="shared" si="0"/>
        <v>35216</v>
      </c>
    </row>
    <row r="31" spans="2:23" x14ac:dyDescent="0.15">
      <c r="B31">
        <v>22</v>
      </c>
      <c r="C31" s="39">
        <f t="shared" si="1"/>
        <v>23168</v>
      </c>
      <c r="D31" s="38">
        <f t="shared" si="2"/>
        <v>23170</v>
      </c>
      <c r="E31" s="40">
        <v>11330</v>
      </c>
      <c r="F31" s="40"/>
      <c r="H31" s="22"/>
      <c r="V31">
        <v>28</v>
      </c>
      <c r="W31">
        <f t="shared" si="0"/>
        <v>38068</v>
      </c>
    </row>
    <row r="32" spans="2:23" x14ac:dyDescent="0.15">
      <c r="B32">
        <v>23</v>
      </c>
      <c r="C32" s="39">
        <f t="shared" si="1"/>
        <v>25300</v>
      </c>
      <c r="D32" s="38">
        <f t="shared" si="2"/>
        <v>25300</v>
      </c>
      <c r="E32" s="40">
        <v>12660</v>
      </c>
      <c r="F32" s="40"/>
      <c r="V32">
        <v>29</v>
      </c>
      <c r="W32">
        <f t="shared" si="0"/>
        <v>41077</v>
      </c>
    </row>
    <row r="33" spans="2:23" x14ac:dyDescent="0.15">
      <c r="B33">
        <v>24</v>
      </c>
      <c r="C33" s="39">
        <f t="shared" si="1"/>
        <v>27565</v>
      </c>
      <c r="D33" s="38">
        <f t="shared" si="2"/>
        <v>27570</v>
      </c>
      <c r="E33" s="40">
        <v>14100</v>
      </c>
      <c r="F33" s="40"/>
      <c r="V33">
        <v>30</v>
      </c>
      <c r="W33">
        <f t="shared" si="0"/>
        <v>44250</v>
      </c>
    </row>
    <row r="34" spans="2:23" x14ac:dyDescent="0.15">
      <c r="B34">
        <v>25</v>
      </c>
      <c r="C34" s="39">
        <f t="shared" si="1"/>
        <v>29970</v>
      </c>
      <c r="D34" s="38">
        <f t="shared" si="2"/>
        <v>29970</v>
      </c>
      <c r="E34" s="40">
        <v>15640</v>
      </c>
      <c r="F34" s="40"/>
      <c r="V34">
        <v>31</v>
      </c>
      <c r="W34">
        <f t="shared" si="0"/>
        <v>47591</v>
      </c>
    </row>
    <row r="35" spans="2:23" x14ac:dyDescent="0.15">
      <c r="B35">
        <v>26</v>
      </c>
      <c r="C35" s="39">
        <f t="shared" si="1"/>
        <v>32519</v>
      </c>
      <c r="D35" s="38">
        <f t="shared" si="2"/>
        <v>32520</v>
      </c>
      <c r="E35" s="40">
        <v>17300</v>
      </c>
      <c r="F35" s="40"/>
      <c r="V35">
        <v>32</v>
      </c>
      <c r="W35">
        <f t="shared" si="0"/>
        <v>51104</v>
      </c>
    </row>
    <row r="36" spans="2:23" x14ac:dyDescent="0.15">
      <c r="B36">
        <v>27</v>
      </c>
      <c r="C36" s="39">
        <f t="shared" si="1"/>
        <v>35216</v>
      </c>
      <c r="D36" s="38">
        <f t="shared" si="2"/>
        <v>35220</v>
      </c>
      <c r="E36" s="40">
        <v>19080</v>
      </c>
      <c r="F36" s="40"/>
      <c r="V36">
        <v>33</v>
      </c>
      <c r="W36">
        <f t="shared" si="0"/>
        <v>54796</v>
      </c>
    </row>
    <row r="37" spans="2:23" x14ac:dyDescent="0.15">
      <c r="B37">
        <v>28</v>
      </c>
      <c r="C37" s="39">
        <f t="shared" si="1"/>
        <v>38068</v>
      </c>
      <c r="D37" s="38">
        <f t="shared" si="2"/>
        <v>38070</v>
      </c>
      <c r="E37" s="40">
        <v>20980</v>
      </c>
      <c r="F37" s="40"/>
      <c r="V37">
        <v>34</v>
      </c>
      <c r="W37">
        <f t="shared" si="0"/>
        <v>58669</v>
      </c>
    </row>
    <row r="38" spans="2:23" x14ac:dyDescent="0.15">
      <c r="B38">
        <v>29</v>
      </c>
      <c r="C38" s="39">
        <f t="shared" si="1"/>
        <v>41077</v>
      </c>
      <c r="D38" s="38">
        <f t="shared" si="2"/>
        <v>41080</v>
      </c>
      <c r="E38" s="40">
        <v>23010</v>
      </c>
      <c r="F38" s="40"/>
      <c r="V38">
        <v>35</v>
      </c>
      <c r="W38">
        <f t="shared" si="0"/>
        <v>62730</v>
      </c>
    </row>
    <row r="39" spans="2:23" x14ac:dyDescent="0.15">
      <c r="B39">
        <v>30</v>
      </c>
      <c r="C39" s="39">
        <f t="shared" si="1"/>
        <v>44250</v>
      </c>
      <c r="D39" s="38">
        <f t="shared" si="2"/>
        <v>44250</v>
      </c>
      <c r="E39" s="40">
        <v>25160</v>
      </c>
      <c r="F39" s="40"/>
      <c r="M39" t="s">
        <v>79</v>
      </c>
      <c r="V39">
        <v>36</v>
      </c>
      <c r="W39">
        <f t="shared" si="0"/>
        <v>66983</v>
      </c>
    </row>
    <row r="40" spans="2:23" x14ac:dyDescent="0.15">
      <c r="B40">
        <v>31</v>
      </c>
      <c r="C40" s="39">
        <f t="shared" si="1"/>
        <v>47591</v>
      </c>
      <c r="D40" s="38">
        <f t="shared" si="2"/>
        <v>47590</v>
      </c>
      <c r="E40" s="40">
        <v>27450</v>
      </c>
      <c r="F40" s="40"/>
      <c r="V40">
        <v>37</v>
      </c>
      <c r="W40">
        <f t="shared" si="0"/>
        <v>71432</v>
      </c>
    </row>
    <row r="41" spans="2:23" x14ac:dyDescent="0.15">
      <c r="B41">
        <v>32</v>
      </c>
      <c r="C41" s="39">
        <f t="shared" si="1"/>
        <v>51104</v>
      </c>
      <c r="D41" s="38">
        <f t="shared" si="2"/>
        <v>51100</v>
      </c>
      <c r="E41" s="40">
        <v>29880</v>
      </c>
      <c r="F41" s="40"/>
      <c r="V41">
        <v>38</v>
      </c>
      <c r="W41">
        <f t="shared" si="0"/>
        <v>76084</v>
      </c>
    </row>
    <row r="42" spans="2:23" x14ac:dyDescent="0.15">
      <c r="B42">
        <v>33</v>
      </c>
      <c r="C42" s="39">
        <f t="shared" ref="C42:C58" si="3">W36</f>
        <v>54796</v>
      </c>
      <c r="D42" s="38">
        <f t="shared" ref="D42:D58" si="4">ROUND(C42,-1)</f>
        <v>54800</v>
      </c>
      <c r="E42" s="40">
        <v>32450</v>
      </c>
      <c r="F42" s="40"/>
      <c r="V42">
        <v>39</v>
      </c>
      <c r="W42">
        <f t="shared" si="0"/>
        <v>80941</v>
      </c>
    </row>
    <row r="43" spans="2:23" x14ac:dyDescent="0.15">
      <c r="B43">
        <v>34</v>
      </c>
      <c r="C43" s="39">
        <f t="shared" si="3"/>
        <v>58669</v>
      </c>
      <c r="D43" s="38">
        <f t="shared" si="4"/>
        <v>58670</v>
      </c>
      <c r="E43" s="40">
        <v>35170</v>
      </c>
      <c r="F43" s="40"/>
      <c r="V43">
        <v>40</v>
      </c>
      <c r="W43">
        <f t="shared" si="0"/>
        <v>86010</v>
      </c>
    </row>
    <row r="44" spans="2:23" x14ac:dyDescent="0.15">
      <c r="B44">
        <v>35</v>
      </c>
      <c r="C44" s="39">
        <f t="shared" si="3"/>
        <v>62730</v>
      </c>
      <c r="D44" s="38">
        <f t="shared" si="4"/>
        <v>62730</v>
      </c>
      <c r="E44" s="40">
        <v>38040</v>
      </c>
      <c r="F44" s="40"/>
      <c r="V44">
        <v>41</v>
      </c>
      <c r="W44">
        <f t="shared" si="0"/>
        <v>91295</v>
      </c>
    </row>
    <row r="45" spans="2:23" x14ac:dyDescent="0.15">
      <c r="B45">
        <v>36</v>
      </c>
      <c r="C45" s="39">
        <f t="shared" si="3"/>
        <v>66983</v>
      </c>
      <c r="D45" s="38">
        <f t="shared" si="4"/>
        <v>66980</v>
      </c>
      <c r="E45" s="40">
        <v>41060</v>
      </c>
      <c r="F45" s="40"/>
      <c r="V45">
        <v>42</v>
      </c>
      <c r="W45">
        <f t="shared" si="0"/>
        <v>96800</v>
      </c>
    </row>
    <row r="46" spans="2:23" x14ac:dyDescent="0.15">
      <c r="B46">
        <v>37</v>
      </c>
      <c r="C46" s="39">
        <f t="shared" si="3"/>
        <v>71432</v>
      </c>
      <c r="D46" s="38">
        <f t="shared" si="4"/>
        <v>71430</v>
      </c>
      <c r="E46" s="40">
        <v>44250</v>
      </c>
      <c r="F46" s="40"/>
      <c r="V46">
        <v>43</v>
      </c>
      <c r="W46">
        <f t="shared" si="0"/>
        <v>102532</v>
      </c>
    </row>
    <row r="47" spans="2:23" x14ac:dyDescent="0.15">
      <c r="B47">
        <v>38</v>
      </c>
      <c r="C47" s="39">
        <f t="shared" si="3"/>
        <v>76084</v>
      </c>
      <c r="D47" s="38">
        <f t="shared" si="4"/>
        <v>76080</v>
      </c>
      <c r="E47" s="40">
        <v>47600</v>
      </c>
      <c r="F47" s="40"/>
      <c r="V47">
        <v>44</v>
      </c>
      <c r="W47">
        <f t="shared" si="0"/>
        <v>108493</v>
      </c>
    </row>
    <row r="48" spans="2:23" x14ac:dyDescent="0.15">
      <c r="B48">
        <v>39</v>
      </c>
      <c r="C48" s="39">
        <f t="shared" si="3"/>
        <v>80941</v>
      </c>
      <c r="D48" s="38">
        <f t="shared" si="4"/>
        <v>80940</v>
      </c>
      <c r="E48" s="40">
        <v>51110</v>
      </c>
      <c r="F48" s="40"/>
      <c r="V48">
        <v>45</v>
      </c>
      <c r="W48">
        <f t="shared" si="0"/>
        <v>114690</v>
      </c>
    </row>
    <row r="49" spans="2:23" x14ac:dyDescent="0.15">
      <c r="B49">
        <v>40</v>
      </c>
      <c r="C49" s="39">
        <f t="shared" si="3"/>
        <v>86010</v>
      </c>
      <c r="D49" s="38">
        <f t="shared" si="4"/>
        <v>86010</v>
      </c>
      <c r="E49" s="40">
        <v>54800</v>
      </c>
      <c r="F49" s="40"/>
      <c r="V49">
        <v>46</v>
      </c>
      <c r="W49">
        <f t="shared" si="0"/>
        <v>121127</v>
      </c>
    </row>
    <row r="50" spans="2:23" x14ac:dyDescent="0.15">
      <c r="B50">
        <v>41</v>
      </c>
      <c r="C50" s="39">
        <f t="shared" si="3"/>
        <v>91295</v>
      </c>
      <c r="D50" s="38">
        <f t="shared" si="4"/>
        <v>91300</v>
      </c>
      <c r="E50" s="40">
        <v>58040</v>
      </c>
      <c r="F50" s="40"/>
      <c r="V50">
        <v>47</v>
      </c>
      <c r="W50">
        <f t="shared" si="0"/>
        <v>127808</v>
      </c>
    </row>
    <row r="51" spans="2:23" x14ac:dyDescent="0.15">
      <c r="B51">
        <v>42</v>
      </c>
      <c r="C51" s="39">
        <f t="shared" si="3"/>
        <v>96800</v>
      </c>
      <c r="D51" s="38">
        <f t="shared" si="4"/>
        <v>96800</v>
      </c>
      <c r="E51" s="40">
        <v>61950</v>
      </c>
      <c r="F51" s="40"/>
      <c r="V51">
        <v>48</v>
      </c>
      <c r="W51">
        <f t="shared" si="0"/>
        <v>134740</v>
      </c>
    </row>
    <row r="52" spans="2:23" x14ac:dyDescent="0.15">
      <c r="B52">
        <v>43</v>
      </c>
      <c r="C52" s="39">
        <f t="shared" si="3"/>
        <v>102532</v>
      </c>
      <c r="D52" s="38">
        <f t="shared" si="4"/>
        <v>102530</v>
      </c>
      <c r="E52" s="40">
        <v>66030</v>
      </c>
      <c r="F52" s="40"/>
      <c r="V52">
        <v>49</v>
      </c>
      <c r="W52">
        <f t="shared" si="0"/>
        <v>141925</v>
      </c>
    </row>
    <row r="53" spans="2:23" x14ac:dyDescent="0.15">
      <c r="B53">
        <v>44</v>
      </c>
      <c r="C53" s="39">
        <f t="shared" si="3"/>
        <v>108493</v>
      </c>
      <c r="D53" s="38">
        <f t="shared" si="4"/>
        <v>108490</v>
      </c>
      <c r="E53" s="40">
        <v>70300</v>
      </c>
      <c r="F53" s="40"/>
      <c r="V53">
        <v>50</v>
      </c>
      <c r="W53">
        <f t="shared" si="0"/>
        <v>149370</v>
      </c>
    </row>
    <row r="54" spans="2:23" x14ac:dyDescent="0.15">
      <c r="B54">
        <v>45</v>
      </c>
      <c r="C54" s="39">
        <f t="shared" si="3"/>
        <v>114690</v>
      </c>
      <c r="D54" s="38">
        <f t="shared" si="4"/>
        <v>114690</v>
      </c>
      <c r="E54" s="40">
        <v>74750</v>
      </c>
      <c r="F54" s="40"/>
      <c r="V54">
        <v>51</v>
      </c>
      <c r="W54">
        <f t="shared" si="0"/>
        <v>157079</v>
      </c>
    </row>
    <row r="55" spans="2:23" x14ac:dyDescent="0.15">
      <c r="B55">
        <v>46</v>
      </c>
      <c r="C55" s="39">
        <f t="shared" si="3"/>
        <v>121127</v>
      </c>
      <c r="D55" s="38">
        <f t="shared" si="4"/>
        <v>121130</v>
      </c>
      <c r="E55" s="40">
        <v>79400</v>
      </c>
      <c r="F55" s="40"/>
      <c r="V55">
        <v>52</v>
      </c>
      <c r="W55">
        <f t="shared" si="0"/>
        <v>165056</v>
      </c>
    </row>
    <row r="56" spans="2:23" x14ac:dyDescent="0.15">
      <c r="B56">
        <v>47</v>
      </c>
      <c r="C56" s="39">
        <f t="shared" si="3"/>
        <v>127808</v>
      </c>
      <c r="D56" s="38">
        <f t="shared" si="4"/>
        <v>127810</v>
      </c>
      <c r="E56" s="40">
        <v>84250</v>
      </c>
      <c r="F56" s="40"/>
      <c r="V56">
        <v>53</v>
      </c>
      <c r="W56">
        <f t="shared" si="0"/>
        <v>173308</v>
      </c>
    </row>
    <row r="57" spans="2:23" x14ac:dyDescent="0.15">
      <c r="B57">
        <v>48</v>
      </c>
      <c r="C57" s="39">
        <f t="shared" si="3"/>
        <v>134740</v>
      </c>
      <c r="D57" s="38">
        <f t="shared" si="4"/>
        <v>134740</v>
      </c>
      <c r="E57" s="40">
        <v>89300</v>
      </c>
      <c r="F57" s="40"/>
      <c r="V57">
        <v>54</v>
      </c>
      <c r="W57">
        <f t="shared" si="0"/>
        <v>181837</v>
      </c>
    </row>
    <row r="58" spans="2:23" x14ac:dyDescent="0.15">
      <c r="B58">
        <v>49</v>
      </c>
      <c r="C58" s="39">
        <f t="shared" si="3"/>
        <v>141925</v>
      </c>
      <c r="D58" s="38">
        <f t="shared" si="4"/>
        <v>141930</v>
      </c>
      <c r="E58" s="40">
        <v>94550</v>
      </c>
      <c r="F58" s="40"/>
      <c r="V58">
        <v>55</v>
      </c>
      <c r="W58">
        <f t="shared" si="0"/>
        <v>190650</v>
      </c>
    </row>
    <row r="59" spans="2:23" x14ac:dyDescent="0.15">
      <c r="B59">
        <v>50</v>
      </c>
      <c r="F59" s="41"/>
      <c r="V59">
        <v>56</v>
      </c>
      <c r="W59">
        <f t="shared" si="0"/>
        <v>199751</v>
      </c>
    </row>
    <row r="60" spans="2:23" x14ac:dyDescent="0.15">
      <c r="F60" s="41"/>
      <c r="V60">
        <v>57</v>
      </c>
      <c r="W60">
        <f t="shared" si="0"/>
        <v>209144</v>
      </c>
    </row>
    <row r="61" spans="2:23" x14ac:dyDescent="0.15">
      <c r="F61" s="41"/>
      <c r="V61">
        <v>58</v>
      </c>
      <c r="W61">
        <f t="shared" si="0"/>
        <v>218836</v>
      </c>
    </row>
    <row r="62" spans="2:23" x14ac:dyDescent="0.15">
      <c r="V62">
        <v>59</v>
      </c>
      <c r="W62">
        <f t="shared" si="0"/>
        <v>228829</v>
      </c>
    </row>
    <row r="63" spans="2:23" x14ac:dyDescent="0.15">
      <c r="V63">
        <v>60</v>
      </c>
      <c r="W63">
        <f t="shared" si="0"/>
        <v>239130</v>
      </c>
    </row>
    <row r="64" spans="2:23" x14ac:dyDescent="0.15">
      <c r="V64">
        <v>61</v>
      </c>
      <c r="W64">
        <f t="shared" si="0"/>
        <v>249743</v>
      </c>
    </row>
    <row r="65" spans="22:23" x14ac:dyDescent="0.15">
      <c r="V65">
        <v>62</v>
      </c>
      <c r="W65">
        <f t="shared" si="0"/>
        <v>260672</v>
      </c>
    </row>
    <row r="66" spans="22:23" x14ac:dyDescent="0.15">
      <c r="V66">
        <v>63</v>
      </c>
      <c r="W66">
        <f t="shared" si="0"/>
        <v>271924</v>
      </c>
    </row>
    <row r="67" spans="22:23" x14ac:dyDescent="0.15">
      <c r="V67">
        <v>64</v>
      </c>
      <c r="W67">
        <f t="shared" si="0"/>
        <v>283501</v>
      </c>
    </row>
    <row r="68" spans="22:23" x14ac:dyDescent="0.15">
      <c r="V68">
        <v>65</v>
      </c>
      <c r="W68">
        <f t="shared" si="0"/>
        <v>295410</v>
      </c>
    </row>
    <row r="69" spans="22:23" x14ac:dyDescent="0.15">
      <c r="V69">
        <v>66</v>
      </c>
      <c r="W69">
        <f t="shared" ref="W69:W132" si="5">ROUND($P$6*V69^3+$P$8*V69^2+$P$10*V69+$P$12,0.001)</f>
        <v>307655</v>
      </c>
    </row>
    <row r="70" spans="22:23" x14ac:dyDescent="0.15">
      <c r="V70">
        <v>67</v>
      </c>
      <c r="W70">
        <f t="shared" si="5"/>
        <v>320240</v>
      </c>
    </row>
    <row r="71" spans="22:23" x14ac:dyDescent="0.15">
      <c r="V71">
        <v>68</v>
      </c>
      <c r="W71">
        <f t="shared" si="5"/>
        <v>333172</v>
      </c>
    </row>
    <row r="72" spans="22:23" x14ac:dyDescent="0.15">
      <c r="V72">
        <v>69</v>
      </c>
      <c r="W72">
        <f t="shared" si="5"/>
        <v>346453</v>
      </c>
    </row>
    <row r="73" spans="22:23" x14ac:dyDescent="0.15">
      <c r="V73">
        <v>70</v>
      </c>
      <c r="W73">
        <f t="shared" si="5"/>
        <v>360090</v>
      </c>
    </row>
    <row r="74" spans="22:23" x14ac:dyDescent="0.15">
      <c r="V74">
        <v>71</v>
      </c>
      <c r="W74">
        <f t="shared" si="5"/>
        <v>374087</v>
      </c>
    </row>
    <row r="75" spans="22:23" x14ac:dyDescent="0.15">
      <c r="V75">
        <v>72</v>
      </c>
      <c r="W75">
        <f t="shared" si="5"/>
        <v>388448</v>
      </c>
    </row>
    <row r="76" spans="22:23" x14ac:dyDescent="0.15">
      <c r="V76">
        <v>73</v>
      </c>
      <c r="W76">
        <f t="shared" si="5"/>
        <v>403180</v>
      </c>
    </row>
    <row r="77" spans="22:23" x14ac:dyDescent="0.15">
      <c r="V77">
        <v>74</v>
      </c>
      <c r="W77">
        <f t="shared" si="5"/>
        <v>418285</v>
      </c>
    </row>
    <row r="78" spans="22:23" x14ac:dyDescent="0.15">
      <c r="V78">
        <v>75</v>
      </c>
      <c r="W78">
        <f t="shared" si="5"/>
        <v>433770</v>
      </c>
    </row>
    <row r="79" spans="22:23" x14ac:dyDescent="0.15">
      <c r="V79">
        <v>76</v>
      </c>
      <c r="W79">
        <f t="shared" si="5"/>
        <v>449639</v>
      </c>
    </row>
    <row r="80" spans="22:23" x14ac:dyDescent="0.15">
      <c r="V80">
        <v>77</v>
      </c>
      <c r="W80">
        <f t="shared" si="5"/>
        <v>465896</v>
      </c>
    </row>
    <row r="81" spans="22:23" x14ac:dyDescent="0.15">
      <c r="V81">
        <v>78</v>
      </c>
      <c r="W81">
        <f t="shared" si="5"/>
        <v>482548</v>
      </c>
    </row>
    <row r="82" spans="22:23" x14ac:dyDescent="0.15">
      <c r="V82">
        <v>79</v>
      </c>
      <c r="W82">
        <f t="shared" si="5"/>
        <v>499597</v>
      </c>
    </row>
    <row r="83" spans="22:23" x14ac:dyDescent="0.15">
      <c r="V83">
        <v>80</v>
      </c>
      <c r="W83">
        <f t="shared" si="5"/>
        <v>517050</v>
      </c>
    </row>
    <row r="84" spans="22:23" x14ac:dyDescent="0.15">
      <c r="V84">
        <v>81</v>
      </c>
      <c r="W84">
        <f t="shared" si="5"/>
        <v>534911</v>
      </c>
    </row>
    <row r="85" spans="22:23" x14ac:dyDescent="0.15">
      <c r="V85">
        <v>82</v>
      </c>
      <c r="W85">
        <f t="shared" si="5"/>
        <v>553184</v>
      </c>
    </row>
    <row r="86" spans="22:23" x14ac:dyDescent="0.15">
      <c r="V86">
        <v>83</v>
      </c>
      <c r="W86">
        <f t="shared" si="5"/>
        <v>571876</v>
      </c>
    </row>
    <row r="87" spans="22:23" x14ac:dyDescent="0.15">
      <c r="V87">
        <v>84</v>
      </c>
      <c r="W87">
        <f t="shared" si="5"/>
        <v>590989</v>
      </c>
    </row>
    <row r="88" spans="22:23" x14ac:dyDescent="0.15">
      <c r="V88">
        <v>85</v>
      </c>
      <c r="W88">
        <f t="shared" si="5"/>
        <v>610530</v>
      </c>
    </row>
    <row r="89" spans="22:23" x14ac:dyDescent="0.15">
      <c r="V89">
        <v>86</v>
      </c>
      <c r="W89">
        <f t="shared" si="5"/>
        <v>630503</v>
      </c>
    </row>
    <row r="90" spans="22:23" x14ac:dyDescent="0.15">
      <c r="V90">
        <v>87</v>
      </c>
      <c r="W90">
        <f t="shared" si="5"/>
        <v>650912</v>
      </c>
    </row>
    <row r="91" spans="22:23" x14ac:dyDescent="0.15">
      <c r="V91">
        <v>88</v>
      </c>
      <c r="W91">
        <f t="shared" si="5"/>
        <v>671764</v>
      </c>
    </row>
    <row r="92" spans="22:23" x14ac:dyDescent="0.15">
      <c r="V92">
        <v>89</v>
      </c>
      <c r="W92">
        <f t="shared" si="5"/>
        <v>693061</v>
      </c>
    </row>
    <row r="93" spans="22:23" x14ac:dyDescent="0.15">
      <c r="V93">
        <v>90</v>
      </c>
      <c r="W93">
        <f t="shared" si="5"/>
        <v>714810</v>
      </c>
    </row>
    <row r="94" spans="22:23" x14ac:dyDescent="0.15">
      <c r="V94">
        <v>91</v>
      </c>
      <c r="W94">
        <f t="shared" si="5"/>
        <v>737015</v>
      </c>
    </row>
    <row r="95" spans="22:23" x14ac:dyDescent="0.15">
      <c r="V95">
        <v>92</v>
      </c>
      <c r="W95">
        <f t="shared" si="5"/>
        <v>759680</v>
      </c>
    </row>
    <row r="96" spans="22:23" x14ac:dyDescent="0.15">
      <c r="V96">
        <v>93</v>
      </c>
      <c r="W96">
        <f t="shared" si="5"/>
        <v>782812</v>
      </c>
    </row>
    <row r="97" spans="22:23" x14ac:dyDescent="0.15">
      <c r="V97">
        <v>94</v>
      </c>
      <c r="W97">
        <f t="shared" si="5"/>
        <v>806413</v>
      </c>
    </row>
    <row r="98" spans="22:23" x14ac:dyDescent="0.15">
      <c r="V98">
        <v>95</v>
      </c>
      <c r="W98">
        <f t="shared" si="5"/>
        <v>830490</v>
      </c>
    </row>
    <row r="99" spans="22:23" x14ac:dyDescent="0.15">
      <c r="V99">
        <v>96</v>
      </c>
      <c r="W99">
        <f t="shared" si="5"/>
        <v>855047</v>
      </c>
    </row>
    <row r="100" spans="22:23" x14ac:dyDescent="0.15">
      <c r="V100">
        <v>97</v>
      </c>
      <c r="W100">
        <f t="shared" si="5"/>
        <v>880088</v>
      </c>
    </row>
    <row r="101" spans="22:23" x14ac:dyDescent="0.15">
      <c r="V101">
        <v>98</v>
      </c>
      <c r="W101">
        <f t="shared" si="5"/>
        <v>905620</v>
      </c>
    </row>
    <row r="102" spans="22:23" x14ac:dyDescent="0.15">
      <c r="V102">
        <v>99</v>
      </c>
      <c r="W102">
        <f t="shared" si="5"/>
        <v>931645</v>
      </c>
    </row>
    <row r="103" spans="22:23" x14ac:dyDescent="0.15">
      <c r="V103">
        <v>100</v>
      </c>
      <c r="W103">
        <f t="shared" si="5"/>
        <v>958170</v>
      </c>
    </row>
    <row r="104" spans="22:23" x14ac:dyDescent="0.15">
      <c r="V104">
        <v>101</v>
      </c>
      <c r="W104">
        <f t="shared" si="5"/>
        <v>985199</v>
      </c>
    </row>
    <row r="105" spans="22:23" x14ac:dyDescent="0.15">
      <c r="V105">
        <v>102</v>
      </c>
      <c r="W105">
        <f t="shared" si="5"/>
        <v>1012736</v>
      </c>
    </row>
    <row r="106" spans="22:23" x14ac:dyDescent="0.15">
      <c r="V106">
        <v>103</v>
      </c>
      <c r="W106">
        <f t="shared" si="5"/>
        <v>1040788</v>
      </c>
    </row>
    <row r="107" spans="22:23" x14ac:dyDescent="0.15">
      <c r="V107">
        <v>104</v>
      </c>
      <c r="W107">
        <f t="shared" si="5"/>
        <v>1069357</v>
      </c>
    </row>
    <row r="108" spans="22:23" x14ac:dyDescent="0.15">
      <c r="V108">
        <v>105</v>
      </c>
      <c r="W108">
        <f t="shared" si="5"/>
        <v>1098450</v>
      </c>
    </row>
    <row r="109" spans="22:23" x14ac:dyDescent="0.15">
      <c r="V109">
        <v>106</v>
      </c>
      <c r="W109">
        <f t="shared" si="5"/>
        <v>1128071</v>
      </c>
    </row>
    <row r="110" spans="22:23" x14ac:dyDescent="0.15">
      <c r="V110">
        <v>107</v>
      </c>
      <c r="W110">
        <f t="shared" si="5"/>
        <v>1158224</v>
      </c>
    </row>
    <row r="111" spans="22:23" x14ac:dyDescent="0.15">
      <c r="V111">
        <v>108</v>
      </c>
      <c r="W111">
        <f t="shared" si="5"/>
        <v>1188916</v>
      </c>
    </row>
    <row r="112" spans="22:23" x14ac:dyDescent="0.15">
      <c r="V112">
        <v>109</v>
      </c>
      <c r="W112">
        <f t="shared" si="5"/>
        <v>1220149</v>
      </c>
    </row>
    <row r="113" spans="22:23" x14ac:dyDescent="0.15">
      <c r="V113">
        <v>110</v>
      </c>
      <c r="W113">
        <f t="shared" si="5"/>
        <v>1251930</v>
      </c>
    </row>
    <row r="114" spans="22:23" x14ac:dyDescent="0.15">
      <c r="V114">
        <v>111</v>
      </c>
      <c r="W114">
        <f t="shared" si="5"/>
        <v>1284263</v>
      </c>
    </row>
    <row r="115" spans="22:23" x14ac:dyDescent="0.15">
      <c r="V115">
        <v>112</v>
      </c>
      <c r="W115">
        <f t="shared" si="5"/>
        <v>1317152</v>
      </c>
    </row>
    <row r="116" spans="22:23" x14ac:dyDescent="0.15">
      <c r="V116">
        <v>113</v>
      </c>
      <c r="W116">
        <f t="shared" si="5"/>
        <v>1350604</v>
      </c>
    </row>
    <row r="117" spans="22:23" x14ac:dyDescent="0.15">
      <c r="V117">
        <v>114</v>
      </c>
      <c r="W117">
        <f t="shared" si="5"/>
        <v>1384621</v>
      </c>
    </row>
    <row r="118" spans="22:23" x14ac:dyDescent="0.15">
      <c r="V118">
        <v>115</v>
      </c>
      <c r="W118">
        <f t="shared" si="5"/>
        <v>1419210</v>
      </c>
    </row>
    <row r="119" spans="22:23" x14ac:dyDescent="0.15">
      <c r="V119">
        <v>116</v>
      </c>
      <c r="W119">
        <f t="shared" si="5"/>
        <v>1454375</v>
      </c>
    </row>
    <row r="120" spans="22:23" x14ac:dyDescent="0.15">
      <c r="V120">
        <v>117</v>
      </c>
      <c r="W120">
        <f t="shared" si="5"/>
        <v>1490120</v>
      </c>
    </row>
    <row r="121" spans="22:23" x14ac:dyDescent="0.15">
      <c r="V121">
        <v>118</v>
      </c>
      <c r="W121">
        <f t="shared" si="5"/>
        <v>1526452</v>
      </c>
    </row>
    <row r="122" spans="22:23" x14ac:dyDescent="0.15">
      <c r="V122">
        <v>119</v>
      </c>
      <c r="W122">
        <f t="shared" si="5"/>
        <v>1563373</v>
      </c>
    </row>
    <row r="123" spans="22:23" x14ac:dyDescent="0.15">
      <c r="V123">
        <v>120</v>
      </c>
      <c r="W123">
        <f t="shared" si="5"/>
        <v>1600890</v>
      </c>
    </row>
    <row r="124" spans="22:23" x14ac:dyDescent="0.15">
      <c r="V124">
        <v>121</v>
      </c>
      <c r="W124">
        <f t="shared" si="5"/>
        <v>1639007</v>
      </c>
    </row>
    <row r="125" spans="22:23" x14ac:dyDescent="0.15">
      <c r="V125">
        <v>122</v>
      </c>
      <c r="W125">
        <f t="shared" si="5"/>
        <v>1677728</v>
      </c>
    </row>
    <row r="126" spans="22:23" x14ac:dyDescent="0.15">
      <c r="V126">
        <v>123</v>
      </c>
      <c r="W126">
        <f t="shared" si="5"/>
        <v>1717060</v>
      </c>
    </row>
    <row r="127" spans="22:23" x14ac:dyDescent="0.15">
      <c r="V127">
        <v>124</v>
      </c>
      <c r="W127">
        <f t="shared" si="5"/>
        <v>1757005</v>
      </c>
    </row>
    <row r="128" spans="22:23" x14ac:dyDescent="0.15">
      <c r="V128">
        <v>125</v>
      </c>
      <c r="W128">
        <f t="shared" si="5"/>
        <v>1797570</v>
      </c>
    </row>
    <row r="129" spans="22:23" x14ac:dyDescent="0.15">
      <c r="V129">
        <v>126</v>
      </c>
      <c r="W129">
        <f t="shared" si="5"/>
        <v>1838759</v>
      </c>
    </row>
    <row r="130" spans="22:23" x14ac:dyDescent="0.15">
      <c r="V130">
        <v>127</v>
      </c>
      <c r="W130">
        <f t="shared" si="5"/>
        <v>1880576</v>
      </c>
    </row>
    <row r="131" spans="22:23" x14ac:dyDescent="0.15">
      <c r="V131">
        <v>128</v>
      </c>
      <c r="W131">
        <f t="shared" si="5"/>
        <v>1923028</v>
      </c>
    </row>
    <row r="132" spans="22:23" x14ac:dyDescent="0.15">
      <c r="V132">
        <v>129</v>
      </c>
      <c r="W132">
        <f t="shared" si="5"/>
        <v>1966117</v>
      </c>
    </row>
    <row r="133" spans="22:23" x14ac:dyDescent="0.15">
      <c r="V133">
        <v>130</v>
      </c>
      <c r="W133">
        <f t="shared" ref="W133:W152" si="6">ROUND($P$6*V133^3+$P$8*V133^2+$P$10*V133+$P$12,0.001)</f>
        <v>2009850</v>
      </c>
    </row>
    <row r="134" spans="22:23" x14ac:dyDescent="0.15">
      <c r="V134">
        <v>131</v>
      </c>
      <c r="W134">
        <f t="shared" si="6"/>
        <v>2054231</v>
      </c>
    </row>
    <row r="135" spans="22:23" x14ac:dyDescent="0.15">
      <c r="V135">
        <v>132</v>
      </c>
      <c r="W135">
        <f t="shared" si="6"/>
        <v>2099264</v>
      </c>
    </row>
    <row r="136" spans="22:23" x14ac:dyDescent="0.15">
      <c r="V136">
        <v>133</v>
      </c>
      <c r="W136">
        <f t="shared" si="6"/>
        <v>2144956</v>
      </c>
    </row>
    <row r="137" spans="22:23" x14ac:dyDescent="0.15">
      <c r="V137">
        <v>134</v>
      </c>
      <c r="W137">
        <f t="shared" si="6"/>
        <v>2191309</v>
      </c>
    </row>
    <row r="138" spans="22:23" x14ac:dyDescent="0.15">
      <c r="V138">
        <v>135</v>
      </c>
      <c r="W138">
        <f t="shared" si="6"/>
        <v>2238330</v>
      </c>
    </row>
    <row r="139" spans="22:23" x14ac:dyDescent="0.15">
      <c r="V139">
        <v>136</v>
      </c>
      <c r="W139">
        <f t="shared" si="6"/>
        <v>2286023</v>
      </c>
    </row>
    <row r="140" spans="22:23" x14ac:dyDescent="0.15">
      <c r="V140">
        <v>137</v>
      </c>
      <c r="W140">
        <f t="shared" si="6"/>
        <v>2334392</v>
      </c>
    </row>
    <row r="141" spans="22:23" x14ac:dyDescent="0.15">
      <c r="V141">
        <v>138</v>
      </c>
      <c r="W141">
        <f t="shared" si="6"/>
        <v>2383444</v>
      </c>
    </row>
    <row r="142" spans="22:23" x14ac:dyDescent="0.15">
      <c r="V142">
        <v>139</v>
      </c>
      <c r="W142">
        <f t="shared" si="6"/>
        <v>2433181</v>
      </c>
    </row>
    <row r="143" spans="22:23" x14ac:dyDescent="0.15">
      <c r="V143">
        <v>140</v>
      </c>
      <c r="W143">
        <f t="shared" si="6"/>
        <v>2483610</v>
      </c>
    </row>
    <row r="144" spans="22:23" x14ac:dyDescent="0.15">
      <c r="V144">
        <v>141</v>
      </c>
      <c r="W144">
        <f t="shared" si="6"/>
        <v>2534735</v>
      </c>
    </row>
    <row r="145" spans="22:23" x14ac:dyDescent="0.15">
      <c r="V145">
        <v>142</v>
      </c>
      <c r="W145">
        <f t="shared" si="6"/>
        <v>2586560</v>
      </c>
    </row>
    <row r="146" spans="22:23" x14ac:dyDescent="0.15">
      <c r="V146">
        <v>143</v>
      </c>
      <c r="W146">
        <f t="shared" si="6"/>
        <v>2639092</v>
      </c>
    </row>
    <row r="147" spans="22:23" x14ac:dyDescent="0.15">
      <c r="V147">
        <v>144</v>
      </c>
      <c r="W147">
        <f t="shared" si="6"/>
        <v>2692333</v>
      </c>
    </row>
    <row r="148" spans="22:23" x14ac:dyDescent="0.15">
      <c r="V148">
        <v>145</v>
      </c>
      <c r="W148">
        <f t="shared" si="6"/>
        <v>2746290</v>
      </c>
    </row>
    <row r="149" spans="22:23" x14ac:dyDescent="0.15">
      <c r="V149">
        <v>146</v>
      </c>
      <c r="W149">
        <f t="shared" si="6"/>
        <v>2800967</v>
      </c>
    </row>
    <row r="150" spans="22:23" x14ac:dyDescent="0.15">
      <c r="V150">
        <v>147</v>
      </c>
      <c r="W150">
        <f t="shared" si="6"/>
        <v>2856368</v>
      </c>
    </row>
    <row r="151" spans="22:23" x14ac:dyDescent="0.15">
      <c r="V151">
        <v>148</v>
      </c>
      <c r="W151">
        <f t="shared" si="6"/>
        <v>2912500</v>
      </c>
    </row>
    <row r="152" spans="22:23" x14ac:dyDescent="0.15">
      <c r="V152">
        <v>149</v>
      </c>
      <c r="W152">
        <f t="shared" si="6"/>
        <v>2969365</v>
      </c>
    </row>
  </sheetData>
  <phoneticPr fontId="8" type="noConversion"/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Scroll Bar 2">
              <controlPr defaultSize="0" autoPict="0">
                <anchor moveWithCells="1">
                  <from>
                    <xdr:col>13</xdr:col>
                    <xdr:colOff>342900</xdr:colOff>
                    <xdr:row>5</xdr:row>
                    <xdr:rowOff>0</xdr:rowOff>
                  </from>
                  <to>
                    <xdr:col>14</xdr:col>
                    <xdr:colOff>676275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13</xdr:col>
                    <xdr:colOff>323850</xdr:colOff>
                    <xdr:row>6</xdr:row>
                    <xdr:rowOff>161925</xdr:rowOff>
                  </from>
                  <to>
                    <xdr:col>14</xdr:col>
                    <xdr:colOff>657225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Scroll Bar 4">
              <controlPr defaultSize="0" autoPict="0">
                <anchor moveWithCells="1">
                  <from>
                    <xdr:col>13</xdr:col>
                    <xdr:colOff>342900</xdr:colOff>
                    <xdr:row>9</xdr:row>
                    <xdr:rowOff>9525</xdr:rowOff>
                  </from>
                  <to>
                    <xdr:col>14</xdr:col>
                    <xdr:colOff>676275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Scroll Bar 5">
              <controlPr defaultSize="0" autoPict="0">
                <anchor moveWithCells="1">
                  <from>
                    <xdr:col>13</xdr:col>
                    <xdr:colOff>342900</xdr:colOff>
                    <xdr:row>11</xdr:row>
                    <xdr:rowOff>0</xdr:rowOff>
                  </from>
                  <to>
                    <xdr:col>14</xdr:col>
                    <xdr:colOff>676275</xdr:colOff>
                    <xdr:row>12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tabSelected="1" topLeftCell="J48" workbookViewId="0">
      <selection activeCell="Q9" sqref="Q1:Q1048576"/>
    </sheetView>
  </sheetViews>
  <sheetFormatPr defaultRowHeight="16.5" x14ac:dyDescent="0.15"/>
  <cols>
    <col min="1" max="1" width="15.375" style="3" bestFit="1" customWidth="1"/>
    <col min="2" max="2" width="14.625" style="3" bestFit="1" customWidth="1"/>
    <col min="3" max="3" width="11.375" style="3" bestFit="1" customWidth="1"/>
    <col min="4" max="4" width="9.5" style="3" bestFit="1" customWidth="1"/>
    <col min="5" max="5" width="11.25" style="3" bestFit="1" customWidth="1"/>
    <col min="6" max="6" width="11.25" style="3" customWidth="1"/>
    <col min="7" max="7" width="9.25" style="3" customWidth="1"/>
    <col min="8" max="8" width="15" style="3" bestFit="1" customWidth="1"/>
    <col min="9" max="9" width="9.125" style="3" customWidth="1"/>
    <col min="10" max="11" width="15.375" style="3" bestFit="1" customWidth="1"/>
    <col min="12" max="12" width="15" style="3" bestFit="1" customWidth="1"/>
    <col min="13" max="13" width="9.125" style="3" hidden="1" customWidth="1"/>
    <col min="14" max="16" width="9.125" style="3" customWidth="1"/>
    <col min="17" max="17" width="17.5" style="3" bestFit="1" customWidth="1"/>
    <col min="18" max="18" width="14.5" style="3" bestFit="1" customWidth="1"/>
    <col min="19" max="20" width="13.25" style="3" customWidth="1"/>
    <col min="21" max="21" width="12.5" style="3" bestFit="1" customWidth="1"/>
    <col min="22" max="22" width="13.25" style="3" bestFit="1" customWidth="1"/>
    <col min="23" max="26" width="9" style="3"/>
    <col min="27" max="27" width="14.5" style="3" bestFit="1" customWidth="1"/>
    <col min="28" max="16384" width="9" style="3"/>
  </cols>
  <sheetData>
    <row r="1" spans="1:25" x14ac:dyDescent="0.15">
      <c r="T1" s="8"/>
    </row>
    <row r="2" spans="1:25" x14ac:dyDescent="0.15">
      <c r="A2" s="18" t="s">
        <v>51</v>
      </c>
      <c r="B2" s="18"/>
      <c r="C2" s="17">
        <v>2</v>
      </c>
      <c r="E2" s="3" t="s">
        <v>27</v>
      </c>
      <c r="G2" s="3" t="s">
        <v>133</v>
      </c>
      <c r="S2" s="15"/>
      <c r="T2" s="19"/>
    </row>
    <row r="3" spans="1:25" x14ac:dyDescent="0.15">
      <c r="A3" s="18" t="s">
        <v>54</v>
      </c>
      <c r="B3" s="18"/>
      <c r="C3" s="17">
        <v>20</v>
      </c>
      <c r="E3" s="3" t="s">
        <v>70</v>
      </c>
      <c r="S3" s="15"/>
      <c r="T3" s="19"/>
      <c r="V3" s="3" t="s">
        <v>92</v>
      </c>
    </row>
    <row r="4" spans="1:25" x14ac:dyDescent="0.15">
      <c r="A4" s="18" t="s">
        <v>53</v>
      </c>
      <c r="B4" s="18"/>
      <c r="C4" s="17">
        <v>0.5</v>
      </c>
      <c r="T4" s="3" t="s">
        <v>93</v>
      </c>
      <c r="U4" s="3">
        <v>12</v>
      </c>
      <c r="V4" s="3">
        <v>16</v>
      </c>
      <c r="W4" s="3">
        <v>60</v>
      </c>
      <c r="Y4" s="3">
        <f>V4*W4</f>
        <v>960</v>
      </c>
    </row>
    <row r="5" spans="1:25" x14ac:dyDescent="0.15">
      <c r="A5" s="3" t="s">
        <v>26</v>
      </c>
      <c r="B5" s="9"/>
      <c r="C5" s="16"/>
      <c r="T5" s="3" t="s">
        <v>134</v>
      </c>
      <c r="U5" s="3">
        <v>18</v>
      </c>
      <c r="V5" s="3">
        <v>25</v>
      </c>
      <c r="W5" s="3">
        <v>60</v>
      </c>
      <c r="Y5" s="3">
        <f t="shared" ref="Y5:Y6" si="0">V5*W5</f>
        <v>1500</v>
      </c>
    </row>
    <row r="6" spans="1:25" x14ac:dyDescent="0.15">
      <c r="K6" s="8"/>
      <c r="L6" s="8"/>
      <c r="M6" s="8"/>
      <c r="N6" s="8"/>
      <c r="O6" s="8"/>
      <c r="P6" s="8"/>
      <c r="Q6" s="8"/>
      <c r="R6" s="8"/>
      <c r="T6" s="3" t="s">
        <v>135</v>
      </c>
      <c r="U6" s="3">
        <v>36</v>
      </c>
      <c r="V6" s="3">
        <v>50</v>
      </c>
      <c r="W6" s="3">
        <v>60</v>
      </c>
      <c r="Y6" s="3">
        <f t="shared" si="0"/>
        <v>3000</v>
      </c>
    </row>
    <row r="7" spans="1:25" x14ac:dyDescent="0.15">
      <c r="A7" s="3" t="s">
        <v>25</v>
      </c>
      <c r="B7" s="15">
        <v>60</v>
      </c>
      <c r="K7" s="8"/>
      <c r="L7" s="8"/>
      <c r="M7" s="8"/>
      <c r="N7" s="8"/>
      <c r="O7" s="8"/>
      <c r="P7" s="8"/>
      <c r="Q7" s="8"/>
      <c r="R7" s="8"/>
    </row>
    <row r="8" spans="1:25" x14ac:dyDescent="0.15">
      <c r="A8" s="3" t="s">
        <v>55</v>
      </c>
      <c r="B8" s="26">
        <f>B7*5</f>
        <v>300</v>
      </c>
      <c r="K8" s="8"/>
      <c r="L8" s="8"/>
      <c r="M8" s="8"/>
      <c r="N8" s="8"/>
      <c r="O8" s="8"/>
      <c r="P8" s="8"/>
      <c r="Q8" s="8"/>
      <c r="R8" s="8"/>
    </row>
    <row r="9" spans="1:25" x14ac:dyDescent="0.15">
      <c r="A9" s="3" t="s">
        <v>56</v>
      </c>
      <c r="B9" s="26">
        <f>B8*5</f>
        <v>1500</v>
      </c>
      <c r="K9" s="8"/>
      <c r="L9" s="8"/>
      <c r="M9" s="8"/>
      <c r="N9" s="8"/>
      <c r="O9" s="8"/>
      <c r="P9" s="8"/>
      <c r="Q9" s="8"/>
      <c r="R9" s="8"/>
    </row>
    <row r="10" spans="1:25" x14ac:dyDescent="0.15">
      <c r="B10" s="26"/>
      <c r="K10" s="8"/>
      <c r="L10" s="8"/>
      <c r="M10" s="8"/>
      <c r="N10" s="8"/>
      <c r="O10" s="8"/>
      <c r="P10" s="8"/>
      <c r="Q10" s="8"/>
      <c r="R10" s="8"/>
    </row>
    <row r="11" spans="1:25" x14ac:dyDescent="0.15">
      <c r="B11" s="26"/>
      <c r="K11" s="8"/>
      <c r="L11" s="8"/>
      <c r="M11" s="8"/>
      <c r="N11" s="8"/>
      <c r="O11" s="8"/>
      <c r="P11" s="8"/>
      <c r="Q11" s="8"/>
      <c r="R11" s="8"/>
    </row>
    <row r="12" spans="1:25" x14ac:dyDescent="0.15">
      <c r="B12" s="26"/>
      <c r="K12" s="8"/>
      <c r="L12" s="8"/>
      <c r="M12" s="8"/>
      <c r="N12" s="8"/>
      <c r="O12" s="8"/>
      <c r="P12" s="8"/>
      <c r="Q12" s="8"/>
      <c r="R12" s="8"/>
    </row>
    <row r="13" spans="1:25" ht="15.75" customHeight="1" x14ac:dyDescent="0.15">
      <c r="K13" s="8"/>
      <c r="L13" s="8"/>
      <c r="M13" s="8"/>
      <c r="N13" s="8"/>
      <c r="O13" s="8"/>
      <c r="P13" s="8"/>
      <c r="Q13" s="8"/>
      <c r="R13" s="8"/>
    </row>
    <row r="14" spans="1:25" ht="15.75" customHeight="1" thickBot="1" x14ac:dyDescent="0.2"/>
    <row r="15" spans="1:25" ht="17.25" thickBot="1" x14ac:dyDescent="0.2">
      <c r="G15" s="61" t="s">
        <v>85</v>
      </c>
      <c r="H15" s="62"/>
    </row>
    <row r="16" spans="1:25" s="8" customFormat="1" ht="17.25" thickBot="1" x14ac:dyDescent="0.2">
      <c r="A16" s="14" t="s">
        <v>57</v>
      </c>
      <c r="B16" s="58" t="s">
        <v>50</v>
      </c>
      <c r="C16" s="59"/>
      <c r="D16" s="59"/>
      <c r="E16" s="60"/>
      <c r="F16" s="33"/>
      <c r="G16" s="27" t="s">
        <v>58</v>
      </c>
      <c r="H16" s="30" t="s">
        <v>58</v>
      </c>
      <c r="I16" s="55" t="s">
        <v>88</v>
      </c>
      <c r="J16" s="57"/>
      <c r="K16" s="55" t="s">
        <v>87</v>
      </c>
      <c r="L16" s="56"/>
      <c r="M16" s="56"/>
      <c r="N16" s="56"/>
      <c r="O16" s="56"/>
      <c r="P16" s="57"/>
      <c r="Q16" s="56" t="s">
        <v>90</v>
      </c>
      <c r="R16" s="56"/>
      <c r="S16" s="8" t="s">
        <v>24</v>
      </c>
    </row>
    <row r="17" spans="1:18" s="8" customFormat="1" x14ac:dyDescent="0.15">
      <c r="A17" s="11" t="s">
        <v>23</v>
      </c>
      <c r="B17" s="12" t="s">
        <v>130</v>
      </c>
      <c r="C17" s="13" t="s">
        <v>52</v>
      </c>
      <c r="D17" s="12" t="s">
        <v>49</v>
      </c>
      <c r="E17" s="10" t="s">
        <v>71</v>
      </c>
      <c r="F17" s="10" t="s">
        <v>132</v>
      </c>
      <c r="G17" s="10" t="s">
        <v>84</v>
      </c>
      <c r="H17" s="10" t="s">
        <v>83</v>
      </c>
      <c r="I17" s="10" t="s">
        <v>59</v>
      </c>
      <c r="J17" s="10" t="s">
        <v>65</v>
      </c>
      <c r="K17" s="10" t="s">
        <v>75</v>
      </c>
      <c r="L17" s="10" t="s">
        <v>74</v>
      </c>
      <c r="M17" s="10" t="s">
        <v>69</v>
      </c>
      <c r="N17" s="10" t="s">
        <v>131</v>
      </c>
      <c r="O17" s="10" t="s">
        <v>106</v>
      </c>
      <c r="P17" s="10" t="s">
        <v>89</v>
      </c>
      <c r="Q17" s="10" t="s">
        <v>105</v>
      </c>
      <c r="R17" s="10" t="s">
        <v>22</v>
      </c>
    </row>
    <row r="18" spans="1:18" s="8" customFormat="1" x14ac:dyDescent="0.15">
      <c r="A18" s="8">
        <v>1</v>
      </c>
      <c r="B18" s="25"/>
      <c r="C18" s="25">
        <f>[1]升级时间曲线!$Q26</f>
        <v>7.3231592024144021</v>
      </c>
      <c r="D18" s="25">
        <f>[1]升级时间曲线!$R$26</f>
        <v>1</v>
      </c>
      <c r="E18" s="9">
        <f t="shared" ref="E18:E49" si="1">ROUNDUP(C18/$C$2,0)</f>
        <v>4</v>
      </c>
      <c r="F18" s="9">
        <v>2</v>
      </c>
      <c r="G18" s="9">
        <f>2/F18</f>
        <v>1</v>
      </c>
      <c r="H18" s="4">
        <f>2*(L18/J18)</f>
        <v>0.55555555555555558</v>
      </c>
      <c r="I18" s="4">
        <f>'宠物计算经验表!'!E10</f>
        <v>90</v>
      </c>
      <c r="J18" s="4">
        <f>'宠物计算经验表!'!E10</f>
        <v>90</v>
      </c>
      <c r="K18" s="4">
        <f t="shared" ref="K18:K30" si="2">ROUNDUP(J18/L18,0)</f>
        <v>4</v>
      </c>
      <c r="L18" s="29">
        <v>25</v>
      </c>
      <c r="M18" s="4">
        <v>2.2999999999999998</v>
      </c>
      <c r="N18" s="4"/>
      <c r="O18" s="4"/>
      <c r="P18" s="4"/>
      <c r="Q18" s="4"/>
      <c r="R18" s="4"/>
    </row>
    <row r="19" spans="1:18" s="8" customFormat="1" x14ac:dyDescent="0.15">
      <c r="A19" s="8">
        <v>2</v>
      </c>
      <c r="B19" s="25">
        <f>'[1]疲劳值，副本开启时间'!$E49</f>
        <v>1</v>
      </c>
      <c r="C19" s="25">
        <f>[1]升级时间曲线!$Q27</f>
        <v>15.35408283190753</v>
      </c>
      <c r="D19" s="25">
        <f>[1]升级时间曲线!$R$26</f>
        <v>1</v>
      </c>
      <c r="E19" s="9">
        <f t="shared" si="1"/>
        <v>8</v>
      </c>
      <c r="F19" s="9">
        <f t="shared" ref="F19:F66" si="3">F18+N19+O19</f>
        <v>5</v>
      </c>
      <c r="G19" s="9">
        <f t="shared" ref="G19:G66" si="4">2/F19</f>
        <v>0.4</v>
      </c>
      <c r="H19" s="4">
        <f t="shared" ref="H19:H66" si="5">2*(L19/J19)</f>
        <v>0.3</v>
      </c>
      <c r="I19" s="4">
        <f>'宠物计算经验表!'!E11</f>
        <v>110</v>
      </c>
      <c r="J19" s="4">
        <f>SUM($I$18:I19)</f>
        <v>200</v>
      </c>
      <c r="K19" s="4">
        <f>ROUNDUP(J19/L19,0)</f>
        <v>7</v>
      </c>
      <c r="L19" s="29">
        <v>30</v>
      </c>
      <c r="M19" s="4">
        <v>2.7</v>
      </c>
      <c r="N19" s="4">
        <f>'[1]疲劳值，副本开启时间'!$O49</f>
        <v>2</v>
      </c>
      <c r="O19" s="4">
        <v>1</v>
      </c>
      <c r="P19" s="4"/>
      <c r="Q19" s="4">
        <f>O19*L19</f>
        <v>30</v>
      </c>
      <c r="R19" s="4"/>
    </row>
    <row r="20" spans="1:18" s="8" customFormat="1" x14ac:dyDescent="0.15">
      <c r="A20" s="8">
        <v>3</v>
      </c>
      <c r="B20" s="25">
        <f>'[1]疲劳值，副本开启时间'!$E50</f>
        <v>1</v>
      </c>
      <c r="C20" s="25">
        <f>[1]升级时间曲线!$Q28</f>
        <v>24.161174492769852</v>
      </c>
      <c r="D20" s="25">
        <f>[1]升级时间曲线!$R$26</f>
        <v>1</v>
      </c>
      <c r="E20" s="9">
        <f t="shared" si="1"/>
        <v>13</v>
      </c>
      <c r="F20" s="9">
        <f t="shared" si="3"/>
        <v>9</v>
      </c>
      <c r="G20" s="9">
        <f t="shared" si="4"/>
        <v>0.22222222222222221</v>
      </c>
      <c r="H20" s="4">
        <f t="shared" si="5"/>
        <v>0.20588235294117646</v>
      </c>
      <c r="I20" s="4">
        <f>'宠物计算经验表!'!E12</f>
        <v>140</v>
      </c>
      <c r="J20" s="4">
        <f>SUM($I$18:I20)</f>
        <v>340</v>
      </c>
      <c r="K20" s="4">
        <f t="shared" si="2"/>
        <v>10</v>
      </c>
      <c r="L20" s="29">
        <v>35</v>
      </c>
      <c r="M20" s="4">
        <v>3</v>
      </c>
      <c r="N20" s="4">
        <f>'[1]疲劳值，副本开启时间'!$O50</f>
        <v>2</v>
      </c>
      <c r="O20" s="4">
        <v>2</v>
      </c>
      <c r="P20" s="4"/>
      <c r="Q20" s="4">
        <f>O20*L20</f>
        <v>70</v>
      </c>
      <c r="R20" s="4">
        <f>ROUNDDOWN(Q20/$W$4,0)</f>
        <v>1</v>
      </c>
    </row>
    <row r="21" spans="1:18" s="8" customFormat="1" x14ac:dyDescent="0.15">
      <c r="A21" s="8">
        <v>4</v>
      </c>
      <c r="B21" s="25">
        <f>'[1]疲劳值，副本开启时间'!$E51</f>
        <v>1</v>
      </c>
      <c r="C21" s="25">
        <f>[1]升级时间曲线!$Q29</f>
        <v>33.81944882101498</v>
      </c>
      <c r="D21" s="25">
        <f>[1]升级时间曲线!$R$26</f>
        <v>1</v>
      </c>
      <c r="E21" s="9">
        <f t="shared" si="1"/>
        <v>17</v>
      </c>
      <c r="F21" s="9">
        <f t="shared" si="3"/>
        <v>14</v>
      </c>
      <c r="G21" s="9">
        <f t="shared" si="4"/>
        <v>0.14285714285714285</v>
      </c>
      <c r="H21" s="4">
        <f t="shared" si="5"/>
        <v>0.15384615384615385</v>
      </c>
      <c r="I21" s="4">
        <f>'宠物计算经验表!'!E13</f>
        <v>180</v>
      </c>
      <c r="J21" s="4">
        <f>SUM($I$18:I21)</f>
        <v>520</v>
      </c>
      <c r="K21" s="4">
        <f t="shared" si="2"/>
        <v>13</v>
      </c>
      <c r="L21" s="29">
        <v>40</v>
      </c>
      <c r="M21" s="4">
        <f t="shared" ref="M21:M30" si="6">M20*1.005</f>
        <v>3.0149999999999997</v>
      </c>
      <c r="N21" s="4">
        <f>'[1]疲劳值，副本开启时间'!$O51</f>
        <v>2</v>
      </c>
      <c r="O21" s="4">
        <v>3</v>
      </c>
      <c r="P21" s="4"/>
      <c r="Q21" s="4">
        <f>O21*L21</f>
        <v>120</v>
      </c>
      <c r="R21" s="4">
        <f t="shared" ref="R21:R66" si="7">ROUNDDOWN(Q21/$W$4,0)</f>
        <v>2</v>
      </c>
    </row>
    <row r="22" spans="1:18" s="8" customFormat="1" x14ac:dyDescent="0.15">
      <c r="A22" s="8">
        <v>5</v>
      </c>
      <c r="B22" s="25">
        <f>'[1]疲劳值，副本开启时间'!$E52</f>
        <v>1</v>
      </c>
      <c r="C22" s="25">
        <f>[1]升级时间曲线!$Q30</f>
        <v>44.411170423524723</v>
      </c>
      <c r="D22" s="25">
        <f>[1]升级时间曲线!$R$26</f>
        <v>1</v>
      </c>
      <c r="E22" s="9">
        <f t="shared" si="1"/>
        <v>23</v>
      </c>
      <c r="F22" s="9">
        <f t="shared" si="3"/>
        <v>20</v>
      </c>
      <c r="G22" s="9">
        <f t="shared" si="4"/>
        <v>0.1</v>
      </c>
      <c r="H22" s="4">
        <f t="shared" si="5"/>
        <v>0.11842105263157894</v>
      </c>
      <c r="I22" s="4">
        <f>'宠物计算经验表!'!E14</f>
        <v>240</v>
      </c>
      <c r="J22" s="4">
        <f>SUM($I$18:I22)</f>
        <v>760</v>
      </c>
      <c r="K22" s="4">
        <f t="shared" si="2"/>
        <v>17</v>
      </c>
      <c r="L22" s="29">
        <v>45</v>
      </c>
      <c r="M22" s="4">
        <f t="shared" si="6"/>
        <v>3.0300749999999992</v>
      </c>
      <c r="N22" s="4">
        <f>'[1]疲劳值，副本开启时间'!$O52</f>
        <v>2</v>
      </c>
      <c r="O22" s="4">
        <v>4</v>
      </c>
      <c r="P22" s="4"/>
      <c r="Q22" s="4">
        <f>O22*L22</f>
        <v>180</v>
      </c>
      <c r="R22" s="4">
        <f t="shared" si="7"/>
        <v>3</v>
      </c>
    </row>
    <row r="23" spans="1:18" s="8" customFormat="1" x14ac:dyDescent="0.15">
      <c r="A23" s="8">
        <v>6</v>
      </c>
      <c r="B23" s="25">
        <f>'[1]疲劳值，副本开启时间'!$E53</f>
        <v>1</v>
      </c>
      <c r="C23" s="25">
        <f>[1]升级时间曲线!$Q31</f>
        <v>56.02655456901266</v>
      </c>
      <c r="D23" s="25">
        <f>[1]升级时间曲线!$R$26</f>
        <v>1</v>
      </c>
      <c r="E23" s="9">
        <f t="shared" si="1"/>
        <v>29</v>
      </c>
      <c r="F23" s="9">
        <f t="shared" si="3"/>
        <v>27</v>
      </c>
      <c r="G23" s="9">
        <f t="shared" si="4"/>
        <v>7.407407407407407E-2</v>
      </c>
      <c r="H23" s="4">
        <f t="shared" si="5"/>
        <v>9.2592592592592587E-2</v>
      </c>
      <c r="I23" s="4">
        <f>'宠物计算经验表!'!E15</f>
        <v>320</v>
      </c>
      <c r="J23" s="4">
        <f>SUM($I$18:I23)</f>
        <v>1080</v>
      </c>
      <c r="K23" s="4">
        <f t="shared" si="2"/>
        <v>22</v>
      </c>
      <c r="L23" s="29">
        <v>50</v>
      </c>
      <c r="M23" s="4">
        <f t="shared" si="6"/>
        <v>3.0452253749999989</v>
      </c>
      <c r="N23" s="4">
        <f>'[1]疲劳值，副本开启时间'!$O53</f>
        <v>2</v>
      </c>
      <c r="O23" s="4">
        <v>5</v>
      </c>
      <c r="P23" s="4"/>
      <c r="Q23" s="4">
        <f>O23*L23</f>
        <v>250</v>
      </c>
      <c r="R23" s="4">
        <f t="shared" si="7"/>
        <v>4</v>
      </c>
    </row>
    <row r="24" spans="1:18" s="8" customFormat="1" x14ac:dyDescent="0.15">
      <c r="A24" s="8">
        <v>7</v>
      </c>
      <c r="B24" s="25">
        <f>'[1]疲劳值，副本开启时间'!$E54</f>
        <v>1</v>
      </c>
      <c r="C24" s="25">
        <f>[1]升级时间曲线!$Q32</f>
        <v>68.764535598959995</v>
      </c>
      <c r="D24" s="25">
        <f>[1]升级时间曲线!$R$26</f>
        <v>1</v>
      </c>
      <c r="E24" s="9">
        <f t="shared" si="1"/>
        <v>35</v>
      </c>
      <c r="F24" s="9">
        <f t="shared" si="3"/>
        <v>35</v>
      </c>
      <c r="G24" s="9">
        <f t="shared" si="4"/>
        <v>5.7142857142857141E-2</v>
      </c>
      <c r="H24" s="4">
        <f t="shared" si="5"/>
        <v>7.3333333333333334E-2</v>
      </c>
      <c r="I24" s="4">
        <f>'宠物计算经验表!'!E16</f>
        <v>420</v>
      </c>
      <c r="J24" s="4">
        <f>SUM($I$18:I24)</f>
        <v>1500</v>
      </c>
      <c r="K24" s="4">
        <f t="shared" si="2"/>
        <v>28</v>
      </c>
      <c r="L24" s="29">
        <v>55</v>
      </c>
      <c r="M24" s="4">
        <f t="shared" si="6"/>
        <v>3.0604515018749985</v>
      </c>
      <c r="N24" s="4">
        <f>'[1]疲劳值，副本开启时间'!$O54</f>
        <v>2</v>
      </c>
      <c r="O24" s="4">
        <v>6</v>
      </c>
      <c r="P24" s="4"/>
      <c r="Q24" s="4">
        <f>O24*L24</f>
        <v>330</v>
      </c>
      <c r="R24" s="4">
        <f t="shared" si="7"/>
        <v>5</v>
      </c>
    </row>
    <row r="25" spans="1:18" s="8" customFormat="1" x14ac:dyDescent="0.15">
      <c r="A25" s="8">
        <v>8</v>
      </c>
      <c r="B25" s="25">
        <f>'[1]疲劳值，副本开启时间'!$E55</f>
        <v>1</v>
      </c>
      <c r="C25" s="25">
        <f>[1]升级时间曲线!$Q33</f>
        <v>82.733609603484211</v>
      </c>
      <c r="D25" s="25">
        <f>[1]升级时间曲线!$R$26</f>
        <v>1</v>
      </c>
      <c r="E25" s="9">
        <f t="shared" si="1"/>
        <v>42</v>
      </c>
      <c r="F25" s="9">
        <f t="shared" si="3"/>
        <v>44</v>
      </c>
      <c r="G25" s="9">
        <f t="shared" si="4"/>
        <v>4.5454545454545456E-2</v>
      </c>
      <c r="H25" s="4">
        <f t="shared" si="5"/>
        <v>5.8823529411764705E-2</v>
      </c>
      <c r="I25" s="4">
        <f>'宠物计算经验表!'!E17</f>
        <v>540</v>
      </c>
      <c r="J25" s="4">
        <f>SUM($I$18:I25)</f>
        <v>2040</v>
      </c>
      <c r="K25" s="4">
        <f t="shared" si="2"/>
        <v>34</v>
      </c>
      <c r="L25" s="29">
        <v>60</v>
      </c>
      <c r="M25" s="4">
        <f t="shared" si="6"/>
        <v>3.0757537593843733</v>
      </c>
      <c r="N25" s="4">
        <f>'[1]疲劳值，副本开启时间'!$O55</f>
        <v>2</v>
      </c>
      <c r="O25" s="4">
        <v>7</v>
      </c>
      <c r="P25" s="4"/>
      <c r="Q25" s="4">
        <f>O25*L25</f>
        <v>420</v>
      </c>
      <c r="R25" s="4">
        <f t="shared" si="7"/>
        <v>7</v>
      </c>
    </row>
    <row r="26" spans="1:18" s="8" customFormat="1" x14ac:dyDescent="0.15">
      <c r="A26" s="8">
        <v>9</v>
      </c>
      <c r="B26" s="25">
        <f>'[1]疲劳值，副本开启时间'!$E56</f>
        <v>1</v>
      </c>
      <c r="C26" s="25">
        <f>[1]升级时间曲线!$Q34</f>
        <v>96.776162794973573</v>
      </c>
      <c r="D26" s="25">
        <f>[1]升级时间曲线!$R$26</f>
        <v>1</v>
      </c>
      <c r="E26" s="9">
        <f t="shared" si="1"/>
        <v>49</v>
      </c>
      <c r="F26" s="9">
        <f t="shared" si="3"/>
        <v>54</v>
      </c>
      <c r="G26" s="9">
        <f t="shared" si="4"/>
        <v>3.7037037037037035E-2</v>
      </c>
      <c r="H26" s="4">
        <f t="shared" si="5"/>
        <v>4.7445255474452552E-2</v>
      </c>
      <c r="I26" s="4">
        <f>'宠物计算经验表!'!E18</f>
        <v>700</v>
      </c>
      <c r="J26" s="4">
        <f>SUM($I$18:I26)</f>
        <v>2740</v>
      </c>
      <c r="K26" s="4">
        <f t="shared" si="2"/>
        <v>43</v>
      </c>
      <c r="L26" s="29">
        <v>65</v>
      </c>
      <c r="M26" s="4">
        <f t="shared" si="6"/>
        <v>3.0911325281812947</v>
      </c>
      <c r="N26" s="4">
        <f>'[1]疲劳值，副本开启时间'!$O56</f>
        <v>2</v>
      </c>
      <c r="O26" s="4">
        <v>8</v>
      </c>
      <c r="P26" s="4"/>
      <c r="Q26" s="4">
        <f>O26*L26</f>
        <v>520</v>
      </c>
      <c r="R26" s="4">
        <f t="shared" si="7"/>
        <v>8</v>
      </c>
    </row>
    <row r="27" spans="1:18" s="8" customFormat="1" x14ac:dyDescent="0.15">
      <c r="A27" s="8">
        <v>10</v>
      </c>
      <c r="B27" s="25">
        <f>'[1]疲劳值，副本开启时间'!$E57</f>
        <v>1</v>
      </c>
      <c r="C27" s="25">
        <f>[1]升级时间曲线!$Q35</f>
        <v>110.81871598646293</v>
      </c>
      <c r="D27" s="25">
        <f>[1]升级时间曲线!$R$26</f>
        <v>1</v>
      </c>
      <c r="E27" s="9">
        <f t="shared" si="1"/>
        <v>56</v>
      </c>
      <c r="F27" s="9">
        <f t="shared" si="3"/>
        <v>65</v>
      </c>
      <c r="G27" s="9">
        <f t="shared" si="4"/>
        <v>3.0769230769230771E-2</v>
      </c>
      <c r="H27" s="4">
        <f t="shared" si="5"/>
        <v>3.8674033149171269E-2</v>
      </c>
      <c r="I27" s="4">
        <f>'宠物计算经验表!'!E19</f>
        <v>880</v>
      </c>
      <c r="J27" s="4">
        <f>SUM($I$18:I27)</f>
        <v>3620</v>
      </c>
      <c r="K27" s="4">
        <f t="shared" si="2"/>
        <v>52</v>
      </c>
      <c r="L27" s="29">
        <v>70</v>
      </c>
      <c r="M27" s="4">
        <f t="shared" si="6"/>
        <v>3.1065881908222011</v>
      </c>
      <c r="N27" s="4">
        <f>'[1]疲劳值，副本开启时间'!$O57</f>
        <v>2</v>
      </c>
      <c r="O27" s="4">
        <v>9</v>
      </c>
      <c r="P27" s="4"/>
      <c r="Q27" s="4">
        <f>O27*L27</f>
        <v>630</v>
      </c>
      <c r="R27" s="4">
        <f t="shared" si="7"/>
        <v>10</v>
      </c>
    </row>
    <row r="28" spans="1:18" s="8" customFormat="1" x14ac:dyDescent="0.15">
      <c r="A28" s="8">
        <v>11</v>
      </c>
      <c r="B28" s="25">
        <f>'[1]疲劳值，副本开启时间'!$E58</f>
        <v>2</v>
      </c>
      <c r="C28" s="25">
        <f>[1]升级时间曲线!$Q36</f>
        <v>125.5462149551183</v>
      </c>
      <c r="D28" s="25">
        <f>[1]升级时间曲线!$R$26</f>
        <v>1</v>
      </c>
      <c r="E28" s="9">
        <f t="shared" si="1"/>
        <v>63</v>
      </c>
      <c r="F28" s="9">
        <f t="shared" si="3"/>
        <v>70</v>
      </c>
      <c r="G28" s="9">
        <f t="shared" si="4"/>
        <v>2.8571428571428571E-2</v>
      </c>
      <c r="H28" s="4">
        <f t="shared" si="5"/>
        <v>3.1779661016949151E-2</v>
      </c>
      <c r="I28" s="4">
        <f>'宠物计算经验表!'!E20</f>
        <v>1100</v>
      </c>
      <c r="J28" s="4">
        <f>SUM($I$18:I28)</f>
        <v>4720</v>
      </c>
      <c r="K28" s="4">
        <f t="shared" si="2"/>
        <v>63</v>
      </c>
      <c r="L28" s="29">
        <v>75</v>
      </c>
      <c r="M28" s="4">
        <f t="shared" si="6"/>
        <v>3.1221211317763116</v>
      </c>
      <c r="N28" s="4">
        <f>'[1]疲劳值，副本开启时间'!$O58</f>
        <v>2</v>
      </c>
      <c r="O28" s="4">
        <v>3</v>
      </c>
      <c r="P28" s="4"/>
      <c r="Q28" s="4">
        <f>O28*L28</f>
        <v>225</v>
      </c>
      <c r="R28" s="4">
        <f t="shared" si="7"/>
        <v>3</v>
      </c>
    </row>
    <row r="29" spans="1:18" s="8" customFormat="1" x14ac:dyDescent="0.15">
      <c r="A29" s="8">
        <v>12</v>
      </c>
      <c r="B29" s="25">
        <f>'[1]疲劳值，副本开启时间'!$E59</f>
        <v>2</v>
      </c>
      <c r="C29" s="25">
        <f>[1]升级时间曲线!$Q37</f>
        <v>141.26526089357853</v>
      </c>
      <c r="D29" s="25">
        <f>[1]升级时间曲线!$R$26</f>
        <v>1</v>
      </c>
      <c r="E29" s="9">
        <f t="shared" si="1"/>
        <v>71</v>
      </c>
      <c r="F29" s="9">
        <f t="shared" si="3"/>
        <v>76</v>
      </c>
      <c r="G29" s="9">
        <f t="shared" si="4"/>
        <v>2.6315789473684209E-2</v>
      </c>
      <c r="H29" s="4">
        <f t="shared" si="5"/>
        <v>2.6359143327841845E-2</v>
      </c>
      <c r="I29" s="4">
        <f>'宠物计算经验表!'!E21</f>
        <v>1350</v>
      </c>
      <c r="J29" s="4">
        <f>SUM($I$18:I29)</f>
        <v>6070</v>
      </c>
      <c r="K29" s="4">
        <f t="shared" si="2"/>
        <v>76</v>
      </c>
      <c r="L29" s="29">
        <v>80</v>
      </c>
      <c r="M29" s="4">
        <f t="shared" si="6"/>
        <v>3.137731737435193</v>
      </c>
      <c r="N29" s="4">
        <f>'[1]疲劳值，副本开启时间'!$O59</f>
        <v>2</v>
      </c>
      <c r="O29" s="4">
        <v>4</v>
      </c>
      <c r="P29" s="4"/>
      <c r="Q29" s="4">
        <f>O29*L29</f>
        <v>320</v>
      </c>
      <c r="R29" s="4">
        <f t="shared" si="7"/>
        <v>5</v>
      </c>
    </row>
    <row r="30" spans="1:18" s="8" customFormat="1" x14ac:dyDescent="0.15">
      <c r="A30" s="8">
        <v>13</v>
      </c>
      <c r="B30" s="25">
        <f>'[1]疲劳值，副本开启时间'!$E60</f>
        <v>2</v>
      </c>
      <c r="C30" s="25">
        <f>[1]升级时间曲线!$Q38</f>
        <v>158.53606239168204</v>
      </c>
      <c r="D30" s="25">
        <f>[1]升级时间曲线!$R$26</f>
        <v>1</v>
      </c>
      <c r="E30" s="9">
        <f t="shared" si="1"/>
        <v>80</v>
      </c>
      <c r="F30" s="9">
        <f t="shared" si="3"/>
        <v>84</v>
      </c>
      <c r="G30" s="9">
        <f t="shared" si="4"/>
        <v>2.3809523809523808E-2</v>
      </c>
      <c r="H30" s="4">
        <f t="shared" si="5"/>
        <v>2.2020725388601035E-2</v>
      </c>
      <c r="I30" s="4">
        <f>'宠物计算经验表!'!E22</f>
        <v>1650</v>
      </c>
      <c r="J30" s="4">
        <f>SUM($I$18:I30)</f>
        <v>7720</v>
      </c>
      <c r="K30" s="4">
        <f t="shared" si="2"/>
        <v>91</v>
      </c>
      <c r="L30" s="29">
        <v>85</v>
      </c>
      <c r="M30" s="4">
        <f t="shared" si="6"/>
        <v>3.1534203961223688</v>
      </c>
      <c r="N30" s="4">
        <f>'[1]疲劳值，副本开启时间'!$O60</f>
        <v>2</v>
      </c>
      <c r="O30" s="4">
        <v>6</v>
      </c>
      <c r="P30" s="4"/>
      <c r="Q30" s="4">
        <f>O30*L30</f>
        <v>510</v>
      </c>
      <c r="R30" s="4">
        <f t="shared" si="7"/>
        <v>8</v>
      </c>
    </row>
    <row r="31" spans="1:18" s="8" customFormat="1" x14ac:dyDescent="0.15">
      <c r="A31" s="8">
        <v>14</v>
      </c>
      <c r="B31" s="25">
        <f>'[1]疲劳值，副本开启时间'!$E61</f>
        <v>2</v>
      </c>
      <c r="C31" s="25">
        <f>[1]升级时间曲线!$Q39</f>
        <v>177.51180592946778</v>
      </c>
      <c r="D31" s="25">
        <f>[1]升级时间曲线!$R$26</f>
        <v>1</v>
      </c>
      <c r="E31" s="9">
        <f t="shared" si="1"/>
        <v>89</v>
      </c>
      <c r="F31" s="9">
        <f t="shared" si="3"/>
        <v>92</v>
      </c>
      <c r="G31" s="9">
        <f t="shared" si="4"/>
        <v>2.1739130434782608E-2</v>
      </c>
      <c r="H31" s="4">
        <f>2*(L31/J31)</f>
        <v>1.8556701030927835E-2</v>
      </c>
      <c r="I31" s="4">
        <f>'宠物计算经验表!'!E23</f>
        <v>1980</v>
      </c>
      <c r="J31" s="4">
        <f>SUM($I$18:I31)</f>
        <v>9700</v>
      </c>
      <c r="K31" s="4">
        <f t="shared" ref="K31:K65" si="8">ROUNDUP(J31/L31,0)</f>
        <v>108</v>
      </c>
      <c r="L31" s="29">
        <v>90</v>
      </c>
      <c r="M31" s="4">
        <v>10.8</v>
      </c>
      <c r="N31" s="4">
        <f>'[1]疲劳值，副本开启时间'!$O61</f>
        <v>2</v>
      </c>
      <c r="O31" s="4">
        <v>6</v>
      </c>
      <c r="P31" s="4"/>
      <c r="Q31" s="4">
        <f>O31*L31</f>
        <v>540</v>
      </c>
      <c r="R31" s="4">
        <f t="shared" si="7"/>
        <v>9</v>
      </c>
    </row>
    <row r="32" spans="1:18" s="8" customFormat="1" x14ac:dyDescent="0.15">
      <c r="A32" s="8">
        <v>15</v>
      </c>
      <c r="B32" s="25">
        <f>'[1]疲劳值，副本开启时间'!$E62</f>
        <v>2</v>
      </c>
      <c r="C32" s="25">
        <f>[1]升级时间曲线!$Q40</f>
        <v>198.36080027702934</v>
      </c>
      <c r="D32" s="25">
        <f>[1]升级时间曲线!$R$26</f>
        <v>1</v>
      </c>
      <c r="E32" s="9">
        <f t="shared" si="1"/>
        <v>100</v>
      </c>
      <c r="F32" s="9">
        <f t="shared" si="3"/>
        <v>102</v>
      </c>
      <c r="G32" s="9">
        <f t="shared" si="4"/>
        <v>1.9607843137254902E-2</v>
      </c>
      <c r="H32" s="4">
        <f t="shared" si="5"/>
        <v>1.5741507870753936E-2</v>
      </c>
      <c r="I32" s="4">
        <f>'宠物计算经验表!'!E24</f>
        <v>2370</v>
      </c>
      <c r="J32" s="4">
        <f>SUM($I$18:I32)</f>
        <v>12070</v>
      </c>
      <c r="K32" s="4">
        <f t="shared" si="8"/>
        <v>128</v>
      </c>
      <c r="L32" s="29">
        <v>95</v>
      </c>
      <c r="M32" s="4">
        <v>11.4</v>
      </c>
      <c r="N32" s="4">
        <f>'[1]疲劳值，副本开启时间'!$O62</f>
        <v>2</v>
      </c>
      <c r="O32" s="4">
        <v>8</v>
      </c>
      <c r="P32" s="4"/>
      <c r="Q32" s="4">
        <f>O32*L32</f>
        <v>760</v>
      </c>
      <c r="R32" s="4">
        <f t="shared" si="7"/>
        <v>12</v>
      </c>
    </row>
    <row r="33" spans="1:18" s="8" customFormat="1" x14ac:dyDescent="0.15">
      <c r="A33" s="8">
        <v>16</v>
      </c>
      <c r="B33" s="25">
        <f>'[1]疲劳值，副本开启时间'!$E63</f>
        <v>2</v>
      </c>
      <c r="C33" s="25">
        <f>[1]升级时间曲线!$Q41</f>
        <v>221.26796933942151</v>
      </c>
      <c r="D33" s="25">
        <f>[1]升级时间曲线!$R$26</f>
        <v>1</v>
      </c>
      <c r="E33" s="9">
        <f t="shared" si="1"/>
        <v>111</v>
      </c>
      <c r="F33" s="9">
        <f t="shared" si="3"/>
        <v>113</v>
      </c>
      <c r="G33" s="9">
        <f t="shared" si="4"/>
        <v>1.7699115044247787E-2</v>
      </c>
      <c r="H33" s="4">
        <f t="shared" si="5"/>
        <v>1.3449899125756557E-2</v>
      </c>
      <c r="I33" s="4">
        <f>'宠物计算经验表!'!E25</f>
        <v>2800</v>
      </c>
      <c r="J33" s="4">
        <f>SUM($I$18:I33)</f>
        <v>14870</v>
      </c>
      <c r="K33" s="4">
        <f t="shared" si="8"/>
        <v>149</v>
      </c>
      <c r="L33" s="29">
        <v>100</v>
      </c>
      <c r="M33" s="4">
        <v>12</v>
      </c>
      <c r="N33" s="4">
        <f>'[1]疲劳值，副本开启时间'!$O63</f>
        <v>2</v>
      </c>
      <c r="O33" s="4">
        <v>9</v>
      </c>
      <c r="P33" s="4"/>
      <c r="Q33" s="4">
        <f>O33*L33</f>
        <v>900</v>
      </c>
      <c r="R33" s="4">
        <f t="shared" si="7"/>
        <v>15</v>
      </c>
    </row>
    <row r="34" spans="1:18" s="8" customFormat="1" x14ac:dyDescent="0.15">
      <c r="A34" s="8">
        <v>17</v>
      </c>
      <c r="B34" s="25">
        <f>'[1]疲劳值，副本开启时间'!$E64</f>
        <v>3</v>
      </c>
      <c r="C34" s="25">
        <f>[1]升级时间曲线!$Q42</f>
        <v>246.4364923724948</v>
      </c>
      <c r="D34" s="25">
        <f>[1]升级时间曲线!$R$26</f>
        <v>1</v>
      </c>
      <c r="E34" s="9">
        <f t="shared" si="1"/>
        <v>124</v>
      </c>
      <c r="F34" s="9">
        <f t="shared" si="3"/>
        <v>126</v>
      </c>
      <c r="G34" s="9">
        <f t="shared" si="4"/>
        <v>1.5873015873015872E-2</v>
      </c>
      <c r="H34" s="4">
        <f t="shared" si="5"/>
        <v>1.1570247933884297E-2</v>
      </c>
      <c r="I34" s="4">
        <f>'宠物计算经验表!'!E26</f>
        <v>3280</v>
      </c>
      <c r="J34" s="4">
        <f>SUM($I$18:I34)</f>
        <v>18150</v>
      </c>
      <c r="K34" s="4">
        <f t="shared" si="8"/>
        <v>173</v>
      </c>
      <c r="L34" s="29">
        <v>105</v>
      </c>
      <c r="M34" s="4">
        <v>12.6</v>
      </c>
      <c r="N34" s="4">
        <f>'[1]疲劳值，副本开启时间'!$O64</f>
        <v>2</v>
      </c>
      <c r="O34" s="4">
        <v>11</v>
      </c>
      <c r="P34" s="4"/>
      <c r="Q34" s="4">
        <f>O34*L34</f>
        <v>1155</v>
      </c>
      <c r="R34" s="4">
        <f t="shared" si="7"/>
        <v>19</v>
      </c>
    </row>
    <row r="35" spans="1:18" s="8" customFormat="1" x14ac:dyDescent="0.15">
      <c r="A35" s="8">
        <v>18</v>
      </c>
      <c r="B35" s="25">
        <f>'[1]疲劳值，副本开启时间'!$E65</f>
        <v>3</v>
      </c>
      <c r="C35" s="25">
        <f>[1]升级时间曲线!$Q43</f>
        <v>273.5473882012713</v>
      </c>
      <c r="D35" s="25">
        <f>[1]升级时间曲线!$R$26</f>
        <v>1</v>
      </c>
      <c r="E35" s="9">
        <f t="shared" si="1"/>
        <v>137</v>
      </c>
      <c r="F35" s="9">
        <f t="shared" si="3"/>
        <v>140</v>
      </c>
      <c r="G35" s="9">
        <f t="shared" si="4"/>
        <v>1.4285714285714285E-2</v>
      </c>
      <c r="H35" s="4">
        <f t="shared" si="5"/>
        <v>1.0013654984069186E-2</v>
      </c>
      <c r="I35" s="4">
        <f>'宠物计算经验表!'!E27</f>
        <v>3820</v>
      </c>
      <c r="J35" s="4">
        <f>SUM($I$18:I35)</f>
        <v>21970</v>
      </c>
      <c r="K35" s="4">
        <f t="shared" si="8"/>
        <v>200</v>
      </c>
      <c r="L35" s="29">
        <v>110</v>
      </c>
      <c r="M35" s="4">
        <v>13.2</v>
      </c>
      <c r="N35" s="4">
        <f>'[1]疲劳值，副本开启时间'!$O65</f>
        <v>2</v>
      </c>
      <c r="O35" s="4">
        <v>12</v>
      </c>
      <c r="P35" s="4"/>
      <c r="Q35" s="4">
        <f>O35*L35</f>
        <v>1320</v>
      </c>
      <c r="R35" s="4">
        <f t="shared" si="7"/>
        <v>22</v>
      </c>
    </row>
    <row r="36" spans="1:18" s="8" customFormat="1" x14ac:dyDescent="0.15">
      <c r="A36" s="8">
        <v>19</v>
      </c>
      <c r="B36" s="25">
        <f>'[1]疲劳值，副本开启时间'!$E66</f>
        <v>3</v>
      </c>
      <c r="C36" s="25">
        <f>[1]升级时间曲线!$Q44</f>
        <v>303.33462224382447</v>
      </c>
      <c r="D36" s="25">
        <f>[1]升级时间曲线!$R$26</f>
        <v>1</v>
      </c>
      <c r="E36" s="9">
        <f t="shared" si="1"/>
        <v>152</v>
      </c>
      <c r="F36" s="9">
        <f t="shared" si="3"/>
        <v>154</v>
      </c>
      <c r="G36" s="9">
        <f t="shared" si="4"/>
        <v>1.2987012987012988E-2</v>
      </c>
      <c r="H36" s="4">
        <f t="shared" si="5"/>
        <v>8.7154225085259562E-3</v>
      </c>
      <c r="I36" s="4">
        <f>'宠物计算经验表!'!E28</f>
        <v>4420</v>
      </c>
      <c r="J36" s="4">
        <f>SUM($I$18:I36)</f>
        <v>26390</v>
      </c>
      <c r="K36" s="4">
        <f t="shared" si="8"/>
        <v>230</v>
      </c>
      <c r="L36" s="29">
        <v>115</v>
      </c>
      <c r="M36" s="4">
        <v>13.8</v>
      </c>
      <c r="N36" s="4">
        <f>'[1]疲劳值，副本开启时间'!$O66</f>
        <v>1</v>
      </c>
      <c r="O36" s="4">
        <v>13</v>
      </c>
      <c r="P36" s="4"/>
      <c r="Q36" s="4">
        <f>O36*L36</f>
        <v>1495</v>
      </c>
      <c r="R36" s="4">
        <f t="shared" si="7"/>
        <v>24</v>
      </c>
    </row>
    <row r="37" spans="1:18" s="8" customFormat="1" x14ac:dyDescent="0.15">
      <c r="A37" s="8">
        <v>20</v>
      </c>
      <c r="B37" s="25">
        <f>'[1]疲劳值，副本开启时间'!$E67</f>
        <v>4</v>
      </c>
      <c r="C37" s="25">
        <f>[1]升级时间曲线!$Q45</f>
        <v>333.12185628637769</v>
      </c>
      <c r="D37" s="25">
        <f>[1]升级时间曲线!$R$26</f>
        <v>1</v>
      </c>
      <c r="E37" s="9">
        <f t="shared" si="1"/>
        <v>167</v>
      </c>
      <c r="F37" s="9">
        <f t="shared" si="3"/>
        <v>170</v>
      </c>
      <c r="G37" s="9">
        <f t="shared" si="4"/>
        <v>1.1764705882352941E-2</v>
      </c>
      <c r="H37" s="4">
        <f t="shared" si="5"/>
        <v>7.6263107721639654E-3</v>
      </c>
      <c r="I37" s="4">
        <f>'宠物计算经验表!'!E29</f>
        <v>5080</v>
      </c>
      <c r="J37" s="4">
        <f>SUM($I$18:I37)</f>
        <v>31470</v>
      </c>
      <c r="K37" s="4">
        <f t="shared" si="8"/>
        <v>263</v>
      </c>
      <c r="L37" s="29">
        <v>120</v>
      </c>
      <c r="M37" s="4">
        <v>14.4</v>
      </c>
      <c r="N37" s="4">
        <f>'[1]疲劳值，副本开启时间'!$O67</f>
        <v>1</v>
      </c>
      <c r="O37" s="4">
        <v>15</v>
      </c>
      <c r="P37" s="4"/>
      <c r="Q37" s="4">
        <f>O37*L37</f>
        <v>1800</v>
      </c>
      <c r="R37" s="4">
        <f t="shared" si="7"/>
        <v>30</v>
      </c>
    </row>
    <row r="38" spans="1:18" s="8" customFormat="1" x14ac:dyDescent="0.15">
      <c r="A38" s="8">
        <v>21</v>
      </c>
      <c r="B38" s="25">
        <f>'[1]疲劳值，副本开启时间'!$E68</f>
        <v>4</v>
      </c>
      <c r="C38" s="25">
        <f>[1]升级时间曲线!$Q46</f>
        <v>364.63541786969637</v>
      </c>
      <c r="D38" s="25">
        <f>[1]升级时间曲线!$R$26</f>
        <v>1</v>
      </c>
      <c r="E38" s="9">
        <f t="shared" si="1"/>
        <v>183</v>
      </c>
      <c r="F38" s="9">
        <f t="shared" si="3"/>
        <v>187</v>
      </c>
      <c r="G38" s="9">
        <f t="shared" si="4"/>
        <v>1.06951871657754E-2</v>
      </c>
      <c r="H38" s="4">
        <f t="shared" si="5"/>
        <v>6.0139523694972335E-3</v>
      </c>
      <c r="I38" s="4">
        <f>'宠物计算经验表!'!E30</f>
        <v>10100</v>
      </c>
      <c r="J38" s="4">
        <f>SUM($I$18:I38)</f>
        <v>41570</v>
      </c>
      <c r="K38" s="4">
        <f t="shared" si="8"/>
        <v>333</v>
      </c>
      <c r="L38" s="29">
        <v>125</v>
      </c>
      <c r="M38" s="4">
        <v>15</v>
      </c>
      <c r="N38" s="4">
        <f>'[1]疲劳值，副本开启时间'!$O68</f>
        <v>1</v>
      </c>
      <c r="O38" s="4">
        <v>16</v>
      </c>
      <c r="P38" s="4">
        <f>ROUND(L38*2*经验产出方式!$E$15,0)</f>
        <v>291</v>
      </c>
      <c r="Q38" s="4">
        <f>O38*L38</f>
        <v>2000</v>
      </c>
      <c r="R38" s="4">
        <f t="shared" si="7"/>
        <v>33</v>
      </c>
    </row>
    <row r="39" spans="1:18" s="8" customFormat="1" x14ac:dyDescent="0.15">
      <c r="A39" s="8">
        <v>22</v>
      </c>
      <c r="B39" s="25">
        <f>'[1]疲劳值，副本开启时间'!$E69</f>
        <v>4</v>
      </c>
      <c r="C39" s="25">
        <f>[1]升级时间曲线!$Q47</f>
        <v>397.5637526085211</v>
      </c>
      <c r="D39" s="25">
        <f>[1]升级时间曲线!$R$26</f>
        <v>1</v>
      </c>
      <c r="E39" s="9">
        <f t="shared" si="1"/>
        <v>199</v>
      </c>
      <c r="F39" s="9">
        <f t="shared" si="3"/>
        <v>206</v>
      </c>
      <c r="G39" s="9">
        <f t="shared" si="4"/>
        <v>9.7087378640776691E-3</v>
      </c>
      <c r="H39" s="4">
        <f t="shared" si="5"/>
        <v>4.9149338374291111E-3</v>
      </c>
      <c r="I39" s="4">
        <f>'宠物计算经验表!'!E31</f>
        <v>11330</v>
      </c>
      <c r="J39" s="4">
        <f>SUM($I$18:I39)</f>
        <v>52900</v>
      </c>
      <c r="K39" s="4">
        <f t="shared" si="8"/>
        <v>407</v>
      </c>
      <c r="L39" s="29">
        <v>130</v>
      </c>
      <c r="M39" s="4">
        <v>15.6</v>
      </c>
      <c r="N39" s="4">
        <f>'[1]疲劳值，副本开启时间'!$O69</f>
        <v>1</v>
      </c>
      <c r="O39" s="4">
        <v>18</v>
      </c>
      <c r="P39" s="4">
        <f>ROUND(L39*2*经验产出方式!$E$15,0)</f>
        <v>303</v>
      </c>
      <c r="Q39" s="4">
        <f>O39*L39</f>
        <v>2340</v>
      </c>
      <c r="R39" s="4">
        <f t="shared" si="7"/>
        <v>39</v>
      </c>
    </row>
    <row r="40" spans="1:18" s="8" customFormat="1" x14ac:dyDescent="0.15">
      <c r="A40" s="8">
        <v>23</v>
      </c>
      <c r="B40" s="25">
        <f>'[1]疲劳值，副本开启时间'!$E70</f>
        <v>4</v>
      </c>
      <c r="C40" s="25">
        <f>[1]升级时间曲线!$Q48</f>
        <v>433.85198766619965</v>
      </c>
      <c r="D40" s="25">
        <f>[1]升级时间曲线!$R$26</f>
        <v>1</v>
      </c>
      <c r="E40" s="9">
        <f t="shared" si="1"/>
        <v>217</v>
      </c>
      <c r="F40" s="9">
        <f t="shared" si="3"/>
        <v>230</v>
      </c>
      <c r="G40" s="9">
        <f t="shared" si="4"/>
        <v>8.6956521739130436E-3</v>
      </c>
      <c r="H40" s="4">
        <f t="shared" si="5"/>
        <v>4.1183648566198898E-3</v>
      </c>
      <c r="I40" s="4">
        <f>'宠物计算经验表!'!E32</f>
        <v>12660</v>
      </c>
      <c r="J40" s="4">
        <f>SUM($I$18:I40)</f>
        <v>65560</v>
      </c>
      <c r="K40" s="4">
        <f t="shared" si="8"/>
        <v>486</v>
      </c>
      <c r="L40" s="29">
        <v>135</v>
      </c>
      <c r="M40" s="4">
        <v>16.2</v>
      </c>
      <c r="N40" s="4">
        <f>'[1]疲劳值，副本开启时间'!$O70</f>
        <v>1</v>
      </c>
      <c r="O40" s="4">
        <v>23</v>
      </c>
      <c r="P40" s="4">
        <f>ROUND(L40*2*经验产出方式!$E$15,0)</f>
        <v>315</v>
      </c>
      <c r="Q40" s="4">
        <f>O40*L40</f>
        <v>3105</v>
      </c>
      <c r="R40" s="4">
        <f t="shared" si="7"/>
        <v>51</v>
      </c>
    </row>
    <row r="41" spans="1:18" s="8" customFormat="1" x14ac:dyDescent="0.15">
      <c r="A41" s="8">
        <v>24</v>
      </c>
      <c r="B41" s="25">
        <f>'[1]疲劳值，副本开启时间'!$E71</f>
        <v>5</v>
      </c>
      <c r="C41" s="25">
        <f>[1]升级时间曲线!$Q49</f>
        <v>473.66521871900295</v>
      </c>
      <c r="D41" s="25">
        <f>[1]升级时间曲线!$R$26</f>
        <v>1</v>
      </c>
      <c r="E41" s="9">
        <f t="shared" si="1"/>
        <v>237</v>
      </c>
      <c r="F41" s="9">
        <f t="shared" si="3"/>
        <v>264</v>
      </c>
      <c r="G41" s="9">
        <f t="shared" si="4"/>
        <v>7.575757575757576E-3</v>
      </c>
      <c r="H41" s="4">
        <f t="shared" si="5"/>
        <v>3.5149384885764497E-3</v>
      </c>
      <c r="I41" s="4">
        <f>'宠物计算经验表!'!E33</f>
        <v>14100</v>
      </c>
      <c r="J41" s="4">
        <f>SUM($I$18:I41)</f>
        <v>79660</v>
      </c>
      <c r="K41" s="4">
        <f t="shared" si="8"/>
        <v>569</v>
      </c>
      <c r="L41" s="29">
        <v>140</v>
      </c>
      <c r="M41" s="4">
        <v>16.8</v>
      </c>
      <c r="N41" s="4">
        <f>'[1]疲劳值，副本开启时间'!$O71</f>
        <v>1</v>
      </c>
      <c r="O41" s="4">
        <v>33</v>
      </c>
      <c r="P41" s="4">
        <f>ROUND(L41*2*经验产出方式!$E$15,0)</f>
        <v>326</v>
      </c>
      <c r="Q41" s="4">
        <f>O41*L41</f>
        <v>4620</v>
      </c>
      <c r="R41" s="4">
        <f t="shared" si="7"/>
        <v>77</v>
      </c>
    </row>
    <row r="42" spans="1:18" s="8" customFormat="1" x14ac:dyDescent="0.15">
      <c r="A42" s="8">
        <v>25</v>
      </c>
      <c r="B42" s="25">
        <f>'[1]疲劳值，副本开启时间'!$E72</f>
        <v>5</v>
      </c>
      <c r="C42" s="25">
        <f>[1]升级时间曲线!$Q50</f>
        <v>520.4659054688683</v>
      </c>
      <c r="D42" s="25">
        <f>[1]升级时间曲线!$R$26</f>
        <v>1</v>
      </c>
      <c r="E42" s="9">
        <f t="shared" si="1"/>
        <v>261</v>
      </c>
      <c r="F42" s="9">
        <f t="shared" si="3"/>
        <v>302</v>
      </c>
      <c r="G42" s="9">
        <f t="shared" si="4"/>
        <v>6.6225165562913907E-3</v>
      </c>
      <c r="H42" s="4">
        <f t="shared" si="5"/>
        <v>3.0430220356768099E-3</v>
      </c>
      <c r="I42" s="4">
        <f>'宠物计算经验表!'!E34</f>
        <v>15640</v>
      </c>
      <c r="J42" s="4">
        <f>SUM($I$18:I42)</f>
        <v>95300</v>
      </c>
      <c r="K42" s="4">
        <f t="shared" si="8"/>
        <v>658</v>
      </c>
      <c r="L42" s="29">
        <v>145</v>
      </c>
      <c r="M42" s="4">
        <v>17.399999999999999</v>
      </c>
      <c r="N42" s="4">
        <f>'[1]疲劳值，副本开启时间'!$O72</f>
        <v>1</v>
      </c>
      <c r="O42" s="4">
        <v>37</v>
      </c>
      <c r="P42" s="4">
        <f>ROUND(L42*2*经验产出方式!$E$15,0)</f>
        <v>338</v>
      </c>
      <c r="Q42" s="4">
        <f>O42*L42</f>
        <v>5365</v>
      </c>
      <c r="R42" s="4">
        <f t="shared" si="7"/>
        <v>89</v>
      </c>
    </row>
    <row r="43" spans="1:18" s="8" customFormat="1" x14ac:dyDescent="0.15">
      <c r="A43" s="8">
        <v>26</v>
      </c>
      <c r="B43" s="25">
        <f>'[1]疲劳值，副本开启时间'!$E73</f>
        <v>6</v>
      </c>
      <c r="C43" s="25">
        <f>[1]升级时间曲线!$Q51</f>
        <v>575.48038739710159</v>
      </c>
      <c r="D43" s="25">
        <f>[1]升级时间曲线!$R$26</f>
        <v>1</v>
      </c>
      <c r="E43" s="9">
        <f t="shared" si="1"/>
        <v>288</v>
      </c>
      <c r="F43" s="9">
        <f t="shared" si="3"/>
        <v>350</v>
      </c>
      <c r="G43" s="9">
        <f t="shared" si="4"/>
        <v>5.7142857142857143E-3</v>
      </c>
      <c r="H43" s="4">
        <f t="shared" si="5"/>
        <v>2.6642984014209592E-3</v>
      </c>
      <c r="I43" s="4">
        <f>'宠物计算经验表!'!E35</f>
        <v>17300</v>
      </c>
      <c r="J43" s="4">
        <f>SUM($I$18:I43)</f>
        <v>112600</v>
      </c>
      <c r="K43" s="4">
        <f t="shared" si="8"/>
        <v>751</v>
      </c>
      <c r="L43" s="29">
        <v>150</v>
      </c>
      <c r="M43" s="4">
        <v>18</v>
      </c>
      <c r="N43" s="4">
        <f>'[1]疲劳值，副本开启时间'!$O73</f>
        <v>1</v>
      </c>
      <c r="O43" s="4">
        <v>47</v>
      </c>
      <c r="P43" s="4">
        <f>ROUND(L43*2*经验产出方式!$E$15,0)</f>
        <v>350</v>
      </c>
      <c r="Q43" s="4">
        <f>O43*L43</f>
        <v>7050</v>
      </c>
      <c r="R43" s="4">
        <f t="shared" si="7"/>
        <v>117</v>
      </c>
    </row>
    <row r="44" spans="1:18" s="8" customFormat="1" x14ac:dyDescent="0.15">
      <c r="A44" s="8">
        <v>27</v>
      </c>
      <c r="B44" s="25">
        <f>'[1]疲劳值，副本开启时间'!$E74</f>
        <v>6</v>
      </c>
      <c r="C44" s="25">
        <f>[1]升级时间曲线!$Q52</f>
        <v>640.15023376085423</v>
      </c>
      <c r="D44" s="25">
        <f>[1]升级时间曲线!$R$26</f>
        <v>1</v>
      </c>
      <c r="E44" s="9">
        <f t="shared" si="1"/>
        <v>321</v>
      </c>
      <c r="F44" s="9">
        <f t="shared" si="3"/>
        <v>414</v>
      </c>
      <c r="G44" s="9">
        <f t="shared" si="4"/>
        <v>4.830917874396135E-3</v>
      </c>
      <c r="H44" s="4">
        <f t="shared" si="5"/>
        <v>2.3541919805589308E-3</v>
      </c>
      <c r="I44" s="4">
        <f>'宠物计算经验表!'!E36</f>
        <v>19080</v>
      </c>
      <c r="J44" s="4">
        <f>SUM($I$18:I44)</f>
        <v>131680</v>
      </c>
      <c r="K44" s="4">
        <f t="shared" si="8"/>
        <v>850</v>
      </c>
      <c r="L44" s="29">
        <v>155</v>
      </c>
      <c r="M44" s="4">
        <v>18.600000000000001</v>
      </c>
      <c r="N44" s="4">
        <f>'[1]疲劳值，副本开启时间'!$O74</f>
        <v>1</v>
      </c>
      <c r="O44" s="4">
        <v>63</v>
      </c>
      <c r="P44" s="4">
        <f>ROUND(L44*2*经验产出方式!$E$15,0)</f>
        <v>361</v>
      </c>
      <c r="Q44" s="4">
        <f>O44*L44</f>
        <v>9765</v>
      </c>
      <c r="R44" s="4">
        <f t="shared" si="7"/>
        <v>162</v>
      </c>
    </row>
    <row r="45" spans="1:18" s="8" customFormat="1" x14ac:dyDescent="0.15">
      <c r="A45" s="8">
        <v>28</v>
      </c>
      <c r="B45" s="25">
        <f>'[1]疲劳值，副本开启时间'!$E75</f>
        <v>7</v>
      </c>
      <c r="C45" s="25">
        <f>[1]升级时间曲线!$Q53</f>
        <v>716.17001768187811</v>
      </c>
      <c r="D45" s="25">
        <f>[1]升级时间曲线!$R$26</f>
        <v>1</v>
      </c>
      <c r="E45" s="9">
        <f t="shared" si="1"/>
        <v>359</v>
      </c>
      <c r="F45" s="9">
        <f t="shared" si="3"/>
        <v>485</v>
      </c>
      <c r="G45" s="9">
        <f t="shared" si="4"/>
        <v>4.1237113402061857E-3</v>
      </c>
      <c r="H45" s="4">
        <f t="shared" si="5"/>
        <v>2.0961614044281412E-3</v>
      </c>
      <c r="I45" s="4">
        <f>'宠物计算经验表!'!E37</f>
        <v>20980</v>
      </c>
      <c r="J45" s="4">
        <f>SUM($I$18:I45)</f>
        <v>152660</v>
      </c>
      <c r="K45" s="4">
        <f t="shared" si="8"/>
        <v>955</v>
      </c>
      <c r="L45" s="29">
        <v>160</v>
      </c>
      <c r="M45" s="4">
        <v>19.2</v>
      </c>
      <c r="N45" s="4">
        <f>'[1]疲劳值，副本开启时间'!$O75</f>
        <v>1</v>
      </c>
      <c r="O45" s="4">
        <f>'[1]疲劳值，副本开启时间'!$K75</f>
        <v>70</v>
      </c>
      <c r="P45" s="4">
        <f>ROUND(L45*2*经验产出方式!$E$15,0)</f>
        <v>373</v>
      </c>
      <c r="Q45" s="4">
        <f>O45*L45</f>
        <v>11200</v>
      </c>
      <c r="R45" s="4">
        <f t="shared" si="7"/>
        <v>186</v>
      </c>
    </row>
    <row r="46" spans="1:18" s="8" customFormat="1" x14ac:dyDescent="0.15">
      <c r="A46" s="8">
        <v>29</v>
      </c>
      <c r="B46" s="25">
        <f>'[1]疲劳值，副本开启时间'!$E76</f>
        <v>8</v>
      </c>
      <c r="C46" s="25">
        <f>[1]升级时间曲线!$Q54</f>
        <v>805.53171980953766</v>
      </c>
      <c r="D46" s="25">
        <f>[1]升级时间曲线!$R$26</f>
        <v>1</v>
      </c>
      <c r="E46" s="9">
        <f t="shared" si="1"/>
        <v>403</v>
      </c>
      <c r="F46" s="9">
        <f t="shared" si="3"/>
        <v>568</v>
      </c>
      <c r="G46" s="9">
        <f t="shared" si="4"/>
        <v>3.5211267605633804E-3</v>
      </c>
      <c r="H46" s="4">
        <f t="shared" si="5"/>
        <v>1.878522229179712E-3</v>
      </c>
      <c r="I46" s="4">
        <f>'宠物计算经验表!'!E38</f>
        <v>23010</v>
      </c>
      <c r="J46" s="4">
        <f>SUM($I$18:I46)</f>
        <v>175670</v>
      </c>
      <c r="K46" s="4">
        <f t="shared" si="8"/>
        <v>1065</v>
      </c>
      <c r="L46" s="29">
        <v>165</v>
      </c>
      <c r="M46" s="4">
        <v>19.8</v>
      </c>
      <c r="N46" s="4">
        <f>'[1]疲劳值，副本开启时间'!$O76</f>
        <v>1</v>
      </c>
      <c r="O46" s="4">
        <f>'[1]疲劳值，副本开启时间'!$K76</f>
        <v>82</v>
      </c>
      <c r="P46" s="4">
        <f>ROUND(L46*2*经验产出方式!$E$15,0)</f>
        <v>384</v>
      </c>
      <c r="Q46" s="4">
        <f>O46*L46</f>
        <v>13530</v>
      </c>
      <c r="R46" s="4">
        <f t="shared" si="7"/>
        <v>225</v>
      </c>
    </row>
    <row r="47" spans="1:18" s="8" customFormat="1" x14ac:dyDescent="0.15">
      <c r="A47" s="8">
        <v>30</v>
      </c>
      <c r="B47" s="25">
        <f>'[1]疲劳值，副本开启时间'!$E77</f>
        <v>9</v>
      </c>
      <c r="C47" s="25">
        <f>[1]升级时间曲线!$Q55</f>
        <v>926.80831555421844</v>
      </c>
      <c r="D47" s="25">
        <f>[1]升级时间曲线!$R$26</f>
        <v>1</v>
      </c>
      <c r="E47" s="9">
        <f t="shared" si="1"/>
        <v>464</v>
      </c>
      <c r="F47" s="9">
        <f t="shared" si="3"/>
        <v>668</v>
      </c>
      <c r="G47" s="9">
        <f t="shared" si="4"/>
        <v>2.9940119760479044E-3</v>
      </c>
      <c r="H47" s="4">
        <f t="shared" si="5"/>
        <v>1.6929741572474233E-3</v>
      </c>
      <c r="I47" s="4">
        <f>'宠物计算经验表!'!E39</f>
        <v>25160</v>
      </c>
      <c r="J47" s="4">
        <f>SUM($I$18:I47)</f>
        <v>200830</v>
      </c>
      <c r="K47" s="4">
        <f t="shared" si="8"/>
        <v>1182</v>
      </c>
      <c r="L47" s="29">
        <v>170</v>
      </c>
      <c r="M47" s="4">
        <v>20.399999999999999</v>
      </c>
      <c r="N47" s="4">
        <f>'[1]疲劳值，副本开启时间'!$O77</f>
        <v>0</v>
      </c>
      <c r="O47" s="4">
        <f>'[1]疲劳值，副本开启时间'!$K77</f>
        <v>100</v>
      </c>
      <c r="P47" s="4">
        <f>ROUND(L47*2*经验产出方式!$E$15,0)</f>
        <v>396</v>
      </c>
      <c r="Q47" s="4">
        <f>O47*L47</f>
        <v>17000</v>
      </c>
      <c r="R47" s="4">
        <f t="shared" si="7"/>
        <v>283</v>
      </c>
    </row>
    <row r="48" spans="1:18" s="8" customFormat="1" x14ac:dyDescent="0.15">
      <c r="A48" s="8">
        <v>31</v>
      </c>
      <c r="B48" s="25">
        <f>'[1]疲劳值，副本开启时间'!$E78</f>
        <v>10</v>
      </c>
      <c r="C48" s="25">
        <f>[1]升级时间曲线!$Q56</f>
        <v>1061.0659089769267</v>
      </c>
      <c r="D48" s="25">
        <f>[1]升级时间曲线!$R$26</f>
        <v>1</v>
      </c>
      <c r="E48" s="9">
        <f t="shared" si="1"/>
        <v>531</v>
      </c>
      <c r="F48" s="9">
        <f t="shared" si="3"/>
        <v>819</v>
      </c>
      <c r="G48" s="9">
        <f t="shared" si="4"/>
        <v>2.442002442002442E-3</v>
      </c>
      <c r="H48" s="4">
        <f t="shared" si="5"/>
        <v>1.5332048361661119E-3</v>
      </c>
      <c r="I48" s="4">
        <f>'宠物计算经验表!'!E40</f>
        <v>27450</v>
      </c>
      <c r="J48" s="4">
        <f>SUM($I$18:I48)</f>
        <v>228280</v>
      </c>
      <c r="K48" s="4">
        <f t="shared" si="8"/>
        <v>1305</v>
      </c>
      <c r="L48" s="29">
        <v>175</v>
      </c>
      <c r="M48" s="4">
        <v>21</v>
      </c>
      <c r="N48" s="4">
        <f>'[1]疲劳值，副本开启时间'!$O78</f>
        <v>1</v>
      </c>
      <c r="O48" s="4">
        <f>'[1]疲劳值，副本开启时间'!$K78</f>
        <v>150</v>
      </c>
      <c r="P48" s="4">
        <f>ROUND(L48*2*经验产出方式!$E$15,0)</f>
        <v>408</v>
      </c>
      <c r="Q48" s="4">
        <f>O48*L48</f>
        <v>26250</v>
      </c>
      <c r="R48" s="4">
        <f t="shared" si="7"/>
        <v>437</v>
      </c>
    </row>
    <row r="49" spans="1:18" s="8" customFormat="1" x14ac:dyDescent="0.15">
      <c r="A49" s="8">
        <v>32</v>
      </c>
      <c r="B49" s="25">
        <f>'[1]疲劳值，副本开启时间'!$E79</f>
        <v>11</v>
      </c>
      <c r="C49" s="25">
        <f>[1]升级时间曲线!$Q57</f>
        <v>1214.5405041595154</v>
      </c>
      <c r="D49" s="25">
        <f>[1]升级时间曲线!$R$26</f>
        <v>1</v>
      </c>
      <c r="E49" s="9">
        <f t="shared" si="1"/>
        <v>608</v>
      </c>
      <c r="F49" s="9">
        <f t="shared" si="3"/>
        <v>994</v>
      </c>
      <c r="G49" s="9">
        <f t="shared" si="4"/>
        <v>2.012072434607646E-3</v>
      </c>
      <c r="H49" s="4">
        <f t="shared" si="5"/>
        <v>1.3944840409048653E-3</v>
      </c>
      <c r="I49" s="4">
        <f>'宠物计算经验表!'!E41</f>
        <v>29880</v>
      </c>
      <c r="J49" s="4">
        <f>SUM($I$18:I49)</f>
        <v>258160</v>
      </c>
      <c r="K49" s="4">
        <f t="shared" si="8"/>
        <v>1435</v>
      </c>
      <c r="L49" s="29">
        <v>180</v>
      </c>
      <c r="M49" s="4">
        <v>21.6</v>
      </c>
      <c r="N49" s="4">
        <f>'[1]疲劳值，副本开启时间'!$O79</f>
        <v>0</v>
      </c>
      <c r="O49" s="4">
        <f>'[1]疲劳值，副本开启时间'!$K79</f>
        <v>175</v>
      </c>
      <c r="P49" s="4">
        <f>ROUND(L49*2*经验产出方式!$E$15,0)</f>
        <v>419</v>
      </c>
      <c r="Q49" s="4">
        <f>O49*L49</f>
        <v>31500</v>
      </c>
      <c r="R49" s="4">
        <f t="shared" si="7"/>
        <v>525</v>
      </c>
    </row>
    <row r="50" spans="1:18" s="8" customFormat="1" x14ac:dyDescent="0.15">
      <c r="A50" s="8">
        <v>33</v>
      </c>
      <c r="B50" s="25">
        <f>'[1]疲劳值，副本开启时间'!$E80</f>
        <v>13</v>
      </c>
      <c r="C50" s="25">
        <f>[1]升级时间曲线!$Q58</f>
        <v>1389.9827325353704</v>
      </c>
      <c r="D50" s="25">
        <f>[1]升级时间曲线!$R$26</f>
        <v>1</v>
      </c>
      <c r="E50" s="9">
        <f t="shared" ref="E50:E66" si="9">ROUNDUP(C50/$C$2,0)</f>
        <v>695</v>
      </c>
      <c r="F50" s="9">
        <f t="shared" si="3"/>
        <v>1195</v>
      </c>
      <c r="G50" s="9">
        <f t="shared" si="4"/>
        <v>1.6736401673640166E-3</v>
      </c>
      <c r="H50" s="4">
        <f t="shared" si="5"/>
        <v>1.2731839922920753E-3</v>
      </c>
      <c r="I50" s="4">
        <f>'宠物计算经验表!'!E42</f>
        <v>32450</v>
      </c>
      <c r="J50" s="4">
        <f>SUM($I$18:I50)</f>
        <v>290610</v>
      </c>
      <c r="K50" s="4">
        <f t="shared" si="8"/>
        <v>1571</v>
      </c>
      <c r="L50" s="29">
        <v>185</v>
      </c>
      <c r="M50" s="4">
        <v>22.2</v>
      </c>
      <c r="N50" s="4">
        <f>'[1]疲劳值，副本开启时间'!$O80</f>
        <v>1</v>
      </c>
      <c r="O50" s="4">
        <f>'[1]疲劳值，副本开启时间'!$K80</f>
        <v>200</v>
      </c>
      <c r="P50" s="4">
        <f>ROUND(L50*2*经验产出方式!$E$15,0)</f>
        <v>431</v>
      </c>
      <c r="Q50" s="4">
        <f>O50*L50</f>
        <v>37000</v>
      </c>
      <c r="R50" s="4">
        <f t="shared" si="7"/>
        <v>616</v>
      </c>
    </row>
    <row r="51" spans="1:18" s="8" customFormat="1" x14ac:dyDescent="0.15">
      <c r="A51" s="8">
        <v>34</v>
      </c>
      <c r="B51" s="25">
        <f>'[1]疲劳值，副本开启时间'!$E81</f>
        <v>14</v>
      </c>
      <c r="C51" s="25">
        <f>[1]升级时间曲线!$Q59</f>
        <v>1590.536938010659</v>
      </c>
      <c r="D51" s="25">
        <f>[1]升级时间曲线!$R$26</f>
        <v>1</v>
      </c>
      <c r="E51" s="9">
        <f t="shared" si="9"/>
        <v>796</v>
      </c>
      <c r="F51" s="9">
        <f t="shared" si="3"/>
        <v>1395</v>
      </c>
      <c r="G51" s="9">
        <f t="shared" si="4"/>
        <v>1.4336917562724014E-3</v>
      </c>
      <c r="H51" s="4">
        <f t="shared" si="5"/>
        <v>1.1664313340290994E-3</v>
      </c>
      <c r="I51" s="4">
        <f>'宠物计算经验表!'!E43</f>
        <v>35170</v>
      </c>
      <c r="J51" s="4">
        <f>SUM($I$18:I51)</f>
        <v>325780</v>
      </c>
      <c r="K51" s="4">
        <f t="shared" si="8"/>
        <v>1715</v>
      </c>
      <c r="L51" s="29">
        <v>190</v>
      </c>
      <c r="M51" s="4">
        <v>22.8</v>
      </c>
      <c r="N51" s="4">
        <f>'[1]疲劳值，副本开启时间'!$O81</f>
        <v>0</v>
      </c>
      <c r="O51" s="4">
        <f>'[1]疲劳值，副本开启时间'!$K81</f>
        <v>200</v>
      </c>
      <c r="P51" s="4">
        <f>ROUND(L51*2*经验产出方式!$E$15,0)</f>
        <v>443</v>
      </c>
      <c r="Q51" s="4">
        <f>O51*L51</f>
        <v>38000</v>
      </c>
      <c r="R51" s="4">
        <f t="shared" si="7"/>
        <v>633</v>
      </c>
    </row>
    <row r="52" spans="1:18" s="8" customFormat="1" x14ac:dyDescent="0.15">
      <c r="A52" s="8">
        <v>35</v>
      </c>
      <c r="B52" s="25">
        <f>'[1]疲劳值，副本开启时间'!$E82</f>
        <v>16</v>
      </c>
      <c r="C52" s="25">
        <f>[1]升级时间曲线!$Q60</f>
        <v>1819.7975311197229</v>
      </c>
      <c r="D52" s="25">
        <f>[1]升级时间曲线!$R$26</f>
        <v>1</v>
      </c>
      <c r="E52" s="9">
        <f t="shared" si="9"/>
        <v>910</v>
      </c>
      <c r="F52" s="9">
        <f t="shared" si="3"/>
        <v>1646</v>
      </c>
      <c r="G52" s="9">
        <f t="shared" si="4"/>
        <v>1.215066828675577E-3</v>
      </c>
      <c r="H52" s="4">
        <f t="shared" si="5"/>
        <v>1.0719586608762574E-3</v>
      </c>
      <c r="I52" s="4">
        <f>'宠物计算经验表!'!E44</f>
        <v>38040</v>
      </c>
      <c r="J52" s="4">
        <f>SUM($I$18:I52)</f>
        <v>363820</v>
      </c>
      <c r="K52" s="4">
        <f t="shared" si="8"/>
        <v>1866</v>
      </c>
      <c r="L52" s="29">
        <v>195</v>
      </c>
      <c r="M52" s="4">
        <v>23.4</v>
      </c>
      <c r="N52" s="4">
        <f>'[1]疲劳值，副本开启时间'!$O82</f>
        <v>1</v>
      </c>
      <c r="O52" s="4">
        <f>'[1]疲劳值，副本开启时间'!$K82</f>
        <v>250</v>
      </c>
      <c r="P52" s="4">
        <f>ROUND(L52*2*经验产出方式!$E$15,0)</f>
        <v>454</v>
      </c>
      <c r="Q52" s="4">
        <f>O52*L52</f>
        <v>48750</v>
      </c>
      <c r="R52" s="4">
        <f t="shared" si="7"/>
        <v>812</v>
      </c>
    </row>
    <row r="53" spans="1:18" s="8" customFormat="1" x14ac:dyDescent="0.15">
      <c r="A53" s="8">
        <v>36</v>
      </c>
      <c r="B53" s="25">
        <f>'[1]疲劳值，副本开启时间'!$E83</f>
        <v>19</v>
      </c>
      <c r="C53" s="25">
        <f>[1]升级时间曲线!$Q61</f>
        <v>2090.4193620040041</v>
      </c>
      <c r="D53" s="25">
        <f>[1]升级时间曲线!$R$26</f>
        <v>1</v>
      </c>
      <c r="E53" s="9">
        <f t="shared" si="9"/>
        <v>1046</v>
      </c>
      <c r="F53" s="9">
        <f t="shared" si="3"/>
        <v>1946</v>
      </c>
      <c r="G53" s="9">
        <f t="shared" si="4"/>
        <v>1.0277492291880781E-3</v>
      </c>
      <c r="H53" s="4">
        <f t="shared" si="5"/>
        <v>9.879470460383323E-4</v>
      </c>
      <c r="I53" s="4">
        <f>'宠物计算经验表!'!E45</f>
        <v>41060</v>
      </c>
      <c r="J53" s="4">
        <f>SUM($I$18:I53)</f>
        <v>404880</v>
      </c>
      <c r="K53" s="4">
        <f t="shared" si="8"/>
        <v>2025</v>
      </c>
      <c r="L53" s="29">
        <v>200</v>
      </c>
      <c r="M53" s="4">
        <v>24</v>
      </c>
      <c r="N53" s="4">
        <f>'[1]疲劳值，副本开启时间'!$O83</f>
        <v>0</v>
      </c>
      <c r="O53" s="4">
        <f>'[1]疲劳值，副本开启时间'!$K83</f>
        <v>300</v>
      </c>
      <c r="P53" s="4">
        <f>ROUND(L53*2*经验产出方式!$E$15,0)</f>
        <v>466</v>
      </c>
      <c r="Q53" s="4">
        <f>O53*L53</f>
        <v>60000</v>
      </c>
      <c r="R53" s="4">
        <f t="shared" si="7"/>
        <v>1000</v>
      </c>
    </row>
    <row r="54" spans="1:18" s="8" customFormat="1" x14ac:dyDescent="0.15">
      <c r="A54" s="8">
        <v>37</v>
      </c>
      <c r="B54" s="25">
        <f>'[1]疲劳值，副本开启时间'!$E84</f>
        <v>21</v>
      </c>
      <c r="C54" s="25">
        <f>[1]升级时间曲线!$Q62</f>
        <v>2409.5459116387074</v>
      </c>
      <c r="D54" s="25">
        <f>[1]升级时间曲线!$R$26</f>
        <v>1</v>
      </c>
      <c r="E54" s="9">
        <f t="shared" si="9"/>
        <v>1205</v>
      </c>
      <c r="F54" s="9">
        <f t="shared" si="3"/>
        <v>2297</v>
      </c>
      <c r="G54" s="9">
        <f t="shared" si="4"/>
        <v>8.7070091423595991E-4</v>
      </c>
      <c r="H54" s="4">
        <f t="shared" si="5"/>
        <v>9.1287600472023686E-4</v>
      </c>
      <c r="I54" s="4">
        <f>'宠物计算经验表!'!E46</f>
        <v>44250</v>
      </c>
      <c r="J54" s="4">
        <f>SUM($I$18:I54)</f>
        <v>449130</v>
      </c>
      <c r="K54" s="4">
        <f t="shared" si="8"/>
        <v>2191</v>
      </c>
      <c r="L54" s="29">
        <v>205</v>
      </c>
      <c r="M54" s="4">
        <v>24.6</v>
      </c>
      <c r="N54" s="4">
        <f>'[1]疲劳值，副本开启时间'!$O84</f>
        <v>1</v>
      </c>
      <c r="O54" s="4">
        <f>'[1]疲劳值，副本开启时间'!$K84</f>
        <v>350</v>
      </c>
      <c r="P54" s="4">
        <f>ROUND(L54*2*经验产出方式!$E$15,0)</f>
        <v>478</v>
      </c>
      <c r="Q54" s="4">
        <f>O54*L54</f>
        <v>71750</v>
      </c>
      <c r="R54" s="4">
        <f t="shared" si="7"/>
        <v>1195</v>
      </c>
    </row>
    <row r="55" spans="1:18" s="8" customFormat="1" x14ac:dyDescent="0.15">
      <c r="A55" s="8">
        <v>38</v>
      </c>
      <c r="B55" s="25">
        <f>'[1]疲劳值，副本开启时间'!$E85</f>
        <v>25</v>
      </c>
      <c r="C55" s="25">
        <f>[1]升级时间曲线!$Q63</f>
        <v>2789.2407306099458</v>
      </c>
      <c r="D55" s="25">
        <f>[1]升级时间曲线!$R$26</f>
        <v>1</v>
      </c>
      <c r="E55" s="9">
        <f t="shared" si="9"/>
        <v>1395</v>
      </c>
      <c r="F55" s="9">
        <f t="shared" si="3"/>
        <v>2673</v>
      </c>
      <c r="G55" s="9">
        <f t="shared" si="4"/>
        <v>7.4822297044519262E-4</v>
      </c>
      <c r="H55" s="4">
        <f t="shared" si="5"/>
        <v>8.4552976466088217E-4</v>
      </c>
      <c r="I55" s="4">
        <f>'宠物计算经验表!'!E47</f>
        <v>47600</v>
      </c>
      <c r="J55" s="4">
        <f>SUM($I$18:I55)</f>
        <v>496730</v>
      </c>
      <c r="K55" s="4">
        <f t="shared" si="8"/>
        <v>2366</v>
      </c>
      <c r="L55" s="29">
        <v>210</v>
      </c>
      <c r="M55" s="4">
        <v>25.2</v>
      </c>
      <c r="N55" s="4">
        <f>'[1]疲劳值，副本开启时间'!$O85</f>
        <v>1</v>
      </c>
      <c r="O55" s="4">
        <f>'[1]疲劳值，副本开启时间'!$K85</f>
        <v>375</v>
      </c>
      <c r="P55" s="4">
        <f>ROUND(L55*2*经验产出方式!$E$15,0)</f>
        <v>489</v>
      </c>
      <c r="Q55" s="4">
        <f>O55*L55</f>
        <v>78750</v>
      </c>
      <c r="R55" s="4">
        <f t="shared" si="7"/>
        <v>1312</v>
      </c>
    </row>
    <row r="56" spans="1:18" s="8" customFormat="1" x14ac:dyDescent="0.15">
      <c r="A56" s="8">
        <v>39</v>
      </c>
      <c r="B56" s="25">
        <f>'[1]疲劳值，副本开启时间'!$E86</f>
        <v>28</v>
      </c>
      <c r="C56" s="25">
        <f>[1]升级时间曲线!$Q64</f>
        <v>3231.7939220993076</v>
      </c>
      <c r="D56" s="25">
        <f>[1]升级时间曲线!$R$26</f>
        <v>1</v>
      </c>
      <c r="E56" s="9">
        <f t="shared" si="9"/>
        <v>1616</v>
      </c>
      <c r="F56" s="9">
        <f t="shared" si="3"/>
        <v>3098</v>
      </c>
      <c r="G56" s="9">
        <f t="shared" si="4"/>
        <v>6.4557779212395089E-4</v>
      </c>
      <c r="H56" s="4">
        <f t="shared" si="5"/>
        <v>7.8490070093457942E-4</v>
      </c>
      <c r="I56" s="4">
        <f>'宠物计算经验表!'!E48</f>
        <v>51110</v>
      </c>
      <c r="J56" s="4">
        <f>SUM($I$18:I56)</f>
        <v>547840</v>
      </c>
      <c r="K56" s="4">
        <f t="shared" si="8"/>
        <v>2549</v>
      </c>
      <c r="L56" s="29">
        <v>215</v>
      </c>
      <c r="M56" s="4">
        <v>25.8</v>
      </c>
      <c r="N56" s="4">
        <f>'[1]疲劳值，副本开启时间'!$O86</f>
        <v>0</v>
      </c>
      <c r="O56" s="4">
        <f>'[1]疲劳值，副本开启时间'!$K86</f>
        <v>425</v>
      </c>
      <c r="P56" s="4">
        <f>ROUND(L56*2*经验产出方式!$E$15,0)</f>
        <v>501</v>
      </c>
      <c r="Q56" s="4">
        <f>O56*L56</f>
        <v>91375</v>
      </c>
      <c r="R56" s="4">
        <f t="shared" si="7"/>
        <v>1522</v>
      </c>
    </row>
    <row r="57" spans="1:18" s="8" customFormat="1" x14ac:dyDescent="0.15">
      <c r="A57" s="8">
        <v>40</v>
      </c>
      <c r="B57" s="25">
        <f>'[1]疲劳值，副本开启时间'!$E87</f>
        <v>33</v>
      </c>
      <c r="C57" s="25">
        <f>[1]升级时间曲线!$Q65</f>
        <v>3678.6024327376058</v>
      </c>
      <c r="D57" s="25">
        <f>[1]升级时间曲线!$R$26</f>
        <v>1</v>
      </c>
      <c r="E57" s="9">
        <f t="shared" si="9"/>
        <v>1840</v>
      </c>
      <c r="F57" s="9">
        <f t="shared" si="3"/>
        <v>3549</v>
      </c>
      <c r="G57" s="9">
        <f t="shared" si="4"/>
        <v>5.6353902507748658E-4</v>
      </c>
      <c r="H57" s="4">
        <f t="shared" si="5"/>
        <v>7.3012080180538967E-4</v>
      </c>
      <c r="I57" s="4">
        <f>'宠物计算经验表!'!E49</f>
        <v>54800</v>
      </c>
      <c r="J57" s="4">
        <f>SUM($I$18:I57)</f>
        <v>602640</v>
      </c>
      <c r="K57" s="4">
        <f t="shared" si="8"/>
        <v>2740</v>
      </c>
      <c r="L57" s="29">
        <v>220</v>
      </c>
      <c r="M57" s="4">
        <v>26.4</v>
      </c>
      <c r="N57" s="4">
        <f>'[1]疲劳值，副本开启时间'!$O87</f>
        <v>1</v>
      </c>
      <c r="O57" s="4">
        <f>'[1]疲劳值，副本开启时间'!$K87</f>
        <v>450</v>
      </c>
      <c r="P57" s="4">
        <f>ROUND(L57*2*经验产出方式!$E$15,0)</f>
        <v>513</v>
      </c>
      <c r="Q57" s="4">
        <f>O57*L57</f>
        <v>99000</v>
      </c>
      <c r="R57" s="4">
        <f t="shared" si="7"/>
        <v>1650</v>
      </c>
    </row>
    <row r="58" spans="1:18" s="8" customFormat="1" x14ac:dyDescent="0.15">
      <c r="A58" s="8">
        <v>41</v>
      </c>
      <c r="B58" s="25">
        <f>'[1]疲劳值，副本开启时间'!$E88</f>
        <v>37</v>
      </c>
      <c r="C58" s="25">
        <f>[1]升级时间曲线!$Q66</f>
        <v>4140.7006378049327</v>
      </c>
      <c r="D58" s="25">
        <f>[1]升级时间曲线!$R$26</f>
        <v>1</v>
      </c>
      <c r="E58" s="9">
        <f t="shared" si="9"/>
        <v>2071</v>
      </c>
      <c r="F58" s="9">
        <f t="shared" si="3"/>
        <v>4049</v>
      </c>
      <c r="G58" s="9">
        <f t="shared" si="4"/>
        <v>4.9394912324030624E-4</v>
      </c>
      <c r="H58" s="4">
        <f t="shared" si="5"/>
        <v>6.8111642550099897E-4</v>
      </c>
      <c r="I58" s="4">
        <f>'宠物计算经验表!'!E50</f>
        <v>58040</v>
      </c>
      <c r="J58" s="4">
        <f>SUM($I$18:I58)</f>
        <v>660680</v>
      </c>
      <c r="K58" s="4">
        <f t="shared" si="8"/>
        <v>2937</v>
      </c>
      <c r="L58" s="29">
        <v>225</v>
      </c>
      <c r="M58" s="4">
        <v>27</v>
      </c>
      <c r="N58" s="4">
        <f>'[1]疲劳值，副本开启时间'!$O88</f>
        <v>0</v>
      </c>
      <c r="O58" s="4">
        <f>'[1]疲劳值，副本开启时间'!$K88</f>
        <v>500</v>
      </c>
      <c r="P58" s="4">
        <f>ROUND(L58*2*经验产出方式!$E$15,0)</f>
        <v>524</v>
      </c>
      <c r="Q58" s="4">
        <f>O58*L58</f>
        <v>112500</v>
      </c>
      <c r="R58" s="4">
        <f t="shared" si="7"/>
        <v>1875</v>
      </c>
    </row>
    <row r="59" spans="1:18" s="8" customFormat="1" x14ac:dyDescent="0.15">
      <c r="A59" s="8">
        <v>42</v>
      </c>
      <c r="B59" s="25">
        <f>'[1]疲劳值，副本开启时间'!$E89</f>
        <v>42</v>
      </c>
      <c r="C59" s="25">
        <f>[1]升级时间曲线!$Q67</f>
        <v>4632.4711696491377</v>
      </c>
      <c r="D59" s="25">
        <f>[1]升级时间曲线!$R$26</f>
        <v>1</v>
      </c>
      <c r="E59" s="9">
        <f t="shared" si="9"/>
        <v>2317</v>
      </c>
      <c r="F59" s="9">
        <f t="shared" si="3"/>
        <v>4600</v>
      </c>
      <c r="G59" s="9">
        <f t="shared" si="4"/>
        <v>4.3478260869565219E-4</v>
      </c>
      <c r="H59" s="4">
        <f t="shared" si="5"/>
        <v>6.3656366328549883E-4</v>
      </c>
      <c r="I59" s="4">
        <f>'宠物计算经验表!'!E51</f>
        <v>61950</v>
      </c>
      <c r="J59" s="4">
        <f>SUM($I$18:I59)</f>
        <v>722630</v>
      </c>
      <c r="K59" s="4">
        <f t="shared" si="8"/>
        <v>3142</v>
      </c>
      <c r="L59" s="29">
        <v>230</v>
      </c>
      <c r="M59" s="4">
        <v>27.6</v>
      </c>
      <c r="N59" s="4">
        <f>'[1]疲劳值，副本开启时间'!$O89</f>
        <v>1</v>
      </c>
      <c r="O59" s="4">
        <f>'[1]疲劳值，副本开启时间'!$K89</f>
        <v>550</v>
      </c>
      <c r="P59" s="4">
        <f>ROUND(L59*2*经验产出方式!$E$15,0)</f>
        <v>536</v>
      </c>
      <c r="Q59" s="4">
        <f>O59*L59</f>
        <v>126500</v>
      </c>
      <c r="R59" s="4">
        <f t="shared" si="7"/>
        <v>2108</v>
      </c>
    </row>
    <row r="60" spans="1:18" s="8" customFormat="1" x14ac:dyDescent="0.15">
      <c r="A60" s="8">
        <v>43</v>
      </c>
      <c r="B60" s="25">
        <f>'[1]疲劳值，副本开启时间'!$E90</f>
        <v>47</v>
      </c>
      <c r="C60" s="25">
        <f>[1]升级时间曲线!$Q68</f>
        <v>5155.6013817291359</v>
      </c>
      <c r="D60" s="25">
        <f>[1]升级时间曲线!$R$26</f>
        <v>1</v>
      </c>
      <c r="E60" s="9">
        <f t="shared" si="9"/>
        <v>2578</v>
      </c>
      <c r="F60" s="9">
        <f t="shared" si="3"/>
        <v>5201</v>
      </c>
      <c r="G60" s="9">
        <f t="shared" si="4"/>
        <v>3.8454143433955007E-4</v>
      </c>
      <c r="H60" s="4">
        <f t="shared" si="5"/>
        <v>5.9594755661501785E-4</v>
      </c>
      <c r="I60" s="4">
        <f>'宠物计算经验表!'!E52</f>
        <v>66030</v>
      </c>
      <c r="J60" s="4">
        <f>SUM($I$18:I60)</f>
        <v>788660</v>
      </c>
      <c r="K60" s="4">
        <f t="shared" si="8"/>
        <v>3356</v>
      </c>
      <c r="L60" s="29">
        <v>235</v>
      </c>
      <c r="M60" s="4">
        <v>28.2</v>
      </c>
      <c r="N60" s="4">
        <f>'[1]疲劳值，副本开启时间'!$O90</f>
        <v>1</v>
      </c>
      <c r="O60" s="4">
        <f>'[1]疲劳值，副本开启时间'!$K90</f>
        <v>600</v>
      </c>
      <c r="P60" s="4">
        <f>ROUND(L60*2*经验产出方式!$E$15,0)</f>
        <v>548</v>
      </c>
      <c r="Q60" s="4">
        <f>O60*L60</f>
        <v>141000</v>
      </c>
      <c r="R60" s="4">
        <f t="shared" si="7"/>
        <v>2350</v>
      </c>
    </row>
    <row r="61" spans="1:18" s="8" customFormat="1" x14ac:dyDescent="0.15">
      <c r="A61" s="8">
        <v>44</v>
      </c>
      <c r="B61" s="25">
        <f>'[1]疲劳值，副本开启时间'!$E91</f>
        <v>52</v>
      </c>
      <c r="C61" s="25">
        <f>[1]升级时间曲线!$Q69</f>
        <v>5717.7670486371071</v>
      </c>
      <c r="D61" s="25">
        <f>[1]升级时间曲线!$R$26</f>
        <v>1</v>
      </c>
      <c r="E61" s="9">
        <f t="shared" si="9"/>
        <v>2859</v>
      </c>
      <c r="F61" s="9">
        <f t="shared" si="3"/>
        <v>5901</v>
      </c>
      <c r="G61" s="9">
        <f t="shared" si="4"/>
        <v>3.3892560582952041E-4</v>
      </c>
      <c r="H61" s="4">
        <f t="shared" si="5"/>
        <v>5.5881531153953619E-4</v>
      </c>
      <c r="I61" s="4">
        <f>'宠物计算经验表!'!E53</f>
        <v>70300</v>
      </c>
      <c r="J61" s="4">
        <f>SUM($I$18:I61)</f>
        <v>858960</v>
      </c>
      <c r="K61" s="4">
        <f t="shared" si="8"/>
        <v>3579</v>
      </c>
      <c r="L61" s="29">
        <v>240</v>
      </c>
      <c r="M61" s="4">
        <v>28.8</v>
      </c>
      <c r="N61" s="4">
        <f>'[1]疲劳值，副本开启时间'!$O91</f>
        <v>0</v>
      </c>
      <c r="O61" s="4">
        <f>'[1]疲劳值，副本开启时间'!$K91</f>
        <v>700</v>
      </c>
      <c r="P61" s="4">
        <f>ROUND(L61*2*经验产出方式!$E$15,0)</f>
        <v>559</v>
      </c>
      <c r="Q61" s="4">
        <f>O61*L61</f>
        <v>168000</v>
      </c>
      <c r="R61" s="4">
        <f t="shared" si="7"/>
        <v>2800</v>
      </c>
    </row>
    <row r="62" spans="1:18" s="8" customFormat="1" x14ac:dyDescent="0.15">
      <c r="A62" s="8">
        <v>45</v>
      </c>
      <c r="B62" s="25">
        <f>'[1]疲劳值，副本开启时间'!$E92</f>
        <v>58</v>
      </c>
      <c r="C62" s="25">
        <f>[1]升级时间曲线!$Q70</f>
        <v>6334.6660824668288</v>
      </c>
      <c r="D62" s="25">
        <f>[1]升级时间曲线!$R$26</f>
        <v>1</v>
      </c>
      <c r="E62" s="9">
        <f t="shared" si="9"/>
        <v>3168</v>
      </c>
      <c r="F62" s="9">
        <f t="shared" si="3"/>
        <v>6802</v>
      </c>
      <c r="G62" s="9">
        <f t="shared" si="4"/>
        <v>2.9403116730373417E-4</v>
      </c>
      <c r="H62" s="4">
        <f t="shared" si="5"/>
        <v>5.2478821047220227E-4</v>
      </c>
      <c r="I62" s="4">
        <f>'宠物计算经验表!'!E54</f>
        <v>74750</v>
      </c>
      <c r="J62" s="4">
        <f>SUM($I$18:I62)</f>
        <v>933710</v>
      </c>
      <c r="K62" s="4">
        <f t="shared" si="8"/>
        <v>3812</v>
      </c>
      <c r="L62" s="29">
        <v>245</v>
      </c>
      <c r="M62" s="4">
        <v>29.4</v>
      </c>
      <c r="N62" s="4">
        <f>'[1]疲劳值，副本开启时间'!$O92</f>
        <v>1</v>
      </c>
      <c r="O62" s="4">
        <f>'[1]疲劳值，副本开启时间'!$K92</f>
        <v>900</v>
      </c>
      <c r="P62" s="4">
        <f>ROUND(L62*2*经验产出方式!$E$15,0)</f>
        <v>571</v>
      </c>
      <c r="Q62" s="4">
        <f>O62*L62</f>
        <v>220500</v>
      </c>
      <c r="R62" s="4">
        <f t="shared" si="7"/>
        <v>3675</v>
      </c>
    </row>
    <row r="63" spans="1:18" s="8" customFormat="1" x14ac:dyDescent="0.15">
      <c r="A63" s="8">
        <v>46</v>
      </c>
      <c r="B63" s="25">
        <f>'[1]疲劳值，副本开启时间'!$E93</f>
        <v>64</v>
      </c>
      <c r="C63" s="25">
        <f>[1]升级时间曲线!$Q71</f>
        <v>7004.5757326319635</v>
      </c>
      <c r="D63" s="25">
        <f>[1]升级时间曲线!$R$26</f>
        <v>1</v>
      </c>
      <c r="E63" s="9">
        <f t="shared" si="9"/>
        <v>3503</v>
      </c>
      <c r="F63" s="9">
        <f t="shared" si="3"/>
        <v>7902</v>
      </c>
      <c r="G63" s="9">
        <f t="shared" si="4"/>
        <v>2.531004808909137E-4</v>
      </c>
      <c r="H63" s="4">
        <f t="shared" si="5"/>
        <v>4.935298240072648E-4</v>
      </c>
      <c r="I63" s="4">
        <f>'宠物计算经验表!'!E55</f>
        <v>79400</v>
      </c>
      <c r="J63" s="4">
        <f>SUM($I$18:I63)</f>
        <v>1013110</v>
      </c>
      <c r="K63" s="4">
        <f t="shared" si="8"/>
        <v>4053</v>
      </c>
      <c r="L63" s="29">
        <v>250</v>
      </c>
      <c r="M63" s="4">
        <v>30</v>
      </c>
      <c r="N63" s="4">
        <f>'[1]疲劳值，副本开启时间'!$O93</f>
        <v>0</v>
      </c>
      <c r="O63" s="4">
        <f>'[1]疲劳值，副本开启时间'!$K93</f>
        <v>1100</v>
      </c>
      <c r="P63" s="4">
        <f>ROUND(L63*2*经验产出方式!$E$15,0)</f>
        <v>583</v>
      </c>
      <c r="Q63" s="4">
        <f>O63*L63</f>
        <v>275000</v>
      </c>
      <c r="R63" s="4">
        <f t="shared" si="7"/>
        <v>4583</v>
      </c>
    </row>
    <row r="64" spans="1:18" s="8" customFormat="1" x14ac:dyDescent="0.15">
      <c r="A64" s="8">
        <v>47</v>
      </c>
      <c r="B64" s="25">
        <f>'[1]疲劳值，副本开启时间'!$E94</f>
        <v>71</v>
      </c>
      <c r="C64" s="25">
        <f>[1]升级时间曲线!$Q72</f>
        <v>7778.2762492216843</v>
      </c>
      <c r="D64" s="25">
        <f>[1]升级时间曲线!$R$26</f>
        <v>1</v>
      </c>
      <c r="E64" s="9">
        <f t="shared" si="9"/>
        <v>3890</v>
      </c>
      <c r="F64" s="9">
        <f t="shared" si="3"/>
        <v>9202</v>
      </c>
      <c r="G64" s="9">
        <f t="shared" si="4"/>
        <v>2.1734405564007825E-4</v>
      </c>
      <c r="H64" s="4">
        <f t="shared" si="5"/>
        <v>4.647517678792739E-4</v>
      </c>
      <c r="I64" s="4">
        <f>'宠物计算经验表!'!E56</f>
        <v>84250</v>
      </c>
      <c r="J64" s="4">
        <f>SUM($I$18:I64)</f>
        <v>1097360</v>
      </c>
      <c r="K64" s="4">
        <f t="shared" si="8"/>
        <v>4304</v>
      </c>
      <c r="L64" s="29">
        <v>255</v>
      </c>
      <c r="M64" s="4">
        <v>30.6</v>
      </c>
      <c r="N64" s="4">
        <f>'[1]疲劳值，副本开启时间'!$O94</f>
        <v>0</v>
      </c>
      <c r="O64" s="4">
        <f>'[1]疲劳值，副本开启时间'!$K94</f>
        <v>1300</v>
      </c>
      <c r="P64" s="4">
        <f>ROUND(L64*2*经验产出方式!$E$15,0)</f>
        <v>594</v>
      </c>
      <c r="Q64" s="4">
        <f>O64*L64</f>
        <v>331500</v>
      </c>
      <c r="R64" s="4">
        <f t="shared" si="7"/>
        <v>5525</v>
      </c>
    </row>
    <row r="65" spans="1:20" x14ac:dyDescent="0.15">
      <c r="A65" s="8">
        <v>48</v>
      </c>
      <c r="B65" s="25">
        <f>'[1]疲劳值，副本开启时间'!$E95</f>
        <v>78</v>
      </c>
      <c r="C65" s="25">
        <f>[1]升级时间曲线!$Q73</f>
        <v>8650.5547206806968</v>
      </c>
      <c r="D65" s="25">
        <f>[1]升级时间曲线!$R$26</f>
        <v>1</v>
      </c>
      <c r="E65" s="9">
        <f t="shared" si="9"/>
        <v>4326</v>
      </c>
      <c r="F65" s="9">
        <f t="shared" si="3"/>
        <v>10703</v>
      </c>
      <c r="G65" s="9">
        <f t="shared" si="4"/>
        <v>1.8686349621601419E-4</v>
      </c>
      <c r="H65" s="4">
        <f t="shared" si="5"/>
        <v>4.3820470901521918E-4</v>
      </c>
      <c r="I65" s="4">
        <f>'宠物计算经验表!'!E57</f>
        <v>89300</v>
      </c>
      <c r="J65" s="4">
        <f>SUM($I$18:I65)</f>
        <v>1186660</v>
      </c>
      <c r="K65" s="4">
        <f t="shared" si="8"/>
        <v>4565</v>
      </c>
      <c r="L65" s="29">
        <v>260</v>
      </c>
      <c r="M65" s="4">
        <v>31.2</v>
      </c>
      <c r="N65" s="4">
        <f>'[1]疲劳值，副本开启时间'!$O95</f>
        <v>1</v>
      </c>
      <c r="O65" s="4">
        <f>'[1]疲劳值，副本开启时间'!$K95</f>
        <v>1500</v>
      </c>
      <c r="P65" s="4">
        <f>ROUND(L65*2*经验产出方式!$E$15,0)</f>
        <v>606</v>
      </c>
      <c r="Q65" s="4">
        <f>O65*L65</f>
        <v>390000</v>
      </c>
      <c r="R65" s="4">
        <f t="shared" si="7"/>
        <v>6500</v>
      </c>
      <c r="S65" s="8"/>
      <c r="T65" s="8"/>
    </row>
    <row r="66" spans="1:20" x14ac:dyDescent="0.15">
      <c r="A66" s="8">
        <v>49</v>
      </c>
      <c r="B66" s="25">
        <f>'[1]疲劳值，副本开启时间'!$E96</f>
        <v>87</v>
      </c>
      <c r="C66" s="25">
        <f>[1]升级时间曲线!$Q74</f>
        <v>9722.8951462126115</v>
      </c>
      <c r="D66" s="25">
        <f>[1]升级时间曲线!$R$26</f>
        <v>1</v>
      </c>
      <c r="E66" s="9">
        <f t="shared" si="9"/>
        <v>4862</v>
      </c>
      <c r="F66" s="9">
        <f t="shared" si="3"/>
        <v>12403</v>
      </c>
      <c r="G66" s="9">
        <f t="shared" si="4"/>
        <v>1.612513101668951E-4</v>
      </c>
      <c r="H66" s="4">
        <f t="shared" si="5"/>
        <v>4.1367145120628154E-4</v>
      </c>
      <c r="I66" s="4">
        <f>'宠物计算经验表!'!E58</f>
        <v>94550</v>
      </c>
      <c r="J66" s="4">
        <f>SUM($I$18:I66)</f>
        <v>1281210</v>
      </c>
      <c r="K66" s="4">
        <f>ROUNDUP(J66/L66,0)</f>
        <v>4835</v>
      </c>
      <c r="L66" s="29">
        <v>265</v>
      </c>
      <c r="M66" s="4">
        <v>31.8</v>
      </c>
      <c r="N66" s="4">
        <f>'[1]疲劳值，副本开启时间'!$O96</f>
        <v>0</v>
      </c>
      <c r="O66" s="4">
        <f>'[1]疲劳值，副本开启时间'!$K96</f>
        <v>1700</v>
      </c>
      <c r="P66" s="4">
        <f>ROUND(L66*2*经验产出方式!$E$15,0)</f>
        <v>617</v>
      </c>
      <c r="Q66" s="4">
        <f>O66*L66</f>
        <v>450500</v>
      </c>
      <c r="R66" s="4">
        <f t="shared" si="7"/>
        <v>7508</v>
      </c>
      <c r="S66" s="8"/>
      <c r="T66" s="8"/>
    </row>
    <row r="67" spans="1:20" x14ac:dyDescent="0.15">
      <c r="A67" s="8">
        <v>50</v>
      </c>
      <c r="B67" s="6" t="e">
        <f>#REF!</f>
        <v>#REF!</v>
      </c>
      <c r="C67" s="6" t="e">
        <f>#REF!</f>
        <v>#REF!</v>
      </c>
      <c r="D67" s="5" t="e">
        <f t="shared" ref="D67:D98" si="10">B67*$C$2</f>
        <v>#REF!</v>
      </c>
      <c r="E67" s="4">
        <f t="shared" ref="E67:E98" si="11">$C$3*(1+(A67-1)*$C$4)</f>
        <v>510</v>
      </c>
      <c r="F67" s="4"/>
      <c r="G67" s="4"/>
      <c r="H67" s="4" t="e">
        <f>E67*D67*(1-#REF!)</f>
        <v>#REF!</v>
      </c>
      <c r="I67" s="4"/>
      <c r="J67" s="4"/>
      <c r="K67" s="4"/>
      <c r="L67" s="4" t="e">
        <f>E67*D67*#REF!</f>
        <v>#REF!</v>
      </c>
      <c r="M67" s="4"/>
      <c r="N67" s="4"/>
      <c r="O67" s="4"/>
      <c r="P67" s="4"/>
      <c r="Q67" s="4"/>
      <c r="R67" s="4" t="e">
        <f>(H67+L67)*#REF!</f>
        <v>#REF!</v>
      </c>
    </row>
    <row r="68" spans="1:20" x14ac:dyDescent="0.15">
      <c r="A68" s="8">
        <v>51</v>
      </c>
      <c r="B68" s="6" t="e">
        <f>#REF!</f>
        <v>#REF!</v>
      </c>
      <c r="C68" s="6" t="e">
        <f>SUM($B$18:B68)</f>
        <v>#REF!</v>
      </c>
      <c r="D68" s="5" t="e">
        <f t="shared" si="10"/>
        <v>#REF!</v>
      </c>
      <c r="E68" s="4">
        <f t="shared" si="11"/>
        <v>520</v>
      </c>
      <c r="F68" s="4"/>
      <c r="G68" s="4"/>
      <c r="H68" s="4" t="e">
        <f>E68*D68*(1-#REF!)</f>
        <v>#REF!</v>
      </c>
      <c r="I68" s="4"/>
      <c r="J68" s="4"/>
      <c r="K68" s="4"/>
      <c r="L68" s="4" t="e">
        <f>E68*D68*#REF!</f>
        <v>#REF!</v>
      </c>
      <c r="M68" s="4"/>
      <c r="N68" s="4"/>
      <c r="O68" s="4"/>
      <c r="P68" s="4"/>
      <c r="Q68" s="4"/>
      <c r="R68" s="4" t="e">
        <f>(H68+L68)*#REF!</f>
        <v>#REF!</v>
      </c>
    </row>
    <row r="69" spans="1:20" x14ac:dyDescent="0.15">
      <c r="A69" s="8">
        <v>52</v>
      </c>
      <c r="B69" s="6" t="e">
        <f>#REF!</f>
        <v>#REF!</v>
      </c>
      <c r="C69" s="6" t="e">
        <f>SUM($B$18:B69)</f>
        <v>#REF!</v>
      </c>
      <c r="D69" s="5" t="e">
        <f t="shared" si="10"/>
        <v>#REF!</v>
      </c>
      <c r="E69" s="4">
        <f t="shared" si="11"/>
        <v>530</v>
      </c>
      <c r="F69" s="4"/>
      <c r="G69" s="4"/>
      <c r="H69" s="4" t="e">
        <f>E69*D69*(1-#REF!)</f>
        <v>#REF!</v>
      </c>
      <c r="I69" s="4"/>
      <c r="J69" s="4"/>
      <c r="K69" s="4"/>
      <c r="L69" s="4" t="e">
        <f>E69*D69*#REF!</f>
        <v>#REF!</v>
      </c>
      <c r="M69" s="4"/>
      <c r="N69" s="4"/>
      <c r="O69" s="4"/>
      <c r="P69" s="4"/>
      <c r="Q69" s="4"/>
      <c r="R69" s="4" t="e">
        <f>(H69+L69)*#REF!</f>
        <v>#REF!</v>
      </c>
    </row>
    <row r="70" spans="1:20" x14ac:dyDescent="0.15">
      <c r="A70" s="8">
        <v>53</v>
      </c>
      <c r="B70" s="7">
        <v>26.022231444341163</v>
      </c>
      <c r="C70" s="6" t="e">
        <f>SUM($B$18:B70)</f>
        <v>#REF!</v>
      </c>
      <c r="D70" s="5">
        <f t="shared" si="10"/>
        <v>52.044462888682325</v>
      </c>
      <c r="E70" s="4">
        <f t="shared" si="11"/>
        <v>540</v>
      </c>
      <c r="F70" s="4"/>
      <c r="G70" s="4"/>
      <c r="H70" s="4" t="e">
        <f>E70*D70*(1-#REF!)</f>
        <v>#REF!</v>
      </c>
      <c r="I70" s="4"/>
      <c r="J70" s="4"/>
      <c r="K70" s="4"/>
      <c r="L70" s="4" t="e">
        <f>E70*D70*#REF!</f>
        <v>#REF!</v>
      </c>
      <c r="M70" s="4"/>
      <c r="N70" s="4"/>
      <c r="O70" s="4"/>
      <c r="P70" s="4"/>
      <c r="Q70" s="4"/>
      <c r="R70" s="4" t="e">
        <f>(H70+L70)*#REF!</f>
        <v>#REF!</v>
      </c>
    </row>
    <row r="71" spans="1:20" x14ac:dyDescent="0.15">
      <c r="A71" s="8">
        <v>54</v>
      </c>
      <c r="B71" s="7">
        <v>28.101738293451959</v>
      </c>
      <c r="C71" s="6" t="e">
        <f>SUM($B$18:B71)</f>
        <v>#REF!</v>
      </c>
      <c r="D71" s="5">
        <f t="shared" si="10"/>
        <v>56.203476586903918</v>
      </c>
      <c r="E71" s="4">
        <f t="shared" si="11"/>
        <v>550</v>
      </c>
      <c r="F71" s="4"/>
      <c r="G71" s="4"/>
      <c r="H71" s="4" t="e">
        <f>E71*D71*(1-#REF!)</f>
        <v>#REF!</v>
      </c>
      <c r="I71" s="4"/>
      <c r="J71" s="4"/>
      <c r="K71" s="4"/>
      <c r="L71" s="4" t="e">
        <f>E71*D71*#REF!</f>
        <v>#REF!</v>
      </c>
      <c r="M71" s="4"/>
      <c r="N71" s="4"/>
      <c r="O71" s="4"/>
      <c r="P71" s="4"/>
      <c r="Q71" s="4"/>
      <c r="R71" s="4" t="e">
        <f>(H71+L71)*#REF!</f>
        <v>#REF!</v>
      </c>
    </row>
    <row r="72" spans="1:20" x14ac:dyDescent="0.15">
      <c r="A72" s="8">
        <v>55</v>
      </c>
      <c r="B72" s="7">
        <v>30.578442609265512</v>
      </c>
      <c r="C72" s="6" t="e">
        <f>SUM($B$18:B72)</f>
        <v>#REF!</v>
      </c>
      <c r="D72" s="5">
        <f t="shared" si="10"/>
        <v>61.156885218531023</v>
      </c>
      <c r="E72" s="4">
        <f t="shared" si="11"/>
        <v>560</v>
      </c>
      <c r="F72" s="4"/>
      <c r="G72" s="4"/>
      <c r="H72" s="4" t="e">
        <f>E72*D72*(1-#REF!)</f>
        <v>#REF!</v>
      </c>
      <c r="I72" s="4"/>
      <c r="J72" s="4"/>
      <c r="K72" s="4"/>
      <c r="L72" s="4" t="e">
        <f>E72*D72*#REF!</f>
        <v>#REF!</v>
      </c>
      <c r="M72" s="4"/>
      <c r="N72" s="4"/>
      <c r="O72" s="4"/>
      <c r="P72" s="4"/>
      <c r="Q72" s="4"/>
      <c r="R72" s="4" t="e">
        <f>(H72+L72)*#REF!</f>
        <v>#REF!</v>
      </c>
    </row>
    <row r="73" spans="1:20" x14ac:dyDescent="0.15">
      <c r="A73" s="8">
        <v>56</v>
      </c>
      <c r="B73" s="7">
        <v>33.052357631516081</v>
      </c>
      <c r="C73" s="6" t="e">
        <f>SUM($B$18:B73)</f>
        <v>#REF!</v>
      </c>
      <c r="D73" s="5">
        <f t="shared" si="10"/>
        <v>66.104715263032162</v>
      </c>
      <c r="E73" s="4">
        <f t="shared" si="11"/>
        <v>570</v>
      </c>
      <c r="F73" s="4"/>
      <c r="G73" s="4"/>
      <c r="H73" s="4" t="e">
        <f>E73*D73*(1-#REF!)</f>
        <v>#REF!</v>
      </c>
      <c r="I73" s="4"/>
      <c r="J73" s="4"/>
      <c r="K73" s="4"/>
      <c r="L73" s="4" t="e">
        <f>E73*D73*#REF!</f>
        <v>#REF!</v>
      </c>
      <c r="M73" s="4"/>
      <c r="N73" s="4"/>
      <c r="O73" s="4"/>
      <c r="P73" s="4"/>
      <c r="Q73" s="4"/>
      <c r="R73" s="4" t="e">
        <f>(H73+L73)*#REF!</f>
        <v>#REF!</v>
      </c>
    </row>
    <row r="74" spans="1:20" x14ac:dyDescent="0.15">
      <c r="A74" s="8">
        <v>57</v>
      </c>
      <c r="B74" s="7">
        <v>35.249567253481615</v>
      </c>
      <c r="C74" s="6" t="e">
        <f>SUM($B$18:B74)</f>
        <v>#REF!</v>
      </c>
      <c r="D74" s="5">
        <f t="shared" si="10"/>
        <v>70.49913450696323</v>
      </c>
      <c r="E74" s="4">
        <f t="shared" si="11"/>
        <v>580</v>
      </c>
      <c r="F74" s="4"/>
      <c r="G74" s="4"/>
      <c r="H74" s="4" t="e">
        <f>E74*D74*(1-#REF!)</f>
        <v>#REF!</v>
      </c>
      <c r="I74" s="4"/>
      <c r="J74" s="4"/>
      <c r="K74" s="4"/>
      <c r="L74" s="4" t="e">
        <f>E74*D74*#REF!</f>
        <v>#REF!</v>
      </c>
      <c r="M74" s="4"/>
      <c r="N74" s="4"/>
      <c r="O74" s="4"/>
      <c r="P74" s="4"/>
      <c r="Q74" s="4"/>
      <c r="R74" s="4" t="e">
        <f>(H74+L74)*#REF!</f>
        <v>#REF!</v>
      </c>
    </row>
    <row r="75" spans="1:20" x14ac:dyDescent="0.15">
      <c r="A75" s="8">
        <v>58</v>
      </c>
      <c r="B75" s="7">
        <v>37.23962834266073</v>
      </c>
      <c r="C75" s="6" t="e">
        <f>SUM($B$18:B75)</f>
        <v>#REF!</v>
      </c>
      <c r="D75" s="5">
        <f t="shared" si="10"/>
        <v>74.479256685321459</v>
      </c>
      <c r="E75" s="4">
        <f t="shared" si="11"/>
        <v>590</v>
      </c>
      <c r="F75" s="4"/>
      <c r="G75" s="4"/>
      <c r="H75" s="4" t="e">
        <f>E75*D75*(1-#REF!)</f>
        <v>#REF!</v>
      </c>
      <c r="I75" s="4"/>
      <c r="J75" s="4"/>
      <c r="K75" s="4"/>
      <c r="L75" s="4" t="e">
        <f>E75*D75*#REF!</f>
        <v>#REF!</v>
      </c>
      <c r="M75" s="4"/>
      <c r="N75" s="4"/>
      <c r="O75" s="4"/>
      <c r="P75" s="4"/>
      <c r="Q75" s="4"/>
      <c r="R75" s="4" t="e">
        <f>(H75+L75)*#REF!</f>
        <v>#REF!</v>
      </c>
    </row>
    <row r="76" spans="1:20" x14ac:dyDescent="0.15">
      <c r="A76" s="8">
        <v>59</v>
      </c>
      <c r="B76" s="7">
        <v>38.829446563114786</v>
      </c>
      <c r="C76" s="6" t="e">
        <f>SUM($B$18:B76)</f>
        <v>#REF!</v>
      </c>
      <c r="D76" s="5">
        <f t="shared" si="10"/>
        <v>77.658893126229572</v>
      </c>
      <c r="E76" s="4">
        <f t="shared" si="11"/>
        <v>600</v>
      </c>
      <c r="F76" s="4"/>
      <c r="G76" s="4"/>
      <c r="H76" s="4" t="e">
        <f>E76*D76*(1-#REF!)</f>
        <v>#REF!</v>
      </c>
      <c r="I76" s="4"/>
      <c r="J76" s="4"/>
      <c r="K76" s="4"/>
      <c r="L76" s="4" t="e">
        <f>E76*D76*#REF!</f>
        <v>#REF!</v>
      </c>
      <c r="M76" s="4"/>
      <c r="N76" s="4"/>
      <c r="O76" s="4"/>
      <c r="P76" s="4"/>
      <c r="Q76" s="4"/>
      <c r="R76" s="4" t="e">
        <f>(H76+L76)*#REF!</f>
        <v>#REF!</v>
      </c>
    </row>
    <row r="77" spans="1:20" x14ac:dyDescent="0.15">
      <c r="A77" s="8">
        <v>60</v>
      </c>
      <c r="B77" s="7">
        <v>40.21726910645107</v>
      </c>
      <c r="C77" s="6" t="e">
        <f>SUM($B$18:B77)</f>
        <v>#REF!</v>
      </c>
      <c r="D77" s="5">
        <f t="shared" si="10"/>
        <v>80.43453821290214</v>
      </c>
      <c r="E77" s="4">
        <f t="shared" si="11"/>
        <v>610</v>
      </c>
      <c r="F77" s="4"/>
      <c r="G77" s="4"/>
      <c r="H77" s="4" t="e">
        <f>E77*D77*(1-#REF!)</f>
        <v>#REF!</v>
      </c>
      <c r="I77" s="4"/>
      <c r="J77" s="4"/>
      <c r="K77" s="4"/>
      <c r="L77" s="4" t="e">
        <f>E77*D77*#REF!</f>
        <v>#REF!</v>
      </c>
      <c r="M77" s="4"/>
      <c r="N77" s="4"/>
      <c r="O77" s="4"/>
      <c r="P77" s="4"/>
      <c r="Q77" s="4"/>
      <c r="R77" s="4" t="e">
        <f>(H77+L77)*#REF!</f>
        <v>#REF!</v>
      </c>
    </row>
    <row r="78" spans="1:20" x14ac:dyDescent="0.15">
      <c r="A78" s="8">
        <v>61</v>
      </c>
      <c r="B78" s="7">
        <v>41.713316183938481</v>
      </c>
      <c r="C78" s="6" t="e">
        <f>SUM($B$18:B78)</f>
        <v>#REF!</v>
      </c>
      <c r="D78" s="5">
        <f t="shared" si="10"/>
        <v>83.426632367876962</v>
      </c>
      <c r="E78" s="4">
        <f t="shared" si="11"/>
        <v>620</v>
      </c>
      <c r="F78" s="4"/>
      <c r="G78" s="4"/>
      <c r="H78" s="4" t="e">
        <f>E78*D78*(1-#REF!)</f>
        <v>#REF!</v>
      </c>
      <c r="I78" s="4"/>
      <c r="J78" s="4"/>
      <c r="K78" s="4"/>
      <c r="L78" s="4" t="e">
        <f>E78*D78*#REF!</f>
        <v>#REF!</v>
      </c>
      <c r="M78" s="4"/>
      <c r="N78" s="4"/>
      <c r="O78" s="4"/>
      <c r="P78" s="4"/>
      <c r="Q78" s="4"/>
      <c r="R78" s="4" t="e">
        <f>(H78+L78)*#REF!</f>
        <v>#REF!</v>
      </c>
    </row>
    <row r="79" spans="1:20" x14ac:dyDescent="0.15">
      <c r="A79" s="8">
        <v>62</v>
      </c>
      <c r="B79" s="7">
        <v>43.430250510558885</v>
      </c>
      <c r="C79" s="6" t="e">
        <f>SUM($B$18:B79)</f>
        <v>#REF!</v>
      </c>
      <c r="D79" s="5">
        <f t="shared" si="10"/>
        <v>86.86050102111777</v>
      </c>
      <c r="E79" s="4">
        <f t="shared" si="11"/>
        <v>630</v>
      </c>
      <c r="F79" s="4"/>
      <c r="G79" s="4"/>
      <c r="H79" s="4" t="e">
        <f>E79*D79*(1-#REF!)</f>
        <v>#REF!</v>
      </c>
      <c r="I79" s="4"/>
      <c r="J79" s="4"/>
      <c r="K79" s="4"/>
      <c r="L79" s="4" t="e">
        <f>E79*D79*#REF!</f>
        <v>#REF!</v>
      </c>
      <c r="M79" s="4"/>
      <c r="N79" s="4"/>
      <c r="O79" s="4"/>
      <c r="P79" s="4"/>
      <c r="Q79" s="4"/>
      <c r="R79" s="4" t="e">
        <f>(H79+L79)*#REF!</f>
        <v>#REF!</v>
      </c>
    </row>
    <row r="80" spans="1:20" x14ac:dyDescent="0.15">
      <c r="A80" s="8">
        <v>63</v>
      </c>
      <c r="B80" s="7">
        <v>45.422608072178342</v>
      </c>
      <c r="C80" s="6" t="e">
        <f>SUM($B$18:B80)</f>
        <v>#REF!</v>
      </c>
      <c r="D80" s="5">
        <f t="shared" si="10"/>
        <v>90.845216144356684</v>
      </c>
      <c r="E80" s="4">
        <f t="shared" si="11"/>
        <v>640</v>
      </c>
      <c r="F80" s="4"/>
      <c r="G80" s="4"/>
      <c r="H80" s="4" t="e">
        <f>E80*D80*(1-#REF!)</f>
        <v>#REF!</v>
      </c>
      <c r="I80" s="4"/>
      <c r="J80" s="4"/>
      <c r="K80" s="4"/>
      <c r="L80" s="4" t="e">
        <f>E80*D80*#REF!</f>
        <v>#REF!</v>
      </c>
      <c r="M80" s="4"/>
      <c r="N80" s="4"/>
      <c r="O80" s="4"/>
      <c r="P80" s="4"/>
      <c r="Q80" s="4"/>
      <c r="R80" s="4" t="e">
        <f>(H80+L80)*#REF!</f>
        <v>#REF!</v>
      </c>
    </row>
    <row r="81" spans="1:18" x14ac:dyDescent="0.15">
      <c r="A81" s="8">
        <v>64</v>
      </c>
      <c r="B81" s="7">
        <v>47.699963483722939</v>
      </c>
      <c r="C81" s="6" t="e">
        <f>SUM($B$18:B81)</f>
        <v>#REF!</v>
      </c>
      <c r="D81" s="5">
        <f t="shared" si="10"/>
        <v>95.399926967445879</v>
      </c>
      <c r="E81" s="4">
        <f t="shared" si="11"/>
        <v>650</v>
      </c>
      <c r="F81" s="4"/>
      <c r="G81" s="4"/>
      <c r="H81" s="4" t="e">
        <f>E81*D81*(1-#REF!)</f>
        <v>#REF!</v>
      </c>
      <c r="I81" s="4"/>
      <c r="J81" s="4"/>
      <c r="K81" s="4"/>
      <c r="L81" s="4" t="e">
        <f>E81*D81*#REF!</f>
        <v>#REF!</v>
      </c>
      <c r="M81" s="4"/>
      <c r="N81" s="4"/>
      <c r="O81" s="4"/>
      <c r="P81" s="4"/>
      <c r="Q81" s="4"/>
      <c r="R81" s="4" t="e">
        <f>(H81+L81)*#REF!</f>
        <v>#REF!</v>
      </c>
    </row>
    <row r="82" spans="1:18" x14ac:dyDescent="0.15">
      <c r="A82" s="8">
        <v>65</v>
      </c>
      <c r="B82" s="7">
        <v>50.335181826252871</v>
      </c>
      <c r="C82" s="6" t="e">
        <f>SUM($B$18:B82)</f>
        <v>#REF!</v>
      </c>
      <c r="D82" s="5">
        <f t="shared" si="10"/>
        <v>100.67036365250574</v>
      </c>
      <c r="E82" s="4">
        <f t="shared" si="11"/>
        <v>660</v>
      </c>
      <c r="F82" s="4"/>
      <c r="G82" s="4"/>
      <c r="H82" s="4" t="e">
        <f>E82*D82*(1-#REF!)</f>
        <v>#REF!</v>
      </c>
      <c r="I82" s="4"/>
      <c r="J82" s="4"/>
      <c r="K82" s="4"/>
      <c r="L82" s="4" t="e">
        <f>E82*D82*#REF!</f>
        <v>#REF!</v>
      </c>
      <c r="M82" s="4"/>
      <c r="N82" s="4"/>
      <c r="O82" s="4"/>
      <c r="P82" s="4"/>
      <c r="Q82" s="4"/>
      <c r="R82" s="4" t="e">
        <f>(H82+L82)*#REF!</f>
        <v>#REF!</v>
      </c>
    </row>
    <row r="83" spans="1:18" x14ac:dyDescent="0.15">
      <c r="A83" s="8">
        <v>66</v>
      </c>
      <c r="B83" s="7">
        <v>53.027324225083404</v>
      </c>
      <c r="C83" s="6" t="e">
        <f>SUM($B$18:B83)</f>
        <v>#REF!</v>
      </c>
      <c r="D83" s="5">
        <f t="shared" si="10"/>
        <v>106.05464845016681</v>
      </c>
      <c r="E83" s="4">
        <f t="shared" si="11"/>
        <v>670</v>
      </c>
      <c r="F83" s="4"/>
      <c r="G83" s="4"/>
      <c r="H83" s="4" t="e">
        <f>E83*D83*(1-#REF!)</f>
        <v>#REF!</v>
      </c>
      <c r="I83" s="4"/>
      <c r="J83" s="4"/>
      <c r="K83" s="4"/>
      <c r="L83" s="4" t="e">
        <f>E83*D83*#REF!</f>
        <v>#REF!</v>
      </c>
      <c r="M83" s="4"/>
      <c r="N83" s="4"/>
      <c r="O83" s="4"/>
      <c r="P83" s="4"/>
      <c r="Q83" s="4"/>
      <c r="R83" s="4" t="e">
        <f>(H83+L83)*#REF!</f>
        <v>#REF!</v>
      </c>
    </row>
    <row r="84" spans="1:18" x14ac:dyDescent="0.15">
      <c r="A84" s="8">
        <v>67</v>
      </c>
      <c r="B84" s="7">
        <v>55.391405976104799</v>
      </c>
      <c r="C84" s="6" t="e">
        <f>SUM($B$18:B84)</f>
        <v>#REF!</v>
      </c>
      <c r="D84" s="5">
        <f t="shared" si="10"/>
        <v>110.7828119522096</v>
      </c>
      <c r="E84" s="4">
        <f t="shared" si="11"/>
        <v>680</v>
      </c>
      <c r="F84" s="4"/>
      <c r="G84" s="4"/>
      <c r="H84" s="4" t="e">
        <f>E84*D84*(1-#REF!)</f>
        <v>#REF!</v>
      </c>
      <c r="I84" s="4"/>
      <c r="J84" s="4"/>
      <c r="K84" s="4"/>
      <c r="L84" s="4" t="e">
        <f>E84*D84*#REF!</f>
        <v>#REF!</v>
      </c>
      <c r="M84" s="4"/>
      <c r="N84" s="4"/>
      <c r="O84" s="4"/>
      <c r="P84" s="4"/>
      <c r="Q84" s="4"/>
      <c r="R84" s="4" t="e">
        <f>(H84+L84)*#REF!</f>
        <v>#REF!</v>
      </c>
    </row>
    <row r="85" spans="1:18" x14ac:dyDescent="0.15">
      <c r="A85" s="8">
        <v>68</v>
      </c>
      <c r="B85" s="7">
        <v>57.523097468388904</v>
      </c>
      <c r="C85" s="6" t="e">
        <f>SUM($B$18:B85)</f>
        <v>#REF!</v>
      </c>
      <c r="D85" s="5">
        <f t="shared" si="10"/>
        <v>115.04619493677781</v>
      </c>
      <c r="E85" s="4">
        <f t="shared" si="11"/>
        <v>690</v>
      </c>
      <c r="F85" s="4"/>
      <c r="G85" s="4"/>
      <c r="H85" s="4" t="e">
        <f>E85*D85*(1-#REF!)</f>
        <v>#REF!</v>
      </c>
      <c r="I85" s="4"/>
      <c r="J85" s="4"/>
      <c r="K85" s="4"/>
      <c r="L85" s="4" t="e">
        <f>E85*D85*#REF!</f>
        <v>#REF!</v>
      </c>
      <c r="M85" s="4"/>
      <c r="N85" s="4"/>
      <c r="O85" s="4"/>
      <c r="P85" s="4"/>
      <c r="Q85" s="4"/>
      <c r="R85" s="4" t="e">
        <f>(H85+L85)*#REF!</f>
        <v>#REF!</v>
      </c>
    </row>
    <row r="86" spans="1:18" x14ac:dyDescent="0.15">
      <c r="A86" s="8">
        <v>69</v>
      </c>
      <c r="B86" s="7">
        <v>59.302966565686177</v>
      </c>
      <c r="C86" s="6" t="e">
        <f>SUM($B$18:B86)</f>
        <v>#REF!</v>
      </c>
      <c r="D86" s="5">
        <f t="shared" si="10"/>
        <v>118.60593313137235</v>
      </c>
      <c r="E86" s="4">
        <f t="shared" si="11"/>
        <v>700</v>
      </c>
      <c r="F86" s="4"/>
      <c r="G86" s="4"/>
      <c r="H86" s="4" t="e">
        <f>E86*D86*(1-#REF!)</f>
        <v>#REF!</v>
      </c>
      <c r="I86" s="4"/>
      <c r="J86" s="4"/>
      <c r="K86" s="4"/>
      <c r="L86" s="4" t="e">
        <f>E86*D86*#REF!</f>
        <v>#REF!</v>
      </c>
      <c r="M86" s="4"/>
      <c r="N86" s="4"/>
      <c r="O86" s="4"/>
      <c r="P86" s="4"/>
      <c r="Q86" s="4"/>
      <c r="R86" s="4" t="e">
        <f>(H86+L86)*#REF!</f>
        <v>#REF!</v>
      </c>
    </row>
    <row r="87" spans="1:18" x14ac:dyDescent="0.15">
      <c r="A87" s="8">
        <v>70</v>
      </c>
      <c r="B87" s="7">
        <v>60.840826748219229</v>
      </c>
      <c r="C87" s="6" t="e">
        <f>SUM($B$18:B87)</f>
        <v>#REF!</v>
      </c>
      <c r="D87" s="5">
        <f t="shared" si="10"/>
        <v>121.68165349643846</v>
      </c>
      <c r="E87" s="4">
        <f t="shared" si="11"/>
        <v>710</v>
      </c>
      <c r="F87" s="4"/>
      <c r="G87" s="4"/>
      <c r="H87" s="4" t="e">
        <f>E87*D87*(1-#REF!)</f>
        <v>#REF!</v>
      </c>
      <c r="I87" s="4"/>
      <c r="J87" s="4"/>
      <c r="K87" s="4"/>
      <c r="L87" s="4" t="e">
        <f>E87*D87*#REF!</f>
        <v>#REF!</v>
      </c>
      <c r="M87" s="4"/>
      <c r="N87" s="4"/>
      <c r="O87" s="4"/>
      <c r="P87" s="4"/>
      <c r="Q87" s="4"/>
      <c r="R87" s="4" t="e">
        <f>(H87+L87)*#REF!</f>
        <v>#REF!</v>
      </c>
    </row>
    <row r="88" spans="1:18" x14ac:dyDescent="0.15">
      <c r="A88" s="8">
        <v>71</v>
      </c>
      <c r="B88" s="7">
        <v>62.733804685670989</v>
      </c>
      <c r="C88" s="6" t="e">
        <f>SUM($B$18:B88)</f>
        <v>#REF!</v>
      </c>
      <c r="D88" s="5">
        <f t="shared" si="10"/>
        <v>125.46760937134198</v>
      </c>
      <c r="E88" s="4">
        <f t="shared" si="11"/>
        <v>720</v>
      </c>
      <c r="F88" s="4"/>
      <c r="G88" s="4"/>
      <c r="H88" s="4" t="e">
        <f>E88*D88*(1-#REF!)</f>
        <v>#REF!</v>
      </c>
      <c r="I88" s="4"/>
      <c r="J88" s="4"/>
      <c r="K88" s="4"/>
      <c r="L88" s="4" t="e">
        <f>E88*D88*#REF!</f>
        <v>#REF!</v>
      </c>
      <c r="M88" s="4"/>
      <c r="N88" s="4"/>
      <c r="O88" s="4"/>
      <c r="P88" s="4"/>
      <c r="Q88" s="4"/>
      <c r="R88" s="4" t="e">
        <f>(H88+L88)*#REF!</f>
        <v>#REF!</v>
      </c>
    </row>
    <row r="89" spans="1:18" x14ac:dyDescent="0.15">
      <c r="A89" s="8">
        <v>72</v>
      </c>
      <c r="B89" s="7">
        <v>64.914687670415532</v>
      </c>
      <c r="C89" s="6" t="e">
        <f>SUM($B$18:B89)</f>
        <v>#REF!</v>
      </c>
      <c r="D89" s="5">
        <f t="shared" si="10"/>
        <v>129.82937534083106</v>
      </c>
      <c r="E89" s="4">
        <f t="shared" si="11"/>
        <v>730</v>
      </c>
      <c r="F89" s="4"/>
      <c r="G89" s="4"/>
      <c r="H89" s="4" t="e">
        <f>E89*D89*(1-#REF!)</f>
        <v>#REF!</v>
      </c>
      <c r="I89" s="4"/>
      <c r="J89" s="4"/>
      <c r="K89" s="4"/>
      <c r="L89" s="4" t="e">
        <f>E89*D89*#REF!</f>
        <v>#REF!</v>
      </c>
      <c r="M89" s="4"/>
      <c r="N89" s="4"/>
      <c r="O89" s="4"/>
      <c r="P89" s="4"/>
      <c r="Q89" s="4"/>
      <c r="R89" s="4" t="e">
        <f>(H89+L89)*#REF!</f>
        <v>#REF!</v>
      </c>
    </row>
    <row r="90" spans="1:18" x14ac:dyDescent="0.15">
      <c r="A90" s="8">
        <v>73</v>
      </c>
      <c r="B90" s="7">
        <v>67.443129434790706</v>
      </c>
      <c r="C90" s="6" t="e">
        <f>SUM($B$18:B90)</f>
        <v>#REF!</v>
      </c>
      <c r="D90" s="5">
        <f t="shared" si="10"/>
        <v>134.88625886958141</v>
      </c>
      <c r="E90" s="4">
        <f t="shared" si="11"/>
        <v>740</v>
      </c>
      <c r="F90" s="4"/>
      <c r="G90" s="4"/>
      <c r="H90" s="4" t="e">
        <f>E90*D90*(1-#REF!)</f>
        <v>#REF!</v>
      </c>
      <c r="I90" s="4"/>
      <c r="J90" s="4"/>
      <c r="K90" s="4"/>
      <c r="L90" s="4" t="e">
        <f>E90*D90*#REF!</f>
        <v>#REF!</v>
      </c>
      <c r="M90" s="4"/>
      <c r="N90" s="4"/>
      <c r="O90" s="4"/>
      <c r="P90" s="4"/>
      <c r="Q90" s="4"/>
      <c r="R90" s="4" t="e">
        <f>(H90+L90)*#REF!</f>
        <v>#REF!</v>
      </c>
    </row>
    <row r="91" spans="1:18" x14ac:dyDescent="0.15">
      <c r="A91" s="8">
        <v>74</v>
      </c>
      <c r="B91" s="7">
        <v>70.309661172023851</v>
      </c>
      <c r="C91" s="6" t="e">
        <f>SUM($B$18:B91)</f>
        <v>#REF!</v>
      </c>
      <c r="D91" s="5">
        <f t="shared" si="10"/>
        <v>140.6193223440477</v>
      </c>
      <c r="E91" s="4">
        <f t="shared" si="11"/>
        <v>750</v>
      </c>
      <c r="F91" s="4"/>
      <c r="G91" s="4"/>
      <c r="H91" s="4" t="e">
        <f>E91*D91*(1-#REF!)</f>
        <v>#REF!</v>
      </c>
      <c r="I91" s="4"/>
      <c r="J91" s="4"/>
      <c r="K91" s="4"/>
      <c r="L91" s="4" t="e">
        <f>E91*D91*#REF!</f>
        <v>#REF!</v>
      </c>
      <c r="M91" s="4"/>
      <c r="N91" s="4"/>
      <c r="O91" s="4"/>
      <c r="P91" s="4"/>
      <c r="Q91" s="4"/>
      <c r="R91" s="4" t="e">
        <f>(H91+L91)*#REF!</f>
        <v>#REF!</v>
      </c>
    </row>
    <row r="92" spans="1:18" x14ac:dyDescent="0.15">
      <c r="A92" s="8">
        <v>75</v>
      </c>
      <c r="B92" s="7">
        <v>73.63133180474901</v>
      </c>
      <c r="C92" s="6" t="e">
        <f>SUM($B$18:B92)</f>
        <v>#REF!</v>
      </c>
      <c r="D92" s="5">
        <f t="shared" si="10"/>
        <v>147.26266360949802</v>
      </c>
      <c r="E92" s="4">
        <f t="shared" si="11"/>
        <v>760</v>
      </c>
      <c r="F92" s="4"/>
      <c r="G92" s="4"/>
      <c r="H92" s="4" t="e">
        <f>E92*D92*(1-#REF!)</f>
        <v>#REF!</v>
      </c>
      <c r="I92" s="4"/>
      <c r="J92" s="4"/>
      <c r="K92" s="4"/>
      <c r="L92" s="4" t="e">
        <f>E92*D92*#REF!</f>
        <v>#REF!</v>
      </c>
      <c r="M92" s="4"/>
      <c r="N92" s="4"/>
      <c r="O92" s="4"/>
      <c r="P92" s="4"/>
      <c r="Q92" s="4"/>
      <c r="R92" s="4" t="e">
        <f>(H92+L92)*#REF!</f>
        <v>#REF!</v>
      </c>
    </row>
    <row r="93" spans="1:18" x14ac:dyDescent="0.15">
      <c r="A93" s="8">
        <v>76</v>
      </c>
      <c r="B93" s="7">
        <v>76.4276041395308</v>
      </c>
      <c r="C93" s="6" t="e">
        <f>SUM($B$18:B93)</f>
        <v>#REF!</v>
      </c>
      <c r="D93" s="5">
        <f t="shared" si="10"/>
        <v>152.8552082790616</v>
      </c>
      <c r="E93" s="4">
        <f t="shared" si="11"/>
        <v>770</v>
      </c>
      <c r="F93" s="4"/>
      <c r="G93" s="4"/>
      <c r="H93" s="4" t="e">
        <f>E93*D93*(1-#REF!)</f>
        <v>#REF!</v>
      </c>
      <c r="I93" s="4"/>
      <c r="J93" s="4"/>
      <c r="K93" s="4"/>
      <c r="L93" s="4" t="e">
        <f>E93*D93*#REF!</f>
        <v>#REF!</v>
      </c>
      <c r="M93" s="4"/>
      <c r="N93" s="4"/>
      <c r="O93" s="4"/>
      <c r="P93" s="4"/>
      <c r="Q93" s="4"/>
      <c r="R93" s="4" t="e">
        <f>(H93+L93)*#REF!</f>
        <v>#REF!</v>
      </c>
    </row>
    <row r="94" spans="1:18" x14ac:dyDescent="0.15">
      <c r="A94" s="8">
        <v>77</v>
      </c>
      <c r="B94" s="7">
        <v>78.835630076956079</v>
      </c>
      <c r="C94" s="6" t="e">
        <f>SUM($B$18:B94)</f>
        <v>#REF!</v>
      </c>
      <c r="D94" s="5">
        <f t="shared" si="10"/>
        <v>157.67126015391216</v>
      </c>
      <c r="E94" s="4">
        <f t="shared" si="11"/>
        <v>780</v>
      </c>
      <c r="F94" s="4"/>
      <c r="G94" s="4"/>
      <c r="H94" s="4" t="e">
        <f>E94*D94*(1-#REF!)</f>
        <v>#REF!</v>
      </c>
      <c r="I94" s="4"/>
      <c r="J94" s="4"/>
      <c r="K94" s="4"/>
      <c r="L94" s="4" t="e">
        <f>E94*D94*#REF!</f>
        <v>#REF!</v>
      </c>
      <c r="M94" s="4"/>
      <c r="N94" s="4"/>
      <c r="O94" s="4"/>
      <c r="P94" s="4"/>
      <c r="Q94" s="4"/>
      <c r="R94" s="4" t="e">
        <f>(H94+L94)*#REF!</f>
        <v>#REF!</v>
      </c>
    </row>
    <row r="95" spans="1:18" x14ac:dyDescent="0.15">
      <c r="A95" s="8">
        <v>78</v>
      </c>
      <c r="B95" s="7">
        <v>81.045207878424833</v>
      </c>
      <c r="C95" s="6" t="e">
        <f>SUM($B$18:B95)</f>
        <v>#REF!</v>
      </c>
      <c r="D95" s="5">
        <f t="shared" si="10"/>
        <v>162.09041575684967</v>
      </c>
      <c r="E95" s="4">
        <f t="shared" si="11"/>
        <v>790</v>
      </c>
      <c r="F95" s="4"/>
      <c r="G95" s="4"/>
      <c r="H95" s="4" t="e">
        <f>E95*D95*(1-#REF!)</f>
        <v>#REF!</v>
      </c>
      <c r="I95" s="4"/>
      <c r="J95" s="4"/>
      <c r="K95" s="4"/>
      <c r="L95" s="4" t="e">
        <f>E95*D95*#REF!</f>
        <v>#REF!</v>
      </c>
      <c r="M95" s="4"/>
      <c r="N95" s="4"/>
      <c r="O95" s="4"/>
      <c r="P95" s="4"/>
      <c r="Q95" s="4"/>
      <c r="R95" s="4" t="e">
        <f>(H95+L95)*#REF!</f>
        <v>#REF!</v>
      </c>
    </row>
    <row r="96" spans="1:18" x14ac:dyDescent="0.15">
      <c r="A96" s="8">
        <v>79</v>
      </c>
      <c r="B96" s="7">
        <v>82.848251847828308</v>
      </c>
      <c r="C96" s="6" t="e">
        <f>SUM($B$18:B96)</f>
        <v>#REF!</v>
      </c>
      <c r="D96" s="5">
        <f t="shared" si="10"/>
        <v>165.69650369565662</v>
      </c>
      <c r="E96" s="4">
        <f t="shared" si="11"/>
        <v>800</v>
      </c>
      <c r="F96" s="4"/>
      <c r="G96" s="4"/>
      <c r="H96" s="4" t="e">
        <f>E96*D96*(1-#REF!)</f>
        <v>#REF!</v>
      </c>
      <c r="I96" s="4"/>
      <c r="J96" s="4"/>
      <c r="K96" s="4"/>
      <c r="L96" s="4" t="e">
        <f>E96*D96*#REF!</f>
        <v>#REF!</v>
      </c>
      <c r="M96" s="4"/>
      <c r="N96" s="4"/>
      <c r="O96" s="4"/>
      <c r="P96" s="4"/>
      <c r="Q96" s="4"/>
      <c r="R96" s="4" t="e">
        <f>(H96+L96)*#REF!</f>
        <v>#REF!</v>
      </c>
    </row>
    <row r="97" spans="1:18" x14ac:dyDescent="0.15">
      <c r="A97" s="8">
        <v>80</v>
      </c>
      <c r="B97" s="7">
        <v>84.568031101417503</v>
      </c>
      <c r="C97" s="6" t="e">
        <f>SUM($B$18:B97)</f>
        <v>#REF!</v>
      </c>
      <c r="D97" s="5">
        <f t="shared" si="10"/>
        <v>169.13606220283501</v>
      </c>
      <c r="E97" s="4">
        <f t="shared" si="11"/>
        <v>810</v>
      </c>
      <c r="F97" s="4"/>
      <c r="G97" s="4"/>
      <c r="H97" s="4" t="e">
        <f>E97*D97*(1-#REF!)</f>
        <v>#REF!</v>
      </c>
      <c r="I97" s="4"/>
      <c r="J97" s="4"/>
      <c r="K97" s="4"/>
      <c r="L97" s="4" t="e">
        <f>E97*D97*#REF!</f>
        <v>#REF!</v>
      </c>
      <c r="M97" s="4"/>
      <c r="N97" s="4"/>
      <c r="O97" s="4"/>
      <c r="P97" s="4"/>
      <c r="Q97" s="4"/>
      <c r="R97" s="4" t="e">
        <f>(H97+L97)*#REF!</f>
        <v>#REF!</v>
      </c>
    </row>
    <row r="98" spans="1:18" x14ac:dyDescent="0.15">
      <c r="A98" s="8">
        <v>81</v>
      </c>
      <c r="B98" s="7">
        <v>86.651109506268455</v>
      </c>
      <c r="C98" s="6" t="e">
        <f>SUM($B$18:B98)</f>
        <v>#REF!</v>
      </c>
      <c r="D98" s="5">
        <f t="shared" si="10"/>
        <v>173.30221901253691</v>
      </c>
      <c r="E98" s="4">
        <f t="shared" si="11"/>
        <v>820</v>
      </c>
      <c r="F98" s="4"/>
      <c r="G98" s="4"/>
      <c r="H98" s="4" t="e">
        <f>E98*D98*(1-#REF!)</f>
        <v>#REF!</v>
      </c>
      <c r="I98" s="4"/>
      <c r="J98" s="4"/>
      <c r="K98" s="4"/>
      <c r="L98" s="4" t="e">
        <f>E98*D98*#REF!</f>
        <v>#REF!</v>
      </c>
      <c r="M98" s="4"/>
      <c r="N98" s="4"/>
      <c r="O98" s="4"/>
      <c r="P98" s="4"/>
      <c r="Q98" s="4"/>
      <c r="R98" s="4" t="e">
        <f>(H98+L98)*#REF!</f>
        <v>#REF!</v>
      </c>
    </row>
    <row r="99" spans="1:18" x14ac:dyDescent="0.15">
      <c r="A99" s="8">
        <v>82</v>
      </c>
      <c r="B99" s="7">
        <v>88.985301367940153</v>
      </c>
      <c r="C99" s="6" t="e">
        <f>SUM($B$18:B99)</f>
        <v>#REF!</v>
      </c>
      <c r="D99" s="5">
        <f t="shared" ref="D99:D116" si="12">B99*$C$2</f>
        <v>177.97060273588031</v>
      </c>
      <c r="E99" s="4">
        <f t="shared" ref="E99:E116" si="13">$C$3*(1+(A99-1)*$C$4)</f>
        <v>830</v>
      </c>
      <c r="F99" s="4"/>
      <c r="G99" s="4"/>
      <c r="H99" s="4" t="e">
        <f>E99*D99*(1-#REF!)</f>
        <v>#REF!</v>
      </c>
      <c r="I99" s="4"/>
      <c r="J99" s="4"/>
      <c r="K99" s="4"/>
      <c r="L99" s="4" t="e">
        <f>E99*D99*#REF!</f>
        <v>#REF!</v>
      </c>
      <c r="M99" s="4"/>
      <c r="N99" s="4"/>
      <c r="O99" s="4"/>
      <c r="P99" s="4"/>
      <c r="Q99" s="4"/>
      <c r="R99" s="4" t="e">
        <f>(H99+L99)*#REF!</f>
        <v>#REF!</v>
      </c>
    </row>
    <row r="100" spans="1:18" x14ac:dyDescent="0.15">
      <c r="A100" s="8">
        <v>83</v>
      </c>
      <c r="B100" s="7">
        <v>91.589587527726863</v>
      </c>
      <c r="C100" s="6" t="e">
        <f>SUM($B$18:B100)</f>
        <v>#REF!</v>
      </c>
      <c r="D100" s="5">
        <f t="shared" si="12"/>
        <v>183.17917505545373</v>
      </c>
      <c r="E100" s="4">
        <f t="shared" si="13"/>
        <v>840</v>
      </c>
      <c r="F100" s="4"/>
      <c r="G100" s="4"/>
      <c r="H100" s="4" t="e">
        <f>E100*D100*(1-#REF!)</f>
        <v>#REF!</v>
      </c>
      <c r="I100" s="4"/>
      <c r="J100" s="4"/>
      <c r="K100" s="4"/>
      <c r="L100" s="4" t="e">
        <f>E100*D100*#REF!</f>
        <v>#REF!</v>
      </c>
      <c r="M100" s="4"/>
      <c r="N100" s="4"/>
      <c r="O100" s="4"/>
      <c r="P100" s="4"/>
      <c r="Q100" s="4"/>
      <c r="R100" s="4" t="e">
        <f>(H100+L100)*#REF!</f>
        <v>#REF!</v>
      </c>
    </row>
    <row r="101" spans="1:18" x14ac:dyDescent="0.15">
      <c r="A101" s="8">
        <v>84</v>
      </c>
      <c r="B101" s="7">
        <v>94.613313908718794</v>
      </c>
      <c r="C101" s="6" t="e">
        <f>SUM($B$18:B101)</f>
        <v>#REF!</v>
      </c>
      <c r="D101" s="5">
        <f t="shared" si="12"/>
        <v>189.22662781743759</v>
      </c>
      <c r="E101" s="4">
        <f t="shared" si="13"/>
        <v>850</v>
      </c>
      <c r="F101" s="4"/>
      <c r="G101" s="4"/>
      <c r="H101" s="4" t="e">
        <f>E101*D101*(1-#REF!)</f>
        <v>#REF!</v>
      </c>
      <c r="I101" s="4"/>
      <c r="J101" s="4"/>
      <c r="K101" s="4"/>
      <c r="L101" s="4" t="e">
        <f>E101*D101*#REF!</f>
        <v>#REF!</v>
      </c>
      <c r="M101" s="4"/>
      <c r="N101" s="4"/>
      <c r="O101" s="4"/>
      <c r="P101" s="4"/>
      <c r="Q101" s="4"/>
      <c r="R101" s="4" t="e">
        <f>(H101+L101)*#REF!</f>
        <v>#REF!</v>
      </c>
    </row>
    <row r="102" spans="1:18" x14ac:dyDescent="0.15">
      <c r="A102" s="8">
        <v>85</v>
      </c>
      <c r="B102" s="7">
        <v>97.966567014406536</v>
      </c>
      <c r="C102" s="6" t="e">
        <f>SUM($B$18:B102)</f>
        <v>#REF!</v>
      </c>
      <c r="D102" s="5">
        <f t="shared" si="12"/>
        <v>195.93313402881307</v>
      </c>
      <c r="E102" s="4">
        <f t="shared" si="13"/>
        <v>860</v>
      </c>
      <c r="F102" s="4"/>
      <c r="G102" s="4"/>
      <c r="H102" s="4" t="e">
        <f>E102*D102*(1-#REF!)</f>
        <v>#REF!</v>
      </c>
      <c r="I102" s="4"/>
      <c r="J102" s="4"/>
      <c r="K102" s="4"/>
      <c r="L102" s="4" t="e">
        <f>E102*D102*#REF!</f>
        <v>#REF!</v>
      </c>
      <c r="M102" s="4"/>
      <c r="N102" s="4"/>
      <c r="O102" s="4"/>
      <c r="P102" s="4"/>
      <c r="Q102" s="4"/>
      <c r="R102" s="4" t="e">
        <f>(H102+L102)*#REF!</f>
        <v>#REF!</v>
      </c>
    </row>
    <row r="103" spans="1:18" x14ac:dyDescent="0.15">
      <c r="A103" s="8">
        <v>86</v>
      </c>
      <c r="B103" s="7">
        <v>101.61091760102329</v>
      </c>
      <c r="C103" s="6" t="e">
        <f>SUM($B$18:B103)</f>
        <v>#REF!</v>
      </c>
      <c r="D103" s="5">
        <f t="shared" si="12"/>
        <v>203.22183520204658</v>
      </c>
      <c r="E103" s="4">
        <f t="shared" si="13"/>
        <v>870</v>
      </c>
      <c r="F103" s="4"/>
      <c r="G103" s="4"/>
      <c r="H103" s="4" t="e">
        <f>E103*D103*(1-#REF!)</f>
        <v>#REF!</v>
      </c>
      <c r="I103" s="4"/>
      <c r="J103" s="4"/>
      <c r="K103" s="4"/>
      <c r="L103" s="4" t="e">
        <f>E103*D103*#REF!</f>
        <v>#REF!</v>
      </c>
      <c r="M103" s="4"/>
      <c r="N103" s="4"/>
      <c r="O103" s="4"/>
      <c r="P103" s="4"/>
      <c r="Q103" s="4"/>
      <c r="R103" s="4" t="e">
        <f>(H103+L103)*#REF!</f>
        <v>#REF!</v>
      </c>
    </row>
    <row r="104" spans="1:18" x14ac:dyDescent="0.15">
      <c r="A104" s="8">
        <v>87</v>
      </c>
      <c r="B104" s="7">
        <v>104.75419112343458</v>
      </c>
      <c r="C104" s="6" t="e">
        <f>SUM($B$18:B104)</f>
        <v>#REF!</v>
      </c>
      <c r="D104" s="5">
        <f t="shared" si="12"/>
        <v>209.50838224686916</v>
      </c>
      <c r="E104" s="4">
        <f t="shared" si="13"/>
        <v>880</v>
      </c>
      <c r="F104" s="4"/>
      <c r="G104" s="4"/>
      <c r="H104" s="4" t="e">
        <f>E104*D104*(1-#REF!)</f>
        <v>#REF!</v>
      </c>
      <c r="I104" s="4"/>
      <c r="J104" s="4"/>
      <c r="K104" s="4"/>
      <c r="L104" s="4" t="e">
        <f>E104*D104*#REF!</f>
        <v>#REF!</v>
      </c>
      <c r="M104" s="4"/>
      <c r="N104" s="4"/>
      <c r="O104" s="4"/>
      <c r="P104" s="4"/>
      <c r="Q104" s="4"/>
      <c r="R104" s="4" t="e">
        <f>(H104+L104)*#REF!</f>
        <v>#REF!</v>
      </c>
    </row>
    <row r="105" spans="1:18" x14ac:dyDescent="0.15">
      <c r="A105" s="8">
        <v>88</v>
      </c>
      <c r="B105" s="7">
        <v>107.4124095439384</v>
      </c>
      <c r="C105" s="6" t="e">
        <f>SUM($B$18:B105)</f>
        <v>#REF!</v>
      </c>
      <c r="D105" s="5">
        <f t="shared" si="12"/>
        <v>214.82481908787679</v>
      </c>
      <c r="E105" s="4">
        <f t="shared" si="13"/>
        <v>890</v>
      </c>
      <c r="F105" s="4"/>
      <c r="G105" s="4"/>
      <c r="H105" s="4" t="e">
        <f>E105*D105*(1-#REF!)</f>
        <v>#REF!</v>
      </c>
      <c r="I105" s="4"/>
      <c r="J105" s="4"/>
      <c r="K105" s="4"/>
      <c r="L105" s="4" t="e">
        <f>E105*D105*#REF!</f>
        <v>#REF!</v>
      </c>
      <c r="M105" s="4"/>
      <c r="N105" s="4"/>
      <c r="O105" s="4"/>
      <c r="P105" s="4"/>
      <c r="Q105" s="4"/>
      <c r="R105" s="4" t="e">
        <f>(H105+L105)*#REF!</f>
        <v>#REF!</v>
      </c>
    </row>
    <row r="106" spans="1:18" x14ac:dyDescent="0.15">
      <c r="A106" s="8">
        <v>89</v>
      </c>
      <c r="B106" s="7">
        <v>109.81394660401467</v>
      </c>
      <c r="C106" s="6" t="e">
        <f>SUM($B$18:B106)</f>
        <v>#REF!</v>
      </c>
      <c r="D106" s="5">
        <f t="shared" si="12"/>
        <v>219.62789320802935</v>
      </c>
      <c r="E106" s="4">
        <f t="shared" si="13"/>
        <v>900</v>
      </c>
      <c r="F106" s="4"/>
      <c r="G106" s="4"/>
      <c r="H106" s="4" t="e">
        <f>E106*D106*(1-#REF!)</f>
        <v>#REF!</v>
      </c>
      <c r="I106" s="4"/>
      <c r="J106" s="4"/>
      <c r="K106" s="4"/>
      <c r="L106" s="4" t="e">
        <f>E106*D106*#REF!</f>
        <v>#REF!</v>
      </c>
      <c r="M106" s="4"/>
      <c r="N106" s="4"/>
      <c r="O106" s="4"/>
      <c r="P106" s="4"/>
      <c r="Q106" s="4"/>
      <c r="R106" s="4" t="e">
        <f>(H106+L106)*#REF!</f>
        <v>#REF!</v>
      </c>
    </row>
    <row r="107" spans="1:18" x14ac:dyDescent="0.15">
      <c r="A107" s="8">
        <v>90</v>
      </c>
      <c r="B107" s="7">
        <v>111.9054383294029</v>
      </c>
      <c r="C107" s="6" t="e">
        <f>SUM($B$18:B107)</f>
        <v>#REF!</v>
      </c>
      <c r="D107" s="5">
        <f t="shared" si="12"/>
        <v>223.8108766588058</v>
      </c>
      <c r="E107" s="4">
        <f t="shared" si="13"/>
        <v>910</v>
      </c>
      <c r="F107" s="4"/>
      <c r="G107" s="4"/>
      <c r="H107" s="4" t="e">
        <f>E107*D107*(1-#REF!)</f>
        <v>#REF!</v>
      </c>
      <c r="I107" s="4"/>
      <c r="J107" s="4"/>
      <c r="K107" s="4"/>
      <c r="L107" s="4" t="e">
        <f>E107*D107*#REF!</f>
        <v>#REF!</v>
      </c>
      <c r="M107" s="4"/>
      <c r="N107" s="4"/>
      <c r="O107" s="4"/>
      <c r="P107" s="4"/>
      <c r="Q107" s="4"/>
      <c r="R107" s="4" t="e">
        <f>(H107+L107)*#REF!</f>
        <v>#REF!</v>
      </c>
    </row>
    <row r="108" spans="1:18" x14ac:dyDescent="0.15">
      <c r="A108" s="8">
        <v>91</v>
      </c>
      <c r="B108" s="7">
        <v>116.57606911801685</v>
      </c>
      <c r="C108" s="6" t="e">
        <f>SUM($B$18:B108)</f>
        <v>#REF!</v>
      </c>
      <c r="D108" s="5">
        <f t="shared" si="12"/>
        <v>233.15213823603369</v>
      </c>
      <c r="E108" s="4">
        <f t="shared" si="13"/>
        <v>920</v>
      </c>
      <c r="F108" s="4"/>
      <c r="G108" s="4"/>
      <c r="H108" s="4" t="e">
        <f>E108*D108*(1-#REF!)</f>
        <v>#REF!</v>
      </c>
      <c r="I108" s="4"/>
      <c r="J108" s="4"/>
      <c r="K108" s="4"/>
      <c r="L108" s="4" t="e">
        <f>E108*D108*#REF!</f>
        <v>#REF!</v>
      </c>
      <c r="M108" s="4"/>
      <c r="N108" s="4"/>
      <c r="O108" s="4"/>
      <c r="P108" s="4"/>
      <c r="Q108" s="4"/>
      <c r="R108" s="4" t="e">
        <f>(H108+L108)*#REF!</f>
        <v>#REF!</v>
      </c>
    </row>
    <row r="109" spans="1:18" x14ac:dyDescent="0.15">
      <c r="A109" s="8">
        <v>92</v>
      </c>
      <c r="B109" s="7">
        <v>122.16985941261635</v>
      </c>
      <c r="C109" s="6" t="e">
        <f>SUM($B$18:B109)</f>
        <v>#REF!</v>
      </c>
      <c r="D109" s="5">
        <f t="shared" si="12"/>
        <v>244.33971882523269</v>
      </c>
      <c r="E109" s="4">
        <f t="shared" si="13"/>
        <v>930</v>
      </c>
      <c r="F109" s="4"/>
      <c r="G109" s="4"/>
      <c r="H109" s="4" t="e">
        <f>E109*D109*(1-#REF!)</f>
        <v>#REF!</v>
      </c>
      <c r="I109" s="4"/>
      <c r="J109" s="4"/>
      <c r="K109" s="4"/>
      <c r="L109" s="4" t="e">
        <f>E109*D109*#REF!</f>
        <v>#REF!</v>
      </c>
      <c r="M109" s="4"/>
      <c r="N109" s="4"/>
      <c r="O109" s="4"/>
      <c r="P109" s="4"/>
      <c r="Q109" s="4"/>
      <c r="R109" s="4" t="e">
        <f>(H109+L109)*#REF!</f>
        <v>#REF!</v>
      </c>
    </row>
    <row r="110" spans="1:18" x14ac:dyDescent="0.15">
      <c r="A110" s="8">
        <v>93</v>
      </c>
      <c r="B110" s="7">
        <v>127.96593007835263</v>
      </c>
      <c r="C110" s="6" t="e">
        <f>SUM($B$18:B110)</f>
        <v>#REF!</v>
      </c>
      <c r="D110" s="5">
        <f t="shared" si="12"/>
        <v>255.93186015670526</v>
      </c>
      <c r="E110" s="4">
        <f t="shared" si="13"/>
        <v>940</v>
      </c>
      <c r="F110" s="4"/>
      <c r="G110" s="4"/>
      <c r="H110" s="4" t="e">
        <f>E110*D110*(1-#REF!)</f>
        <v>#REF!</v>
      </c>
      <c r="I110" s="4"/>
      <c r="J110" s="4"/>
      <c r="K110" s="4"/>
      <c r="L110" s="4" t="e">
        <f>E110*D110*#REF!</f>
        <v>#REF!</v>
      </c>
      <c r="M110" s="4"/>
      <c r="N110" s="4"/>
      <c r="O110" s="4"/>
      <c r="P110" s="4"/>
      <c r="Q110" s="4"/>
      <c r="R110" s="4" t="e">
        <f>(H110+L110)*#REF!</f>
        <v>#REF!</v>
      </c>
    </row>
    <row r="111" spans="1:18" x14ac:dyDescent="0.15">
      <c r="A111" s="8">
        <v>94</v>
      </c>
      <c r="B111" s="7">
        <v>134.13414639596962</v>
      </c>
      <c r="C111" s="6" t="e">
        <f>SUM($B$18:B111)</f>
        <v>#REF!</v>
      </c>
      <c r="D111" s="5">
        <f t="shared" si="12"/>
        <v>268.26829279193925</v>
      </c>
      <c r="E111" s="4">
        <f t="shared" si="13"/>
        <v>950</v>
      </c>
      <c r="F111" s="4"/>
      <c r="G111" s="4"/>
      <c r="H111" s="4" t="e">
        <f>E111*D111*(1-#REF!)</f>
        <v>#REF!</v>
      </c>
      <c r="I111" s="4"/>
      <c r="J111" s="4"/>
      <c r="K111" s="4"/>
      <c r="L111" s="4" t="e">
        <f>E111*D111*#REF!</f>
        <v>#REF!</v>
      </c>
      <c r="M111" s="4"/>
      <c r="N111" s="4"/>
      <c r="O111" s="4"/>
      <c r="P111" s="4"/>
      <c r="Q111" s="4"/>
      <c r="R111" s="4" t="e">
        <f>(H111+L111)*#REF!</f>
        <v>#REF!</v>
      </c>
    </row>
    <row r="112" spans="1:18" x14ac:dyDescent="0.15">
      <c r="A112" s="8">
        <v>95</v>
      </c>
      <c r="B112" s="7">
        <v>140.64183940999436</v>
      </c>
      <c r="C112" s="6" t="e">
        <f>SUM($B$18:B112)</f>
        <v>#REF!</v>
      </c>
      <c r="D112" s="5">
        <f t="shared" si="12"/>
        <v>281.28367881998872</v>
      </c>
      <c r="E112" s="4">
        <f t="shared" si="13"/>
        <v>960</v>
      </c>
      <c r="F112" s="4"/>
      <c r="G112" s="4"/>
      <c r="H112" s="4" t="e">
        <f>E112*D112*(1-#REF!)</f>
        <v>#REF!</v>
      </c>
      <c r="I112" s="4"/>
      <c r="J112" s="4"/>
      <c r="K112" s="4"/>
      <c r="L112" s="4" t="e">
        <f>E112*D112*#REF!</f>
        <v>#REF!</v>
      </c>
      <c r="M112" s="4"/>
      <c r="N112" s="4"/>
      <c r="O112" s="4"/>
      <c r="P112" s="4"/>
      <c r="Q112" s="4"/>
      <c r="R112" s="4" t="e">
        <f>(H112+L112)*#REF!</f>
        <v>#REF!</v>
      </c>
    </row>
    <row r="113" spans="1:18" x14ac:dyDescent="0.15">
      <c r="A113" s="8">
        <v>96</v>
      </c>
      <c r="B113" s="7">
        <v>146.70120016647235</v>
      </c>
      <c r="C113" s="6" t="e">
        <f>SUM($B$18:B113)</f>
        <v>#REF!</v>
      </c>
      <c r="D113" s="5">
        <f t="shared" si="12"/>
        <v>293.40240033294469</v>
      </c>
      <c r="E113" s="4">
        <f t="shared" si="13"/>
        <v>970</v>
      </c>
      <c r="F113" s="4"/>
      <c r="G113" s="4"/>
      <c r="H113" s="4" t="e">
        <f>E113*D113*(1-#REF!)</f>
        <v>#REF!</v>
      </c>
      <c r="I113" s="4"/>
      <c r="J113" s="4"/>
      <c r="K113" s="4"/>
      <c r="L113" s="4" t="e">
        <f>E113*D113*#REF!</f>
        <v>#REF!</v>
      </c>
      <c r="M113" s="4"/>
      <c r="N113" s="4"/>
      <c r="O113" s="4"/>
      <c r="P113" s="4"/>
      <c r="Q113" s="4"/>
      <c r="R113" s="4" t="e">
        <f>(H113+L113)*#REF!</f>
        <v>#REF!</v>
      </c>
    </row>
    <row r="114" spans="1:18" x14ac:dyDescent="0.15">
      <c r="A114" s="8">
        <v>97</v>
      </c>
      <c r="B114" s="7">
        <v>152.52673470015287</v>
      </c>
      <c r="C114" s="6" t="e">
        <f>SUM($B$18:B114)</f>
        <v>#REF!</v>
      </c>
      <c r="D114" s="5">
        <f t="shared" si="12"/>
        <v>305.05346940030574</v>
      </c>
      <c r="E114" s="4">
        <f t="shared" si="13"/>
        <v>980</v>
      </c>
      <c r="F114" s="4"/>
      <c r="G114" s="4"/>
      <c r="H114" s="4" t="e">
        <f>E114*D114*(1-#REF!)</f>
        <v>#REF!</v>
      </c>
      <c r="I114" s="4"/>
      <c r="J114" s="4"/>
      <c r="K114" s="4"/>
      <c r="L114" s="4" t="e">
        <f>E114*D114*#REF!</f>
        <v>#REF!</v>
      </c>
      <c r="M114" s="4"/>
      <c r="N114" s="4"/>
      <c r="O114" s="4"/>
      <c r="P114" s="4"/>
      <c r="Q114" s="4"/>
      <c r="R114" s="4" t="e">
        <f>(H114+L114)*#REF!</f>
        <v>#REF!</v>
      </c>
    </row>
    <row r="115" spans="1:18" x14ac:dyDescent="0.15">
      <c r="A115" s="8">
        <v>98</v>
      </c>
      <c r="B115" s="7">
        <v>158.15060301456438</v>
      </c>
      <c r="C115" s="6" t="e">
        <f>SUM($B$18:B115)</f>
        <v>#REF!</v>
      </c>
      <c r="D115" s="5">
        <f t="shared" si="12"/>
        <v>316.30120602912876</v>
      </c>
      <c r="E115" s="4">
        <f t="shared" si="13"/>
        <v>990</v>
      </c>
      <c r="F115" s="4"/>
      <c r="G115" s="4"/>
      <c r="H115" s="4" t="e">
        <f>E115*D115*(1-#REF!)</f>
        <v>#REF!</v>
      </c>
      <c r="I115" s="4"/>
      <c r="J115" s="4"/>
      <c r="K115" s="4"/>
      <c r="L115" s="4" t="e">
        <f>E115*D115*#REF!</f>
        <v>#REF!</v>
      </c>
      <c r="M115" s="4"/>
      <c r="N115" s="4"/>
      <c r="O115" s="4"/>
      <c r="P115" s="4"/>
      <c r="Q115" s="4"/>
      <c r="R115" s="4" t="e">
        <f>(H115+L115)*#REF!</f>
        <v>#REF!</v>
      </c>
    </row>
    <row r="116" spans="1:18" x14ac:dyDescent="0.15">
      <c r="A116" s="8">
        <v>99</v>
      </c>
      <c r="B116" s="7">
        <v>163.35516066098756</v>
      </c>
      <c r="C116" s="6" t="e">
        <f>SUM($B$18:B116)</f>
        <v>#REF!</v>
      </c>
      <c r="D116" s="5">
        <f t="shared" si="12"/>
        <v>326.71032132197513</v>
      </c>
      <c r="E116" s="4">
        <f t="shared" si="13"/>
        <v>1000</v>
      </c>
      <c r="F116" s="4"/>
      <c r="G116" s="4"/>
      <c r="H116" s="4" t="e">
        <f>E116*D116*(1-#REF!)</f>
        <v>#REF!</v>
      </c>
      <c r="I116" s="4"/>
      <c r="J116" s="4"/>
      <c r="K116" s="4"/>
      <c r="L116" s="4" t="e">
        <f>E116*D116*#REF!</f>
        <v>#REF!</v>
      </c>
      <c r="M116" s="4"/>
      <c r="N116" s="4"/>
      <c r="O116" s="4"/>
      <c r="P116" s="4"/>
      <c r="Q116" s="4"/>
      <c r="R116" s="4" t="e">
        <f>(H116+L116)*#REF!</f>
        <v>#REF!</v>
      </c>
    </row>
  </sheetData>
  <mergeCells count="5">
    <mergeCell ref="K16:P16"/>
    <mergeCell ref="Q16:R16"/>
    <mergeCell ref="B16:E16"/>
    <mergeCell ref="G15:H15"/>
    <mergeCell ref="I16:J16"/>
  </mergeCells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H11" sqref="H11"/>
    </sheetView>
  </sheetViews>
  <sheetFormatPr defaultRowHeight="13.5" x14ac:dyDescent="0.15"/>
  <sheetData>
    <row r="3" spans="1:9" x14ac:dyDescent="0.15">
      <c r="I3" t="s">
        <v>119</v>
      </c>
    </row>
    <row r="4" spans="1:9" x14ac:dyDescent="0.15">
      <c r="B4" t="s">
        <v>109</v>
      </c>
    </row>
    <row r="6" spans="1:9" x14ac:dyDescent="0.15">
      <c r="A6" t="s">
        <v>110</v>
      </c>
      <c r="C6">
        <v>2</v>
      </c>
      <c r="D6">
        <v>5</v>
      </c>
      <c r="H6" t="s">
        <v>120</v>
      </c>
      <c r="I6" t="s">
        <v>124</v>
      </c>
    </row>
    <row r="7" spans="1:9" x14ac:dyDescent="0.15">
      <c r="A7" t="s">
        <v>114</v>
      </c>
      <c r="B7">
        <v>8</v>
      </c>
      <c r="C7">
        <v>16</v>
      </c>
      <c r="D7">
        <v>24</v>
      </c>
      <c r="F7" t="s">
        <v>111</v>
      </c>
      <c r="H7" t="s">
        <v>121</v>
      </c>
      <c r="I7" t="s">
        <v>127</v>
      </c>
    </row>
    <row r="8" spans="1:9" x14ac:dyDescent="0.15">
      <c r="H8" t="s">
        <v>122</v>
      </c>
      <c r="I8" t="s">
        <v>125</v>
      </c>
    </row>
    <row r="9" spans="1:9" x14ac:dyDescent="0.15">
      <c r="H9" t="s">
        <v>123</v>
      </c>
      <c r="I9" t="s">
        <v>128</v>
      </c>
    </row>
    <row r="10" spans="1:9" x14ac:dyDescent="0.15">
      <c r="H10" t="s">
        <v>126</v>
      </c>
      <c r="I10" t="s">
        <v>129</v>
      </c>
    </row>
    <row r="11" spans="1:9" x14ac:dyDescent="0.15">
      <c r="B11" t="s">
        <v>112</v>
      </c>
    </row>
    <row r="12" spans="1:9" x14ac:dyDescent="0.15">
      <c r="A12" t="s">
        <v>110</v>
      </c>
      <c r="C12">
        <v>2</v>
      </c>
      <c r="D12">
        <v>5</v>
      </c>
    </row>
    <row r="13" spans="1:9" x14ac:dyDescent="0.15">
      <c r="A13" t="s">
        <v>115</v>
      </c>
      <c r="B13">
        <v>0</v>
      </c>
      <c r="C13">
        <v>160</v>
      </c>
      <c r="D13">
        <v>200</v>
      </c>
      <c r="F13" t="s">
        <v>113</v>
      </c>
    </row>
    <row r="16" spans="1:9" x14ac:dyDescent="0.15">
      <c r="A16" t="s">
        <v>116</v>
      </c>
      <c r="B16" t="s">
        <v>118</v>
      </c>
      <c r="C16" t="s">
        <v>117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经验产出方式</vt:lpstr>
      <vt:lpstr>宠物计算经验表!</vt:lpstr>
      <vt:lpstr>宠物经验(副本关联表)</vt:lpstr>
      <vt:lpstr>周期投放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2015-09-30T05:18:27Z</dcterms:modified>
</cp:coreProperties>
</file>