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9645" windowHeight="12375"/>
  </bookViews>
  <sheets>
    <sheet name="时间计划" sheetId="1" r:id="rId1"/>
    <sheet name="升级曲线（人物）" sheetId="2" r:id="rId2"/>
    <sheet name="升级曲线（怪物）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F139" i="1"/>
  <c r="E139" i="1"/>
  <c r="E111" i="2" l="1"/>
  <c r="E107" i="2"/>
  <c r="E97" i="2"/>
  <c r="F105" i="2"/>
  <c r="E101" i="2"/>
  <c r="E91" i="2"/>
  <c r="A21" i="2"/>
  <c r="F114" i="3"/>
  <c r="F115" i="3"/>
  <c r="F116" i="3"/>
  <c r="F117" i="3"/>
  <c r="F118" i="3"/>
  <c r="F119" i="3"/>
  <c r="F120" i="3"/>
  <c r="F121" i="3"/>
  <c r="F113" i="3"/>
  <c r="F104" i="3"/>
  <c r="F105" i="3"/>
  <c r="F106" i="3"/>
  <c r="F107" i="3"/>
  <c r="F108" i="3"/>
  <c r="F109" i="3"/>
  <c r="F110" i="3"/>
  <c r="F111" i="3"/>
  <c r="F112" i="3"/>
  <c r="F103" i="3"/>
  <c r="F94" i="3"/>
  <c r="F95" i="3"/>
  <c r="F96" i="3"/>
  <c r="F97" i="3"/>
  <c r="F98" i="3"/>
  <c r="F99" i="3"/>
  <c r="F100" i="3"/>
  <c r="F101" i="3"/>
  <c r="F102" i="3"/>
  <c r="F93" i="3"/>
  <c r="F84" i="3"/>
  <c r="F85" i="3"/>
  <c r="F86" i="3"/>
  <c r="F87" i="3"/>
  <c r="F88" i="3"/>
  <c r="F89" i="3"/>
  <c r="F90" i="3"/>
  <c r="F91" i="3"/>
  <c r="F92" i="3"/>
  <c r="F83" i="3"/>
  <c r="F74" i="3"/>
  <c r="F75" i="3"/>
  <c r="F76" i="3"/>
  <c r="F77" i="3"/>
  <c r="F78" i="3"/>
  <c r="F79" i="3"/>
  <c r="F80" i="3"/>
  <c r="F81" i="3"/>
  <c r="F82" i="3"/>
  <c r="F73" i="3"/>
  <c r="F64" i="3"/>
  <c r="F65" i="3"/>
  <c r="F66" i="3"/>
  <c r="F67" i="3"/>
  <c r="F68" i="3"/>
  <c r="F69" i="3"/>
  <c r="F70" i="3"/>
  <c r="F71" i="3"/>
  <c r="F72" i="3"/>
  <c r="F63" i="3"/>
  <c r="F54" i="3"/>
  <c r="F55" i="3"/>
  <c r="F56" i="3"/>
  <c r="F57" i="3"/>
  <c r="F58" i="3"/>
  <c r="F59" i="3"/>
  <c r="F60" i="3"/>
  <c r="F61" i="3"/>
  <c r="F62" i="3"/>
  <c r="F53" i="3"/>
  <c r="F44" i="3"/>
  <c r="F45" i="3"/>
  <c r="F46" i="3"/>
  <c r="F47" i="3"/>
  <c r="F48" i="3"/>
  <c r="F49" i="3"/>
  <c r="F50" i="3"/>
  <c r="F51" i="3"/>
  <c r="F52" i="3"/>
  <c r="F43" i="3"/>
  <c r="F34" i="3"/>
  <c r="F35" i="3"/>
  <c r="F36" i="3"/>
  <c r="F37" i="3"/>
  <c r="F38" i="3"/>
  <c r="F39" i="3"/>
  <c r="F40" i="3"/>
  <c r="F41" i="3"/>
  <c r="F42" i="3"/>
  <c r="F33" i="3"/>
  <c r="B34" i="3" s="1"/>
  <c r="B113" i="3"/>
  <c r="B103" i="3"/>
  <c r="B93" i="3"/>
  <c r="B83" i="3"/>
  <c r="B73" i="3"/>
  <c r="B63" i="3"/>
  <c r="B53" i="3"/>
  <c r="B43" i="3"/>
  <c r="B33" i="3"/>
  <c r="F24" i="3"/>
  <c r="F25" i="3"/>
  <c r="F26" i="3"/>
  <c r="F27" i="3"/>
  <c r="F28" i="3"/>
  <c r="F29" i="3"/>
  <c r="F30" i="3"/>
  <c r="F31" i="3"/>
  <c r="F32" i="3"/>
  <c r="F23" i="3"/>
  <c r="B23" i="3"/>
  <c r="A13" i="3"/>
  <c r="A14" i="3"/>
  <c r="A15" i="3"/>
  <c r="A16" i="3"/>
  <c r="A17" i="3"/>
  <c r="A18" i="3"/>
  <c r="A19" i="3"/>
  <c r="A20" i="3"/>
  <c r="A21" i="3"/>
  <c r="A12" i="3"/>
  <c r="B114" i="3" l="1"/>
  <c r="B104" i="3"/>
  <c r="B94" i="3"/>
  <c r="B84" i="3"/>
  <c r="B74" i="3"/>
  <c r="B64" i="3"/>
  <c r="B54" i="3"/>
  <c r="B44" i="3"/>
  <c r="B24" i="3"/>
  <c r="F117" i="2" l="1"/>
  <c r="F101" i="2"/>
  <c r="F97" i="2"/>
  <c r="F114" i="2"/>
  <c r="F116" i="2"/>
  <c r="F118" i="2"/>
  <c r="F119" i="2"/>
  <c r="F113" i="2"/>
  <c r="F104" i="2"/>
  <c r="F106" i="2"/>
  <c r="F107" i="2"/>
  <c r="F108" i="2"/>
  <c r="F109" i="2"/>
  <c r="F110" i="2"/>
  <c r="F111" i="2"/>
  <c r="F112" i="2"/>
  <c r="F103" i="2"/>
  <c r="F94" i="2"/>
  <c r="F95" i="2"/>
  <c r="F96" i="2"/>
  <c r="F98" i="2"/>
  <c r="F99" i="2"/>
  <c r="F100" i="2"/>
  <c r="F102" i="2"/>
  <c r="F93" i="2"/>
  <c r="B114" i="2"/>
  <c r="F121" i="2" s="1"/>
  <c r="B104" i="2"/>
  <c r="B94" i="2"/>
  <c r="E87" i="2"/>
  <c r="F84" i="2"/>
  <c r="F85" i="2"/>
  <c r="F86" i="2"/>
  <c r="F87" i="2"/>
  <c r="F88" i="2"/>
  <c r="F89" i="2"/>
  <c r="F90" i="2"/>
  <c r="F91" i="2"/>
  <c r="F92" i="2"/>
  <c r="F83" i="2"/>
  <c r="B84" i="2"/>
  <c r="E81" i="2"/>
  <c r="E77" i="2"/>
  <c r="E54" i="2"/>
  <c r="F54" i="2"/>
  <c r="F53" i="2"/>
  <c r="E44" i="2"/>
  <c r="E43" i="2"/>
  <c r="F52" i="2"/>
  <c r="F48" i="2"/>
  <c r="F44" i="2"/>
  <c r="E39" i="2"/>
  <c r="E40" i="2"/>
  <c r="E41" i="2"/>
  <c r="E42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F26" i="2" s="1"/>
  <c r="E25" i="2"/>
  <c r="E24" i="2"/>
  <c r="B23" i="2"/>
  <c r="F28" i="2"/>
  <c r="F74" i="2"/>
  <c r="F75" i="2"/>
  <c r="F76" i="2"/>
  <c r="F77" i="2"/>
  <c r="F78" i="2"/>
  <c r="F79" i="2"/>
  <c r="F80" i="2"/>
  <c r="F81" i="2"/>
  <c r="F82" i="2"/>
  <c r="F73" i="2"/>
  <c r="F72" i="2"/>
  <c r="F64" i="2"/>
  <c r="F65" i="2"/>
  <c r="F66" i="2"/>
  <c r="F67" i="2"/>
  <c r="F68" i="2"/>
  <c r="F69" i="2"/>
  <c r="F70" i="2"/>
  <c r="F71" i="2"/>
  <c r="F63" i="2"/>
  <c r="F55" i="2"/>
  <c r="F56" i="2"/>
  <c r="F57" i="2"/>
  <c r="F58" i="2"/>
  <c r="F59" i="2"/>
  <c r="F60" i="2"/>
  <c r="F61" i="2"/>
  <c r="F62" i="2"/>
  <c r="B74" i="2"/>
  <c r="B64" i="2"/>
  <c r="B54" i="2"/>
  <c r="F45" i="2"/>
  <c r="F46" i="2"/>
  <c r="F47" i="2"/>
  <c r="F49" i="2"/>
  <c r="F50" i="2"/>
  <c r="F51" i="2"/>
  <c r="F43" i="2"/>
  <c r="B44" i="2"/>
  <c r="F38" i="2"/>
  <c r="B40" i="2" s="1"/>
  <c r="F39" i="2"/>
  <c r="F40" i="2"/>
  <c r="F41" i="2"/>
  <c r="F42" i="2"/>
  <c r="B39" i="2"/>
  <c r="F27" i="2"/>
  <c r="F34" i="2"/>
  <c r="F35" i="2"/>
  <c r="B85" i="2" l="1"/>
  <c r="F120" i="2"/>
  <c r="F115" i="2"/>
  <c r="B105" i="2"/>
  <c r="B95" i="2"/>
  <c r="B75" i="2"/>
  <c r="B65" i="2"/>
  <c r="B55" i="2"/>
  <c r="B45" i="2"/>
  <c r="F30" i="2"/>
  <c r="F31" i="2"/>
  <c r="F24" i="2"/>
  <c r="F37" i="2"/>
  <c r="F33" i="2"/>
  <c r="F29" i="2"/>
  <c r="F36" i="2"/>
  <c r="F32" i="2"/>
  <c r="B115" i="2" l="1"/>
  <c r="A15" i="2"/>
  <c r="A16" i="2"/>
  <c r="A17" i="2"/>
  <c r="A18" i="2"/>
  <c r="A19" i="2"/>
  <c r="A20" i="2"/>
  <c r="A14" i="2"/>
  <c r="A13" i="2"/>
  <c r="A12" i="2"/>
  <c r="C126" i="1"/>
  <c r="C127" i="1"/>
  <c r="D127" i="1" s="1"/>
  <c r="E127" i="1" s="1"/>
  <c r="C131" i="1"/>
  <c r="C133" i="1"/>
  <c r="C123" i="1"/>
  <c r="C128" i="1" s="1"/>
  <c r="C118" i="1"/>
  <c r="C109" i="1"/>
  <c r="C115" i="1" s="1"/>
  <c r="D97" i="1"/>
  <c r="E97" i="1" s="1"/>
  <c r="C107" i="1"/>
  <c r="C92" i="1"/>
  <c r="C93" i="1" s="1"/>
  <c r="E93" i="1" s="1"/>
  <c r="C76" i="1"/>
  <c r="C81" i="1" s="1"/>
  <c r="C62" i="1"/>
  <c r="C67" i="1" s="1"/>
  <c r="G51" i="1"/>
  <c r="G52" i="1"/>
  <c r="G53" i="1"/>
  <c r="G54" i="1"/>
  <c r="G55" i="1"/>
  <c r="G56" i="1"/>
  <c r="G57" i="1"/>
  <c r="G58" i="1"/>
  <c r="G59" i="1"/>
  <c r="G50" i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50" i="1"/>
  <c r="D50" i="1" s="1"/>
  <c r="C60" i="1"/>
  <c r="G18" i="1"/>
  <c r="J26" i="1" s="1"/>
  <c r="G19" i="1"/>
  <c r="J27" i="1" s="1"/>
  <c r="C47" i="1"/>
  <c r="C74" i="1" s="1"/>
  <c r="C30" i="1"/>
  <c r="G29" i="1"/>
  <c r="F13" i="1"/>
  <c r="E10" i="1"/>
  <c r="E7" i="1"/>
  <c r="D37" i="1" s="1"/>
  <c r="D78" i="1" s="1"/>
  <c r="C71" i="1" l="1"/>
  <c r="C66" i="1"/>
  <c r="C70" i="1"/>
  <c r="C65" i="1"/>
  <c r="D103" i="1"/>
  <c r="E103" i="1" s="1"/>
  <c r="D44" i="1"/>
  <c r="D85" i="1" s="1"/>
  <c r="C64" i="1"/>
  <c r="C69" i="1"/>
  <c r="D99" i="1"/>
  <c r="E99" i="1" s="1"/>
  <c r="C114" i="1"/>
  <c r="D114" i="1" s="1"/>
  <c r="E114" i="1" s="1"/>
  <c r="C125" i="1"/>
  <c r="D125" i="1" s="1"/>
  <c r="E125" i="1" s="1"/>
  <c r="C130" i="1"/>
  <c r="D130" i="1" s="1"/>
  <c r="E130" i="1" s="1"/>
  <c r="D118" i="1"/>
  <c r="E118" i="1" s="1"/>
  <c r="D131" i="1"/>
  <c r="E131" i="1" s="1"/>
  <c r="D40" i="1"/>
  <c r="D81" i="1" s="1"/>
  <c r="C73" i="1"/>
  <c r="D115" i="1"/>
  <c r="E115" i="1" s="1"/>
  <c r="D128" i="1"/>
  <c r="E128" i="1" s="1"/>
  <c r="C134" i="1"/>
  <c r="D134" i="1" s="1"/>
  <c r="E134" i="1" s="1"/>
  <c r="C129" i="1"/>
  <c r="D129" i="1" s="1"/>
  <c r="E129" i="1" s="1"/>
  <c r="E74" i="1"/>
  <c r="D74" i="1"/>
  <c r="D71" i="1"/>
  <c r="C78" i="1"/>
  <c r="C84" i="1"/>
  <c r="C80" i="1"/>
  <c r="D43" i="1"/>
  <c r="D70" i="1" s="1"/>
  <c r="D39" i="1"/>
  <c r="D66" i="1" s="1"/>
  <c r="E44" i="1"/>
  <c r="C87" i="1"/>
  <c r="C83" i="1"/>
  <c r="C79" i="1"/>
  <c r="D106" i="1"/>
  <c r="E106" i="1" s="1"/>
  <c r="D102" i="1"/>
  <c r="E102" i="1" s="1"/>
  <c r="D98" i="1"/>
  <c r="E98" i="1" s="1"/>
  <c r="C111" i="1"/>
  <c r="D111" i="1" s="1"/>
  <c r="E111" i="1" s="1"/>
  <c r="C117" i="1"/>
  <c r="D117" i="1" s="1"/>
  <c r="E117" i="1" s="1"/>
  <c r="C113" i="1"/>
  <c r="D113" i="1" s="1"/>
  <c r="E113" i="1" s="1"/>
  <c r="D126" i="1"/>
  <c r="E126" i="1" s="1"/>
  <c r="D46" i="1"/>
  <c r="D42" i="1"/>
  <c r="D38" i="1"/>
  <c r="D64" i="1"/>
  <c r="D67" i="1"/>
  <c r="C86" i="1"/>
  <c r="C82" i="1"/>
  <c r="C88" i="1"/>
  <c r="D105" i="1"/>
  <c r="E105" i="1" s="1"/>
  <c r="D101" i="1"/>
  <c r="E101" i="1" s="1"/>
  <c r="C120" i="1"/>
  <c r="D120" i="1" s="1"/>
  <c r="E120" i="1" s="1"/>
  <c r="C116" i="1"/>
  <c r="D116" i="1" s="1"/>
  <c r="E116" i="1" s="1"/>
  <c r="C112" i="1"/>
  <c r="D133" i="1"/>
  <c r="E133" i="1" s="1"/>
  <c r="D45" i="1"/>
  <c r="D41" i="1"/>
  <c r="E37" i="1"/>
  <c r="C72" i="1"/>
  <c r="C68" i="1"/>
  <c r="D73" i="1"/>
  <c r="C85" i="1"/>
  <c r="D104" i="1"/>
  <c r="E104" i="1" s="1"/>
  <c r="D100" i="1"/>
  <c r="E100" i="1" s="1"/>
  <c r="C119" i="1"/>
  <c r="D119" i="1" s="1"/>
  <c r="E119" i="1" s="1"/>
  <c r="C132" i="1"/>
  <c r="D132" i="1" s="1"/>
  <c r="E132" i="1" s="1"/>
  <c r="E85" i="1"/>
  <c r="F85" i="1" s="1"/>
  <c r="C135" i="1"/>
  <c r="D60" i="1"/>
  <c r="E60" i="1"/>
  <c r="J29" i="1"/>
  <c r="E135" i="1" l="1"/>
  <c r="E40" i="1"/>
  <c r="E81" i="1" s="1"/>
  <c r="F81" i="1" s="1"/>
  <c r="D80" i="1"/>
  <c r="D47" i="1"/>
  <c r="E39" i="1"/>
  <c r="F39" i="1" s="1"/>
  <c r="E107" i="1"/>
  <c r="D68" i="1"/>
  <c r="E41" i="1"/>
  <c r="D88" i="1"/>
  <c r="E88" i="1"/>
  <c r="D82" i="1"/>
  <c r="D72" i="1"/>
  <c r="E45" i="1"/>
  <c r="E38" i="1"/>
  <c r="D79" i="1"/>
  <c r="B143" i="1"/>
  <c r="B144" i="1" s="1"/>
  <c r="C143" i="1"/>
  <c r="D143" i="1"/>
  <c r="D144" i="1" s="1"/>
  <c r="D84" i="1"/>
  <c r="F40" i="1"/>
  <c r="E42" i="1"/>
  <c r="D83" i="1"/>
  <c r="D69" i="1"/>
  <c r="F44" i="1"/>
  <c r="E71" i="1"/>
  <c r="F71" i="1" s="1"/>
  <c r="D135" i="1"/>
  <c r="E43" i="1"/>
  <c r="E84" i="1" s="1"/>
  <c r="F84" i="1" s="1"/>
  <c r="D107" i="1"/>
  <c r="D86" i="1"/>
  <c r="F37" i="1"/>
  <c r="E78" i="1"/>
  <c r="F78" i="1" s="1"/>
  <c r="E64" i="1"/>
  <c r="F64" i="1" s="1"/>
  <c r="C121" i="1"/>
  <c r="D112" i="1"/>
  <c r="E46" i="1"/>
  <c r="D87" i="1"/>
  <c r="D65" i="1"/>
  <c r="E80" i="1"/>
  <c r="F80" i="1" s="1"/>
  <c r="F25" i="2"/>
  <c r="B24" i="2" s="1"/>
  <c r="E70" i="1" l="1"/>
  <c r="F70" i="1" s="1"/>
  <c r="E47" i="1"/>
  <c r="E67" i="1"/>
  <c r="F67" i="1" s="1"/>
  <c r="E66" i="1"/>
  <c r="F66" i="1" s="1"/>
  <c r="F43" i="1"/>
  <c r="E69" i="1"/>
  <c r="F69" i="1" s="1"/>
  <c r="E83" i="1"/>
  <c r="F83" i="1" s="1"/>
  <c r="F42" i="1"/>
  <c r="E79" i="1"/>
  <c r="F79" i="1" s="1"/>
  <c r="F38" i="1"/>
  <c r="E65" i="1"/>
  <c r="F65" i="1" s="1"/>
  <c r="E143" i="1"/>
  <c r="E144" i="1" s="1"/>
  <c r="C144" i="1"/>
  <c r="E86" i="1"/>
  <c r="F86" i="1" s="1"/>
  <c r="E72" i="1"/>
  <c r="F72" i="1" s="1"/>
  <c r="F45" i="1"/>
  <c r="F46" i="1"/>
  <c r="E73" i="1"/>
  <c r="F73" i="1" s="1"/>
  <c r="E87" i="1"/>
  <c r="F87" i="1" s="1"/>
  <c r="E82" i="1"/>
  <c r="F82" i="1" s="1"/>
  <c r="E68" i="1"/>
  <c r="F68" i="1" s="1"/>
  <c r="F41" i="1"/>
  <c r="D121" i="1"/>
  <c r="E112" i="1"/>
  <c r="E121" i="1" s="1"/>
</calcChain>
</file>

<file path=xl/sharedStrings.xml><?xml version="1.0" encoding="utf-8"?>
<sst xmlns="http://schemas.openxmlformats.org/spreadsheetml/2006/main" count="235" uniqueCount="118">
  <si>
    <t>小时</t>
    <phoneticPr fontId="3" type="noConversion"/>
  </si>
  <si>
    <t>分钟</t>
    <phoneticPr fontId="3" type="noConversion"/>
  </si>
  <si>
    <t>预期对局数</t>
    <phoneticPr fontId="3" type="noConversion"/>
  </si>
  <si>
    <t>定义游戏时间为25年</t>
    <phoneticPr fontId="3" type="noConversion"/>
  </si>
  <si>
    <t>设玩家满级为99级（同怪物一样为99级）</t>
    <phoneticPr fontId="3" type="noConversion"/>
  </si>
  <si>
    <t>则战斗时间分配</t>
    <phoneticPr fontId="3" type="noConversion"/>
  </si>
  <si>
    <t>战斗时间等级分段</t>
    <phoneticPr fontId="3" type="noConversion"/>
  </si>
  <si>
    <t>天</t>
    <phoneticPr fontId="3" type="noConversion"/>
  </si>
  <si>
    <t>可能会加等级修正系数</t>
    <phoneticPr fontId="3" type="noConversion"/>
  </si>
  <si>
    <t>21~30</t>
    <phoneticPr fontId="3" type="noConversion"/>
  </si>
  <si>
    <t>31~40</t>
    <phoneticPr fontId="3" type="noConversion"/>
  </si>
  <si>
    <t>41~50</t>
    <phoneticPr fontId="3" type="noConversion"/>
  </si>
  <si>
    <t>51~60</t>
    <phoneticPr fontId="3" type="noConversion"/>
  </si>
  <si>
    <t>61-70</t>
    <phoneticPr fontId="3" type="noConversion"/>
  </si>
  <si>
    <t>71-80</t>
    <phoneticPr fontId="3" type="noConversion"/>
  </si>
  <si>
    <t>81-90</t>
    <phoneticPr fontId="3" type="noConversion"/>
  </si>
  <si>
    <t>91-99</t>
    <phoneticPr fontId="3" type="noConversion"/>
  </si>
  <si>
    <t>每天时间</t>
    <phoneticPr fontId="3" type="noConversion"/>
  </si>
  <si>
    <t>1:3</t>
    <phoneticPr fontId="3" type="noConversion"/>
  </si>
  <si>
    <t>公式数值</t>
    <phoneticPr fontId="3" type="noConversion"/>
  </si>
  <si>
    <t>重点数据</t>
    <phoneticPr fontId="3" type="noConversion"/>
  </si>
  <si>
    <t>高中强度总时间</t>
    <phoneticPr fontId="3" type="noConversion"/>
  </si>
  <si>
    <t>待调整数值</t>
    <phoneticPr fontId="3" type="noConversion"/>
  </si>
  <si>
    <t>高强度</t>
    <phoneticPr fontId="3" type="noConversion"/>
  </si>
  <si>
    <t>Boss战，pvp，高难度活动本等</t>
    <phoneticPr fontId="3" type="noConversion"/>
  </si>
  <si>
    <t>中强度</t>
    <phoneticPr fontId="3" type="noConversion"/>
  </si>
  <si>
    <t>副本小怪刷刷刷，活动本</t>
    <phoneticPr fontId="3" type="noConversion"/>
  </si>
  <si>
    <t>低强度</t>
    <phoneticPr fontId="3" type="noConversion"/>
  </si>
  <si>
    <t>不需要战斗的玩法的操作时间，如解谜玩法，远征，家园捕宠</t>
    <phoneticPr fontId="3" type="noConversion"/>
  </si>
  <si>
    <t>时间定价（元/分钟）</t>
    <phoneticPr fontId="3" type="noConversion"/>
  </si>
  <si>
    <t>玩法基础时间模板</t>
    <phoneticPr fontId="3" type="noConversion"/>
  </si>
  <si>
    <t>基础对局时间（分钟）</t>
    <phoneticPr fontId="3" type="noConversion"/>
  </si>
  <si>
    <t>休闲对局时间系数</t>
    <phoneticPr fontId="3" type="noConversion"/>
  </si>
  <si>
    <t>休闲时间（分钟）</t>
    <phoneticPr fontId="3" type="noConversion"/>
  </si>
  <si>
    <t>标准难度各种本+通天塔</t>
    <phoneticPr fontId="3" type="noConversion"/>
  </si>
  <si>
    <t>困难对局时间系数</t>
    <phoneticPr fontId="3" type="noConversion"/>
  </si>
  <si>
    <t>挑战时间（分钟）</t>
    <phoneticPr fontId="3" type="noConversion"/>
  </si>
  <si>
    <t>困难难度</t>
    <phoneticPr fontId="3" type="noConversion"/>
  </si>
  <si>
    <t>竞技场对局时间系数</t>
    <phoneticPr fontId="3" type="noConversion"/>
  </si>
  <si>
    <t>竞技场战斗时间（分钟）</t>
    <phoneticPr fontId="3" type="noConversion"/>
  </si>
  <si>
    <t>PVP竞技场排位赛</t>
    <phoneticPr fontId="3" type="noConversion"/>
  </si>
  <si>
    <t>长时战斗时间系数</t>
    <phoneticPr fontId="3" type="noConversion"/>
  </si>
  <si>
    <t>长时间战斗时间（分钟）</t>
    <phoneticPr fontId="3" type="noConversion"/>
  </si>
  <si>
    <t>活动（异步boss打法）</t>
    <phoneticPr fontId="3" type="noConversion"/>
  </si>
  <si>
    <t>基础场景行走时间（分钟）</t>
    <phoneticPr fontId="3" type="noConversion"/>
  </si>
  <si>
    <t>跑步速度约5米每秒,休息区移动长度约30米</t>
    <phoneticPr fontId="3" type="noConversion"/>
  </si>
  <si>
    <t>基础场景解谜时间（分钟）</t>
    <phoneticPr fontId="3" type="noConversion"/>
  </si>
  <si>
    <t>每个解谜需要10秒，约1-2个采集</t>
    <phoneticPr fontId="3" type="noConversion"/>
  </si>
  <si>
    <t>对局数min</t>
    <phoneticPr fontId="3" type="noConversion"/>
  </si>
  <si>
    <t>区域数min</t>
    <phoneticPr fontId="3" type="noConversion"/>
  </si>
  <si>
    <t>有价值的</t>
    <phoneticPr fontId="3" type="noConversion"/>
  </si>
  <si>
    <t>最小耗时</t>
    <phoneticPr fontId="3" type="noConversion"/>
  </si>
  <si>
    <t>不加入解谜，一个副本的基础时间</t>
    <phoneticPr fontId="3" type="noConversion"/>
  </si>
  <si>
    <t>对局数max</t>
    <phoneticPr fontId="3" type="noConversion"/>
  </si>
  <si>
    <t>区域数max</t>
    <phoneticPr fontId="3" type="noConversion"/>
  </si>
  <si>
    <t>最大耗时</t>
    <phoneticPr fontId="3" type="noConversion"/>
  </si>
  <si>
    <t>休闲本百分比</t>
    <phoneticPr fontId="3" type="noConversion"/>
  </si>
  <si>
    <t>副本平均对局数</t>
    <phoneticPr fontId="3" type="noConversion"/>
  </si>
  <si>
    <t>平均耗时</t>
    <phoneticPr fontId="3" type="noConversion"/>
  </si>
  <si>
    <t>困难本百分比</t>
    <phoneticPr fontId="3" type="noConversion"/>
  </si>
  <si>
    <t>1~15</t>
    <phoneticPr fontId="3" type="noConversion"/>
  </si>
  <si>
    <t>15~20</t>
    <phoneticPr fontId="3" type="noConversion"/>
  </si>
  <si>
    <t>非战斗时间等级分段</t>
    <phoneticPr fontId="3" type="noConversion"/>
  </si>
  <si>
    <t>天</t>
    <phoneticPr fontId="3" type="noConversion"/>
  </si>
  <si>
    <t>低强度系数</t>
    <phoneticPr fontId="3" type="noConversion"/>
  </si>
  <si>
    <t>每天非活动时间（小时）</t>
    <phoneticPr fontId="3" type="noConversion"/>
  </si>
  <si>
    <t>总休闲时间</t>
    <phoneticPr fontId="3" type="noConversion"/>
  </si>
  <si>
    <t>同战斗时间并行，扩充每天时间</t>
    <phoneticPr fontId="3" type="noConversion"/>
  </si>
  <si>
    <t>普通玩家极限系数</t>
    <phoneticPr fontId="3" type="noConversion"/>
  </si>
  <si>
    <t>小时</t>
    <phoneticPr fontId="3" type="noConversion"/>
  </si>
  <si>
    <t>分钟</t>
    <phoneticPr fontId="3" type="noConversion"/>
  </si>
  <si>
    <t>预期对局数</t>
    <phoneticPr fontId="3" type="noConversion"/>
  </si>
  <si>
    <t>普通玩家极限</t>
    <phoneticPr fontId="3" type="noConversion"/>
  </si>
  <si>
    <t>RMB玩家极限</t>
    <phoneticPr fontId="3" type="noConversion"/>
  </si>
  <si>
    <t>天</t>
    <phoneticPr fontId="3" type="noConversion"/>
  </si>
  <si>
    <t>小时</t>
    <phoneticPr fontId="3" type="noConversion"/>
  </si>
  <si>
    <t>分钟</t>
    <phoneticPr fontId="3" type="noConversion"/>
  </si>
  <si>
    <t>预期对局数</t>
    <phoneticPr fontId="3" type="noConversion"/>
  </si>
  <si>
    <t>RMB玩家极限</t>
    <phoneticPr fontId="3" type="noConversion"/>
  </si>
  <si>
    <t>设副本经验和玩家喂经验药获得经验的比例为</t>
    <phoneticPr fontId="3" type="noConversion"/>
  </si>
  <si>
    <t>玩家升级为5年（基本怪物（约20只）获得齐全），20年为收集剩余怪物并培养的时间</t>
    <phoneticPr fontId="3" type="noConversion"/>
  </si>
  <si>
    <t>天</t>
    <phoneticPr fontId="3" type="noConversion"/>
  </si>
  <si>
    <t>则怪物满级时间为</t>
    <phoneticPr fontId="3" type="noConversion"/>
  </si>
  <si>
    <t>年</t>
    <phoneticPr fontId="3" type="noConversion"/>
  </si>
  <si>
    <t>1~10</t>
    <phoneticPr fontId="3" type="noConversion"/>
  </si>
  <si>
    <t>11~20</t>
    <phoneticPr fontId="3" type="noConversion"/>
  </si>
  <si>
    <t>总战斗时间</t>
    <phoneticPr fontId="3" type="noConversion"/>
  </si>
  <si>
    <t>总升级时间</t>
    <phoneticPr fontId="3" type="noConversion"/>
  </si>
  <si>
    <t>等级段</t>
    <phoneticPr fontId="3" type="noConversion"/>
  </si>
  <si>
    <t>等级段时间（h）</t>
    <phoneticPr fontId="3" type="noConversion"/>
  </si>
  <si>
    <t>等级</t>
    <phoneticPr fontId="3" type="noConversion"/>
  </si>
  <si>
    <t>指数系数</t>
    <phoneticPr fontId="3" type="noConversion"/>
  </si>
  <si>
    <t>修正系数</t>
    <phoneticPr fontId="3" type="noConversion"/>
  </si>
  <si>
    <t>战斗时间（Min）</t>
    <phoneticPr fontId="3" type="noConversion"/>
  </si>
  <si>
    <t>21-30</t>
    <phoneticPr fontId="3" type="noConversion"/>
  </si>
  <si>
    <t>31-40</t>
    <phoneticPr fontId="3" type="noConversion"/>
  </si>
  <si>
    <t>41-50</t>
    <phoneticPr fontId="3" type="noConversion"/>
  </si>
  <si>
    <t>51-60</t>
    <phoneticPr fontId="3" type="noConversion"/>
  </si>
  <si>
    <t>16-20</t>
    <phoneticPr fontId="3" type="noConversion"/>
  </si>
  <si>
    <t>1-15</t>
    <phoneticPr fontId="3" type="noConversion"/>
  </si>
  <si>
    <t>则怪物等级分配为(标准，不同品级怪物在此标准上微调)</t>
    <phoneticPr fontId="3" type="noConversion"/>
  </si>
  <si>
    <t>副本内时间分配</t>
    <phoneticPr fontId="3" type="noConversion"/>
  </si>
  <si>
    <t>解谜</t>
    <phoneticPr fontId="3" type="noConversion"/>
  </si>
  <si>
    <t>普通对局</t>
    <phoneticPr fontId="3" type="noConversion"/>
  </si>
  <si>
    <t>boss对局</t>
    <phoneticPr fontId="3" type="noConversion"/>
  </si>
  <si>
    <t>解谜比例</t>
    <phoneticPr fontId="3" type="noConversion"/>
  </si>
  <si>
    <t>普通对局比例</t>
    <phoneticPr fontId="3" type="noConversion"/>
  </si>
  <si>
    <t>boss对局比例</t>
    <phoneticPr fontId="3" type="noConversion"/>
  </si>
  <si>
    <t>副本时间分配</t>
    <phoneticPr fontId="3" type="noConversion"/>
  </si>
  <si>
    <t>解谜时间</t>
    <phoneticPr fontId="3" type="noConversion"/>
  </si>
  <si>
    <t>Boss对局</t>
    <phoneticPr fontId="3" type="noConversion"/>
  </si>
  <si>
    <t>min</t>
    <phoneticPr fontId="3" type="noConversion"/>
  </si>
  <si>
    <t>sec</t>
    <phoneticPr fontId="3" type="noConversion"/>
  </si>
  <si>
    <t>普通对局（总）</t>
    <phoneticPr fontId="3" type="noConversion"/>
  </si>
  <si>
    <t>普通对局（单个）</t>
    <phoneticPr fontId="3" type="noConversion"/>
  </si>
  <si>
    <t>则玩家5年，让20只怪物中的10只通过副本满级，其余均为经验药提升；（指副本经验为2只怪物满级的经验，因为副本一次性提供5只怪物的经验，同时副本活动等奖励将给玩家10只怪物满级经验的奖励）</t>
    <phoneticPr fontId="3" type="noConversion"/>
  </si>
  <si>
    <t>副本自身经验</t>
    <phoneticPr fontId="3" type="noConversion"/>
  </si>
  <si>
    <t>副本、活动产出带来经验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</si>
</sst>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i/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0" fontId="6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3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9" fillId="0" borderId="0" xfId="0" applyFont="1">
      <alignment vertical="center"/>
    </xf>
    <xf numFmtId="0" fontId="6" fillId="0" borderId="0" xfId="0" applyNumberFormat="1" applyFont="1">
      <alignment vertical="center"/>
    </xf>
    <xf numFmtId="0" fontId="4" fillId="2" borderId="0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4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177" fontId="2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  <xf numFmtId="176" fontId="5" fillId="6" borderId="0" xfId="0" applyNumberFormat="1" applyFont="1" applyFill="1">
      <alignment vertical="center"/>
    </xf>
    <xf numFmtId="177" fontId="5" fillId="6" borderId="0" xfId="0" applyNumberFormat="1" applyFont="1" applyFill="1">
      <alignment vertical="center"/>
    </xf>
    <xf numFmtId="0" fontId="4" fillId="6" borderId="0" xfId="0" applyFont="1" applyFill="1" applyBorder="1">
      <alignment vertical="center"/>
    </xf>
    <xf numFmtId="176" fontId="4" fillId="6" borderId="0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58" fontId="5" fillId="0" borderId="0" xfId="0" applyNumberFormat="1" applyFont="1">
      <alignment vertical="center"/>
    </xf>
    <xf numFmtId="0" fontId="6" fillId="0" borderId="0" xfId="1" applyNumberFormat="1" applyFont="1" applyAlignment="1"/>
    <xf numFmtId="176" fontId="6" fillId="0" borderId="0" xfId="1" applyNumberFormat="1" applyFont="1" applyAlignment="1"/>
    <xf numFmtId="0" fontId="5" fillId="0" borderId="0" xfId="1" applyNumberFormat="1" applyFont="1" applyFill="1" applyAlignment="1"/>
    <xf numFmtId="0" fontId="5" fillId="0" borderId="0" xfId="1" applyNumberFormat="1" applyFont="1" applyFill="1" applyBorder="1" applyAlignment="1"/>
    <xf numFmtId="0" fontId="5" fillId="6" borderId="0" xfId="1" applyNumberFormat="1" applyFont="1" applyFill="1" applyBorder="1" applyAlignment="1"/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5" fillId="7" borderId="0" xfId="0" applyFont="1" applyFill="1">
      <alignment vertical="center"/>
    </xf>
    <xf numFmtId="0" fontId="4" fillId="7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'升级曲线（人物）'!$F$24:$F$121</c:f>
              <c:numCache>
                <c:formatCode>0.00_ </c:formatCode>
                <c:ptCount val="98"/>
                <c:pt idx="0">
                  <c:v>1.5917863953166402</c:v>
                </c:pt>
                <c:pt idx="1">
                  <c:v>2.0208290377961218</c:v>
                </c:pt>
                <c:pt idx="2">
                  <c:v>2.4991292764871282</c:v>
                </c:pt>
                <c:pt idx="3">
                  <c:v>3.0691733318379573</c:v>
                </c:pt>
                <c:pt idx="4">
                  <c:v>3.7469395520468116</c:v>
                </c:pt>
                <c:pt idx="5">
                  <c:v>4.4702209054225364</c:v>
                </c:pt>
                <c:pt idx="6">
                  <c:v>5.3094163621838062</c:v>
                </c:pt>
                <c:pt idx="7">
                  <c:v>6.169973306254775</c:v>
                </c:pt>
                <c:pt idx="8">
                  <c:v>7.1452006876529177</c:v>
                </c:pt>
                <c:pt idx="9">
                  <c:v>8.249033925612558</c:v>
                </c:pt>
                <c:pt idx="10">
                  <c:v>9.3283650781307479</c:v>
                </c:pt>
                <c:pt idx="11">
                  <c:v>10.522547225051735</c:v>
                </c:pt>
                <c:pt idx="12">
                  <c:v>11.632386055967753</c:v>
                </c:pt>
                <c:pt idx="13">
                  <c:v>12.832713541845353</c:v>
                </c:pt>
                <c:pt idx="14">
                  <c:v>14.56970895773793</c:v>
                </c:pt>
                <c:pt idx="15">
                  <c:v>16.835053532732278</c:v>
                </c:pt>
                <c:pt idx="16">
                  <c:v>18.36</c:v>
                </c:pt>
                <c:pt idx="17">
                  <c:v>19.452621069650025</c:v>
                </c:pt>
                <c:pt idx="18">
                  <c:v>20.023078592806311</c:v>
                </c:pt>
                <c:pt idx="19">
                  <c:v>30.13820190959872</c:v>
                </c:pt>
                <c:pt idx="20">
                  <c:v>32.588258699706778</c:v>
                </c:pt>
                <c:pt idx="21">
                  <c:v>36.196617514972246</c:v>
                </c:pt>
                <c:pt idx="22">
                  <c:v>39.266656652641835</c:v>
                </c:pt>
                <c:pt idx="23">
                  <c:v>44.016985882911399</c:v>
                </c:pt>
                <c:pt idx="24">
                  <c:v>47.499009206463903</c:v>
                </c:pt>
                <c:pt idx="25">
                  <c:v>51.256482704138143</c:v>
                </c:pt>
                <c:pt idx="26">
                  <c:v>53.245256813901314</c:v>
                </c:pt>
                <c:pt idx="27">
                  <c:v>55.311196235269882</c:v>
                </c:pt>
                <c:pt idx="28">
                  <c:v>57.457295016329063</c:v>
                </c:pt>
                <c:pt idx="29">
                  <c:v>74.617229861332277</c:v>
                </c:pt>
                <c:pt idx="30">
                  <c:v>100.79599040613049</c:v>
                </c:pt>
                <c:pt idx="31">
                  <c:v>135.27379389813129</c:v>
                </c:pt>
                <c:pt idx="32">
                  <c:v>171.01603760256597</c:v>
                </c:pt>
                <c:pt idx="33">
                  <c:v>215.15950873716801</c:v>
                </c:pt>
                <c:pt idx="34">
                  <c:v>246.00308901267445</c:v>
                </c:pt>
                <c:pt idx="35">
                  <c:v>281.08789192118451</c:v>
                </c:pt>
                <c:pt idx="36">
                  <c:v>311.3851308509096</c:v>
                </c:pt>
                <c:pt idx="37">
                  <c:v>336.44960482524908</c:v>
                </c:pt>
                <c:pt idx="38">
                  <c:v>367.42195574816901</c:v>
                </c:pt>
                <c:pt idx="39">
                  <c:v>401.12363006486032</c:v>
                </c:pt>
                <c:pt idx="40">
                  <c:v>456.61013449762766</c:v>
                </c:pt>
                <c:pt idx="41">
                  <c:v>515.50982875307773</c:v>
                </c:pt>
                <c:pt idx="42">
                  <c:v>583.55504691657916</c:v>
                </c:pt>
                <c:pt idx="43">
                  <c:v>648.19793549669964</c:v>
                </c:pt>
                <c:pt idx="44">
                  <c:v>708.46817790392458</c:v>
                </c:pt>
                <c:pt idx="45">
                  <c:v>750.22582572908368</c:v>
                </c:pt>
                <c:pt idx="46">
                  <c:v>800.72806023111946</c:v>
                </c:pt>
                <c:pt idx="47">
                  <c:v>854.62990536002303</c:v>
                </c:pt>
                <c:pt idx="48">
                  <c:v>912.16020945346077</c:v>
                </c:pt>
                <c:pt idx="49">
                  <c:v>961.48945640718955</c:v>
                </c:pt>
                <c:pt idx="50">
                  <c:v>1007.6400533194707</c:v>
                </c:pt>
                <c:pt idx="51">
                  <c:v>1064.6482048737657</c:v>
                </c:pt>
                <c:pt idx="52">
                  <c:v>1134.8573985736152</c:v>
                </c:pt>
                <c:pt idx="53">
                  <c:v>1194.5134626353763</c:v>
                </c:pt>
                <c:pt idx="54">
                  <c:v>1265.2017015403467</c:v>
                </c:pt>
                <c:pt idx="55">
                  <c:v>1329.6399938957534</c:v>
                </c:pt>
                <c:pt idx="56">
                  <c:v>1381.4634317160564</c:v>
                </c:pt>
                <c:pt idx="57">
                  <c:v>1433.7119308110318</c:v>
                </c:pt>
                <c:pt idx="58">
                  <c:v>1486.1672800822253</c:v>
                </c:pt>
                <c:pt idx="59" formatCode="General">
                  <c:v>1530.7680928358809</c:v>
                </c:pt>
                <c:pt idx="60" formatCode="General">
                  <c:v>1586.2453308925133</c:v>
                </c:pt>
                <c:pt idx="61" formatCode="General">
                  <c:v>1634.9846053299343</c:v>
                </c:pt>
                <c:pt idx="62" formatCode="General">
                  <c:v>1690.7338975200137</c:v>
                </c:pt>
                <c:pt idx="63" formatCode="General">
                  <c:v>1769.6793125220495</c:v>
                </c:pt>
                <c:pt idx="64" formatCode="General">
                  <c:v>1854.112691600599</c:v>
                </c:pt>
                <c:pt idx="65" formatCode="General">
                  <c:v>1929.4374422779892</c:v>
                </c:pt>
                <c:pt idx="66" formatCode="General">
                  <c:v>1996.6352460900389</c:v>
                </c:pt>
                <c:pt idx="67" formatCode="General">
                  <c:v>2054.7325977856162</c:v>
                </c:pt>
                <c:pt idx="68" formatCode="General">
                  <c:v>2109.7256137280674</c:v>
                </c:pt>
                <c:pt idx="69" formatCode="General">
                  <c:v>2185.8551108881575</c:v>
                </c:pt>
                <c:pt idx="70" formatCode="General">
                  <c:v>2274.0606537538556</c:v>
                </c:pt>
                <c:pt idx="71" formatCode="General">
                  <c:v>2386.2464251698998</c:v>
                </c:pt>
                <c:pt idx="72" formatCode="General">
                  <c:v>2534.4114157953536</c:v>
                </c:pt>
                <c:pt idx="73" formatCode="General">
                  <c:v>2696.7811751493618</c:v>
                </c:pt>
                <c:pt idx="74" formatCode="General">
                  <c:v>2880.2040560959272</c:v>
                </c:pt>
                <c:pt idx="75" formatCode="General">
                  <c:v>3035.2641928045978</c:v>
                </c:pt>
                <c:pt idx="76" formatCode="General">
                  <c:v>3179.457823870322</c:v>
                </c:pt>
                <c:pt idx="77" formatCode="General">
                  <c:v>3313.6652511505922</c:v>
                </c:pt>
                <c:pt idx="78" formatCode="General">
                  <c:v>3420.0777993558331</c:v>
                </c:pt>
                <c:pt idx="79" formatCode="General">
                  <c:v>3547.1666441780017</c:v>
                </c:pt>
                <c:pt idx="80" formatCode="General">
                  <c:v>3686.8869635910478</c:v>
                </c:pt>
                <c:pt idx="81" formatCode="General">
                  <c:v>3831.5200806402177</c:v>
                </c:pt>
                <c:pt idx="82" formatCode="General">
                  <c:v>3982.9007144518037</c:v>
                </c:pt>
                <c:pt idx="83" formatCode="General">
                  <c:v>4157.9134185982048</c:v>
                </c:pt>
                <c:pt idx="84" formatCode="General">
                  <c:v>4316.8714325046449</c:v>
                </c:pt>
                <c:pt idx="85" formatCode="General">
                  <c:v>4460.8975124187637</c:v>
                </c:pt>
                <c:pt idx="86" formatCode="General">
                  <c:v>4588.097382562074</c:v>
                </c:pt>
                <c:pt idx="87" formatCode="General">
                  <c:v>4703.8049093029031</c:v>
                </c:pt>
                <c:pt idx="88" formatCode="General">
                  <c:v>4805.0697219992153</c:v>
                </c:pt>
                <c:pt idx="89" formatCode="General">
                  <c:v>4977.3859277449346</c:v>
                </c:pt>
                <c:pt idx="90" formatCode="General">
                  <c:v>5162.1447417811314</c:v>
                </c:pt>
                <c:pt idx="91" formatCode="General">
                  <c:v>5369.5492874525444</c:v>
                </c:pt>
                <c:pt idx="92" formatCode="General">
                  <c:v>5596.2728108748915</c:v>
                </c:pt>
                <c:pt idx="93" formatCode="General">
                  <c:v>5863.0877098670262</c:v>
                </c:pt>
                <c:pt idx="94" formatCode="General">
                  <c:v>6117.8059856383143</c:v>
                </c:pt>
                <c:pt idx="95" formatCode="General">
                  <c:v>6353.8546091918797</c:v>
                </c:pt>
                <c:pt idx="96" formatCode="General">
                  <c:v>6563.7928616709214</c:v>
                </c:pt>
                <c:pt idx="97" formatCode="General">
                  <c:v>6759.4035279564669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776"/>
        <c:axId val="184618336"/>
      </c:lineChart>
      <c:catAx>
        <c:axId val="18461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18336"/>
        <c:crosses val="autoZero"/>
        <c:auto val="1"/>
        <c:lblAlgn val="ctr"/>
        <c:lblOffset val="100"/>
        <c:noMultiLvlLbl val="0"/>
      </c:catAx>
      <c:valAx>
        <c:axId val="184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'升级曲线（怪物）'!$F$23:$F$121</c:f>
              <c:numCache>
                <c:formatCode>General</c:formatCode>
                <c:ptCount val="99"/>
                <c:pt idx="0">
                  <c:v>3.674155009085581</c:v>
                </c:pt>
                <c:pt idx="1">
                  <c:v>3.9019884126246174</c:v>
                </c:pt>
                <c:pt idx="2">
                  <c:v>4.1439497066962581</c:v>
                </c:pt>
                <c:pt idx="3">
                  <c:v>4.335217102840188</c:v>
                </c:pt>
                <c:pt idx="4">
                  <c:v>4.5353126024643711</c:v>
                </c:pt>
                <c:pt idx="5">
                  <c:v>4.6738145584940449</c:v>
                </c:pt>
                <c:pt idx="6">
                  <c:v>4.8165461660396085</c:v>
                </c:pt>
                <c:pt idx="7">
                  <c:v>4.8895383012842153</c:v>
                </c:pt>
                <c:pt idx="8">
                  <c:v>4.9636365926049617</c:v>
                </c:pt>
                <c:pt idx="9">
                  <c:v>5.0388578031950404</c:v>
                </c:pt>
                <c:pt idx="10">
                  <c:v>6.6755988275980807</c:v>
                </c:pt>
                <c:pt idx="11">
                  <c:v>7.2888653949556508</c:v>
                </c:pt>
                <c:pt idx="12">
                  <c:v>7.9584708604932155</c:v>
                </c:pt>
                <c:pt idx="13">
                  <c:v>8.5007433768238201</c:v>
                </c:pt>
                <c:pt idx="14">
                  <c:v>9.0799651371891326</c:v>
                </c:pt>
                <c:pt idx="15">
                  <c:v>9.4878766793882914</c:v>
                </c:pt>
                <c:pt idx="16">
                  <c:v>9.9141133829449295</c:v>
                </c:pt>
                <c:pt idx="17">
                  <c:v>10.134359509036734</c:v>
                </c:pt>
                <c:pt idx="18">
                  <c:v>10.359498493842645</c:v>
                </c:pt>
                <c:pt idx="19">
                  <c:v>10.589639034241124</c:v>
                </c:pt>
                <c:pt idx="20">
                  <c:v>12.093101489478043</c:v>
                </c:pt>
                <c:pt idx="21">
                  <c:v>13.575273806154442</c:v>
                </c:pt>
                <c:pt idx="22">
                  <c:v>15.239106284885503</c:v>
                </c:pt>
                <c:pt idx="23">
                  <c:v>16.619489260696685</c:v>
                </c:pt>
                <c:pt idx="24">
                  <c:v>18.124909566406874</c:v>
                </c:pt>
                <c:pt idx="25">
                  <c:v>19.203540180663822</c:v>
                </c:pt>
                <c:pt idx="26">
                  <c:v>20.346361129098682</c:v>
                </c:pt>
                <c:pt idx="27">
                  <c:v>20.943028011848881</c:v>
                </c:pt>
                <c:pt idx="28">
                  <c:v>21.557192439575893</c:v>
                </c:pt>
                <c:pt idx="29">
                  <c:v>22.189367536250671</c:v>
                </c:pt>
                <c:pt idx="30">
                  <c:v>23.899887461988012</c:v>
                </c:pt>
                <c:pt idx="31">
                  <c:v>26.131651650020221</c:v>
                </c:pt>
                <c:pt idx="32">
                  <c:v>28.818734235558001</c:v>
                </c:pt>
                <c:pt idx="33">
                  <c:v>32.089575868769764</c:v>
                </c:pt>
                <c:pt idx="34">
                  <c:v>35.316164129981395</c:v>
                </c:pt>
                <c:pt idx="35">
                  <c:v>37.940196558499309</c:v>
                </c:pt>
                <c:pt idx="36">
                  <c:v>40.279677702378308</c:v>
                </c:pt>
                <c:pt idx="37">
                  <c:v>42.246297356037488</c:v>
                </c:pt>
                <c:pt idx="38">
                  <c:v>43.787653881820823</c:v>
                </c:pt>
                <c:pt idx="39">
                  <c:v>44.851302733665506</c:v>
                </c:pt>
                <c:pt idx="40">
                  <c:v>46.946070518003609</c:v>
                </c:pt>
                <c:pt idx="41">
                  <c:v>50.134311613142486</c:v>
                </c:pt>
                <c:pt idx="42">
                  <c:v>54.200051461097615</c:v>
                </c:pt>
                <c:pt idx="43">
                  <c:v>59.365333606555502</c:v>
                </c:pt>
                <c:pt idx="44">
                  <c:v>66.210596237715023</c:v>
                </c:pt>
                <c:pt idx="45">
                  <c:v>71.657750638352027</c:v>
                </c:pt>
                <c:pt idx="46">
                  <c:v>76.029189284664</c:v>
                </c:pt>
                <c:pt idx="47">
                  <c:v>79.351233926160944</c:v>
                </c:pt>
                <c:pt idx="48">
                  <c:v>81.714187314758391</c:v>
                </c:pt>
                <c:pt idx="49">
                  <c:v>83.555891563763169</c:v>
                </c:pt>
                <c:pt idx="50">
                  <c:v>89.336993108091676</c:v>
                </c:pt>
                <c:pt idx="51">
                  <c:v>96.149821910729145</c:v>
                </c:pt>
                <c:pt idx="52">
                  <c:v>104.08892577736465</c:v>
                </c:pt>
                <c:pt idx="53">
                  <c:v>112.40695317380784</c:v>
                </c:pt>
                <c:pt idx="54">
                  <c:v>122.31377043706205</c:v>
                </c:pt>
                <c:pt idx="55">
                  <c:v>132.20943052606432</c:v>
                </c:pt>
                <c:pt idx="56">
                  <c:v>140.99826901392646</c:v>
                </c:pt>
                <c:pt idx="57">
                  <c:v>148.95851337064292</c:v>
                </c:pt>
                <c:pt idx="58">
                  <c:v>155.31778625245914</c:v>
                </c:pt>
                <c:pt idx="59">
                  <c:v>160.86907642580428</c:v>
                </c:pt>
                <c:pt idx="60">
                  <c:v>166.85326473575392</c:v>
                </c:pt>
                <c:pt idx="61">
                  <c:v>173.72100204223554</c:v>
                </c:pt>
                <c:pt idx="62">
                  <c:v>181.69043228871337</c:v>
                </c:pt>
                <c:pt idx="63">
                  <c:v>190.79985393489176</c:v>
                </c:pt>
                <c:pt idx="64">
                  <c:v>201.34072730501148</c:v>
                </c:pt>
                <c:pt idx="65">
                  <c:v>212.10929690033362</c:v>
                </c:pt>
                <c:pt idx="66">
                  <c:v>221.5656239044192</c:v>
                </c:pt>
                <c:pt idx="67">
                  <c:v>230.09238987355562</c:v>
                </c:pt>
                <c:pt idx="68">
                  <c:v>237.21186626274471</c:v>
                </c:pt>
                <c:pt idx="69">
                  <c:v>243.36330699287691</c:v>
                </c:pt>
                <c:pt idx="70">
                  <c:v>250.93521874268396</c:v>
                </c:pt>
                <c:pt idx="71">
                  <c:v>259.65875068166213</c:v>
                </c:pt>
                <c:pt idx="72">
                  <c:v>269.77251773916282</c:v>
                </c:pt>
                <c:pt idx="73">
                  <c:v>281.23864468809541</c:v>
                </c:pt>
                <c:pt idx="74">
                  <c:v>294.52532721899604</c:v>
                </c:pt>
                <c:pt idx="75">
                  <c:v>305.7104165581232</c:v>
                </c:pt>
                <c:pt idx="76">
                  <c:v>315.34252030782432</c:v>
                </c:pt>
                <c:pt idx="77">
                  <c:v>324.18083151369933</c:v>
                </c:pt>
                <c:pt idx="78">
                  <c:v>331.39300739131323</c:v>
                </c:pt>
                <c:pt idx="79">
                  <c:v>338.27212440567001</c:v>
                </c:pt>
                <c:pt idx="80">
                  <c:v>346.60443802507382</c:v>
                </c:pt>
                <c:pt idx="81">
                  <c:v>355.94120547176061</c:v>
                </c:pt>
                <c:pt idx="82">
                  <c:v>366.35835011090745</c:v>
                </c:pt>
                <c:pt idx="83">
                  <c:v>378.45325563487518</c:v>
                </c:pt>
                <c:pt idx="84">
                  <c:v>391.86626805762614</c:v>
                </c:pt>
                <c:pt idx="85">
                  <c:v>406.44367040409315</c:v>
                </c:pt>
                <c:pt idx="86">
                  <c:v>419.01676449373832</c:v>
                </c:pt>
                <c:pt idx="87">
                  <c:v>429.64963817575358</c:v>
                </c:pt>
                <c:pt idx="88">
                  <c:v>439.2557864160587</c:v>
                </c:pt>
                <c:pt idx="89">
                  <c:v>447.62175331761159</c:v>
                </c:pt>
                <c:pt idx="90">
                  <c:v>466.30427647206739</c:v>
                </c:pt>
                <c:pt idx="91">
                  <c:v>488.67943765046539</c:v>
                </c:pt>
                <c:pt idx="92">
                  <c:v>511.86372031341051</c:v>
                </c:pt>
                <c:pt idx="93">
                  <c:v>536.53658558387849</c:v>
                </c:pt>
                <c:pt idx="94">
                  <c:v>562.56735763997744</c:v>
                </c:pt>
                <c:pt idx="95">
                  <c:v>586.80480066588939</c:v>
                </c:pt>
                <c:pt idx="96">
                  <c:v>610.10693880061149</c:v>
                </c:pt>
                <c:pt idx="97">
                  <c:v>632.60241205825753</c:v>
                </c:pt>
                <c:pt idx="98">
                  <c:v>653.42064264395026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7344"/>
        <c:axId val="124465664"/>
      </c:lineChart>
      <c:catAx>
        <c:axId val="12446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5664"/>
        <c:crosses val="autoZero"/>
        <c:auto val="1"/>
        <c:lblAlgn val="ctr"/>
        <c:lblOffset val="100"/>
        <c:noMultiLvlLbl val="0"/>
      </c:catAx>
      <c:valAx>
        <c:axId val="124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21</xdr:row>
      <xdr:rowOff>166687</xdr:rowOff>
    </xdr:from>
    <xdr:to>
      <xdr:col>15</xdr:col>
      <xdr:colOff>257175</xdr:colOff>
      <xdr:row>34</xdr:row>
      <xdr:rowOff>185737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204787</xdr:colOff>
      <xdr:row>17</xdr:row>
      <xdr:rowOff>142875</xdr:rowOff>
    </xdr:from>
    <xdr:to>
      <xdr:col>18</xdr:col>
      <xdr:colOff>661987</xdr:colOff>
      <xdr:row>30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10" workbookViewId="0">
      <selection activeCell="A32" sqref="A32:XFD34"/>
    </sheetView>
  </sheetViews>
  <sheetFormatPr defaultRowHeight="16.5" x14ac:dyDescent="0.15"/>
  <cols>
    <col min="1" max="16384" width="9" style="2"/>
  </cols>
  <sheetData>
    <row r="1" spans="1:14" x14ac:dyDescent="0.15">
      <c r="A1" s="9" t="s">
        <v>3</v>
      </c>
      <c r="B1" s="9"/>
      <c r="C1" s="9"/>
      <c r="D1" s="9"/>
      <c r="E1" s="13"/>
      <c r="F1" s="13"/>
      <c r="G1" s="9"/>
      <c r="H1" s="9"/>
      <c r="I1" s="9"/>
    </row>
    <row r="2" spans="1:14" x14ac:dyDescent="0.15">
      <c r="A2" s="9" t="s">
        <v>80</v>
      </c>
      <c r="B2" s="9"/>
      <c r="C2" s="13"/>
      <c r="D2" s="13"/>
      <c r="E2" s="13"/>
      <c r="F2" s="13"/>
      <c r="G2" s="9"/>
      <c r="H2" s="9"/>
      <c r="I2" s="9"/>
    </row>
    <row r="3" spans="1:14" x14ac:dyDescent="0.15">
      <c r="A3" s="9" t="s">
        <v>4</v>
      </c>
      <c r="B3" s="9"/>
      <c r="C3" s="13"/>
      <c r="D3" s="13"/>
      <c r="E3" s="13"/>
      <c r="F3" s="13"/>
      <c r="G3" s="9"/>
      <c r="H3" s="9"/>
      <c r="I3" s="9"/>
    </row>
    <row r="4" spans="1:14" x14ac:dyDescent="0.15">
      <c r="A4" s="9" t="s">
        <v>5</v>
      </c>
      <c r="B4" s="9"/>
      <c r="C4" s="13"/>
      <c r="D4" s="13"/>
      <c r="E4" s="13"/>
      <c r="F4" s="13"/>
      <c r="G4" s="9"/>
      <c r="H4" s="9"/>
      <c r="I4" s="9"/>
    </row>
    <row r="5" spans="1:14" x14ac:dyDescent="0.15">
      <c r="B5" s="5" t="s">
        <v>17</v>
      </c>
      <c r="J5" s="14" t="s">
        <v>18</v>
      </c>
      <c r="L5" s="45"/>
      <c r="M5" s="46" t="s">
        <v>19</v>
      </c>
      <c r="N5" s="47">
        <v>123</v>
      </c>
    </row>
    <row r="6" spans="1:14" x14ac:dyDescent="0.15">
      <c r="D6" s="5" t="s">
        <v>1</v>
      </c>
      <c r="E6" s="5" t="s">
        <v>0</v>
      </c>
      <c r="H6" s="14"/>
      <c r="L6" s="16"/>
      <c r="M6" s="13" t="s">
        <v>20</v>
      </c>
      <c r="N6" s="23">
        <v>124</v>
      </c>
    </row>
    <row r="7" spans="1:14" x14ac:dyDescent="0.15">
      <c r="C7" s="5" t="s">
        <v>21</v>
      </c>
      <c r="D7" s="2">
        <v>90</v>
      </c>
      <c r="E7" s="17">
        <f>D7/60</f>
        <v>1.5</v>
      </c>
      <c r="H7" s="14"/>
      <c r="L7" s="18"/>
      <c r="M7" s="24" t="s">
        <v>22</v>
      </c>
      <c r="N7" s="19">
        <v>123</v>
      </c>
    </row>
    <row r="8" spans="1:14" x14ac:dyDescent="0.15">
      <c r="C8" s="5" t="s">
        <v>23</v>
      </c>
      <c r="D8" s="2" t="s">
        <v>24</v>
      </c>
      <c r="E8" s="17"/>
    </row>
    <row r="9" spans="1:14" x14ac:dyDescent="0.15">
      <c r="C9" s="5" t="s">
        <v>25</v>
      </c>
      <c r="D9" s="2" t="s">
        <v>26</v>
      </c>
      <c r="E9" s="17"/>
    </row>
    <row r="10" spans="1:14" x14ac:dyDescent="0.15">
      <c r="C10" s="5" t="s">
        <v>27</v>
      </c>
      <c r="D10" s="2">
        <v>30</v>
      </c>
      <c r="E10" s="17">
        <f>D10/60</f>
        <v>0.5</v>
      </c>
      <c r="F10" s="2" t="s">
        <v>28</v>
      </c>
    </row>
    <row r="11" spans="1:14" x14ac:dyDescent="0.15">
      <c r="C11" s="5" t="s">
        <v>29</v>
      </c>
      <c r="D11" s="2">
        <v>0.15</v>
      </c>
      <c r="G11" s="13"/>
      <c r="H11" s="13"/>
    </row>
    <row r="12" spans="1:14" x14ac:dyDescent="0.15">
      <c r="G12" s="13"/>
      <c r="H12" s="13"/>
    </row>
    <row r="13" spans="1:14" x14ac:dyDescent="0.15">
      <c r="F13" s="2">
        <f>25*365</f>
        <v>9125</v>
      </c>
    </row>
    <row r="15" spans="1:14" x14ac:dyDescent="0.15">
      <c r="A15" s="5" t="s">
        <v>30</v>
      </c>
      <c r="B15" s="5"/>
    </row>
    <row r="16" spans="1:14" x14ac:dyDescent="0.15">
      <c r="A16" s="5"/>
      <c r="B16" s="5" t="s">
        <v>31</v>
      </c>
      <c r="C16" s="2">
        <v>0.75</v>
      </c>
    </row>
    <row r="17" spans="1:14" x14ac:dyDescent="0.15">
      <c r="A17" s="5"/>
      <c r="B17" s="5"/>
    </row>
    <row r="18" spans="1:14" x14ac:dyDescent="0.15">
      <c r="A18" s="5"/>
      <c r="B18" s="5" t="s">
        <v>32</v>
      </c>
      <c r="C18" s="2">
        <v>1</v>
      </c>
      <c r="E18" s="5" t="s">
        <v>33</v>
      </c>
      <c r="G18" s="17">
        <f>$C$16*$C$18</f>
        <v>0.75</v>
      </c>
      <c r="H18" s="20" t="s">
        <v>34</v>
      </c>
    </row>
    <row r="19" spans="1:14" x14ac:dyDescent="0.15">
      <c r="A19" s="5"/>
      <c r="B19" s="5" t="s">
        <v>35</v>
      </c>
      <c r="C19" s="2">
        <v>1.5</v>
      </c>
      <c r="E19" s="5" t="s">
        <v>36</v>
      </c>
      <c r="G19" s="17">
        <f>$C$19*$C$16</f>
        <v>1.125</v>
      </c>
      <c r="H19" s="20" t="s">
        <v>37</v>
      </c>
    </row>
    <row r="20" spans="1:14" x14ac:dyDescent="0.15">
      <c r="A20" s="5"/>
      <c r="B20" s="5" t="s">
        <v>38</v>
      </c>
      <c r="C20" s="2">
        <v>3.5</v>
      </c>
      <c r="E20" s="5" t="s">
        <v>39</v>
      </c>
      <c r="G20" s="17">
        <v>3.5</v>
      </c>
      <c r="H20" s="20" t="s">
        <v>40</v>
      </c>
    </row>
    <row r="21" spans="1:14" x14ac:dyDescent="0.15">
      <c r="A21" s="5"/>
      <c r="B21" s="5" t="s">
        <v>41</v>
      </c>
      <c r="C21" s="2">
        <v>5</v>
      </c>
      <c r="E21" s="5" t="s">
        <v>42</v>
      </c>
      <c r="G21" s="17">
        <v>5</v>
      </c>
      <c r="H21" s="20" t="s">
        <v>43</v>
      </c>
    </row>
    <row r="22" spans="1:14" x14ac:dyDescent="0.15">
      <c r="A22" s="5"/>
      <c r="B22" s="5"/>
      <c r="G22" s="9"/>
      <c r="H22" s="20"/>
    </row>
    <row r="23" spans="1:14" x14ac:dyDescent="0.15">
      <c r="A23" s="5"/>
      <c r="B23" s="5" t="s">
        <v>44</v>
      </c>
      <c r="C23" s="2">
        <v>0.1</v>
      </c>
      <c r="D23" s="2" t="s">
        <v>45</v>
      </c>
      <c r="G23" s="9"/>
      <c r="H23" s="20"/>
    </row>
    <row r="24" spans="1:14" x14ac:dyDescent="0.15">
      <c r="A24" s="5"/>
      <c r="B24" s="5" t="s">
        <v>46</v>
      </c>
      <c r="C24" s="2">
        <v>0.2</v>
      </c>
      <c r="D24" s="2" t="s">
        <v>47</v>
      </c>
      <c r="G24" s="9"/>
      <c r="H24" s="20"/>
    </row>
    <row r="25" spans="1:14" x14ac:dyDescent="0.15">
      <c r="A25" s="5"/>
      <c r="B25" s="5"/>
      <c r="G25" s="9"/>
      <c r="H25" s="20"/>
    </row>
    <row r="26" spans="1:14" x14ac:dyDescent="0.15">
      <c r="A26" s="5"/>
      <c r="B26" s="5" t="s">
        <v>48</v>
      </c>
      <c r="C26" s="2">
        <v>4</v>
      </c>
      <c r="D26" s="20"/>
      <c r="E26" s="5" t="s">
        <v>49</v>
      </c>
      <c r="G26" s="2">
        <v>4</v>
      </c>
      <c r="H26" s="20" t="s">
        <v>50</v>
      </c>
      <c r="I26" s="5" t="s">
        <v>51</v>
      </c>
      <c r="J26" s="17">
        <f>C26*G18+(G26*C23+C24)</f>
        <v>3.6</v>
      </c>
      <c r="L26" s="2" t="s">
        <v>52</v>
      </c>
      <c r="M26" s="20"/>
      <c r="N26" s="20"/>
    </row>
    <row r="27" spans="1:14" x14ac:dyDescent="0.15">
      <c r="A27" s="5"/>
      <c r="B27" s="5" t="s">
        <v>53</v>
      </c>
      <c r="C27" s="2">
        <v>6</v>
      </c>
      <c r="D27" s="20"/>
      <c r="E27" s="5" t="s">
        <v>54</v>
      </c>
      <c r="G27" s="2">
        <v>6</v>
      </c>
      <c r="H27" s="20" t="s">
        <v>50</v>
      </c>
      <c r="I27" s="21" t="s">
        <v>55</v>
      </c>
      <c r="J27" s="17">
        <f>C27*G19+(G27*C23+C24)</f>
        <v>7.55</v>
      </c>
      <c r="L27" s="20"/>
    </row>
    <row r="28" spans="1:14" x14ac:dyDescent="0.15">
      <c r="A28" s="5"/>
      <c r="B28" s="5"/>
    </row>
    <row r="29" spans="1:14" x14ac:dyDescent="0.15">
      <c r="A29" s="5"/>
      <c r="B29" s="5" t="s">
        <v>56</v>
      </c>
      <c r="C29" s="2">
        <v>0.5</v>
      </c>
      <c r="E29" s="5" t="s">
        <v>57</v>
      </c>
      <c r="G29" s="17">
        <f>C29*C26+C30*C27</f>
        <v>5</v>
      </c>
      <c r="I29" s="5" t="s">
        <v>58</v>
      </c>
      <c r="J29" s="17">
        <f>J26*C29+J27*C30</f>
        <v>5.5750000000000002</v>
      </c>
    </row>
    <row r="30" spans="1:14" x14ac:dyDescent="0.15">
      <c r="A30" s="5"/>
      <c r="B30" s="5" t="s">
        <v>59</v>
      </c>
      <c r="C30" s="17">
        <f>1-C29</f>
        <v>0.5</v>
      </c>
    </row>
    <row r="31" spans="1:14" x14ac:dyDescent="0.15">
      <c r="A31" s="9"/>
      <c r="B31" s="9"/>
      <c r="C31" s="13"/>
      <c r="D31" s="13"/>
      <c r="E31" s="13"/>
      <c r="F31" s="13"/>
      <c r="G31" s="9"/>
      <c r="H31" s="9"/>
      <c r="I31" s="9"/>
    </row>
    <row r="32" spans="1:14" x14ac:dyDescent="0.15">
      <c r="A32" s="9"/>
      <c r="B32" s="9"/>
      <c r="C32" s="13"/>
      <c r="D32" s="13"/>
      <c r="E32" s="13"/>
      <c r="F32" s="13"/>
      <c r="G32" s="9"/>
      <c r="H32" s="9"/>
      <c r="I32" s="9"/>
    </row>
    <row r="33" spans="1:9" x14ac:dyDescent="0.15">
      <c r="A33" s="9"/>
      <c r="B33" s="9"/>
      <c r="C33" s="13"/>
      <c r="D33" s="13"/>
      <c r="E33" s="13"/>
      <c r="F33" s="13"/>
      <c r="G33" s="9"/>
      <c r="H33" s="9"/>
      <c r="I33" s="9"/>
    </row>
    <row r="34" spans="1:9" x14ac:dyDescent="0.15">
      <c r="A34" s="9"/>
      <c r="B34" s="9"/>
      <c r="C34" s="13"/>
      <c r="D34" s="13"/>
      <c r="E34" s="13"/>
      <c r="F34" s="13"/>
      <c r="G34" s="9"/>
      <c r="H34" s="9"/>
      <c r="I34" s="9"/>
    </row>
    <row r="35" spans="1:9" x14ac:dyDescent="0.15">
      <c r="A35" s="9"/>
      <c r="B35" s="9"/>
      <c r="C35" s="13"/>
      <c r="D35" s="13"/>
      <c r="E35" s="13"/>
      <c r="F35" s="13"/>
      <c r="G35" s="9"/>
      <c r="H35" s="9"/>
      <c r="I35" s="9"/>
    </row>
    <row r="36" spans="1:9" x14ac:dyDescent="0.15">
      <c r="A36" s="5" t="s">
        <v>6</v>
      </c>
      <c r="B36" s="5"/>
      <c r="C36" s="5" t="s">
        <v>7</v>
      </c>
      <c r="D36" s="5" t="s">
        <v>0</v>
      </c>
      <c r="E36" s="15" t="s">
        <v>1</v>
      </c>
      <c r="F36" s="15" t="s">
        <v>2</v>
      </c>
    </row>
    <row r="37" spans="1:9" x14ac:dyDescent="0.15">
      <c r="B37" s="2" t="s">
        <v>60</v>
      </c>
      <c r="C37" s="13">
        <v>1</v>
      </c>
      <c r="D37" s="22">
        <f>C37*$E$7</f>
        <v>1.5</v>
      </c>
      <c r="E37" s="22">
        <f>D37*60</f>
        <v>90</v>
      </c>
      <c r="F37" s="22">
        <f>E37/$C$16</f>
        <v>120</v>
      </c>
      <c r="G37" s="2" t="s">
        <v>8</v>
      </c>
    </row>
    <row r="38" spans="1:9" x14ac:dyDescent="0.15">
      <c r="B38" s="2" t="s">
        <v>61</v>
      </c>
      <c r="C38" s="2">
        <v>1</v>
      </c>
      <c r="D38" s="22">
        <f t="shared" ref="D38:D46" si="0">C38*$E$7</f>
        <v>1.5</v>
      </c>
      <c r="E38" s="22">
        <f t="shared" ref="E38:E46" si="1">D38*60</f>
        <v>90</v>
      </c>
      <c r="F38" s="22">
        <f t="shared" ref="F38:F46" si="2">E38/$C$16</f>
        <v>120</v>
      </c>
    </row>
    <row r="39" spans="1:9" x14ac:dyDescent="0.15">
      <c r="B39" s="2" t="s">
        <v>9</v>
      </c>
      <c r="C39" s="13">
        <v>5</v>
      </c>
      <c r="D39" s="22">
        <f t="shared" si="0"/>
        <v>7.5</v>
      </c>
      <c r="E39" s="22">
        <f t="shared" si="1"/>
        <v>450</v>
      </c>
      <c r="F39" s="22">
        <f t="shared" si="2"/>
        <v>600</v>
      </c>
    </row>
    <row r="40" spans="1:9" x14ac:dyDescent="0.15">
      <c r="B40" s="2" t="s">
        <v>10</v>
      </c>
      <c r="C40" s="13">
        <v>25</v>
      </c>
      <c r="D40" s="22">
        <f t="shared" si="0"/>
        <v>37.5</v>
      </c>
      <c r="E40" s="22">
        <f t="shared" si="1"/>
        <v>2250</v>
      </c>
      <c r="F40" s="22">
        <f t="shared" si="2"/>
        <v>3000</v>
      </c>
    </row>
    <row r="41" spans="1:9" x14ac:dyDescent="0.15">
      <c r="B41" s="2" t="s">
        <v>11</v>
      </c>
      <c r="C41" s="13">
        <v>75</v>
      </c>
      <c r="D41" s="22">
        <f t="shared" si="0"/>
        <v>112.5</v>
      </c>
      <c r="E41" s="22">
        <f t="shared" si="1"/>
        <v>6750</v>
      </c>
      <c r="F41" s="22">
        <f t="shared" si="2"/>
        <v>9000</v>
      </c>
    </row>
    <row r="42" spans="1:9" x14ac:dyDescent="0.15">
      <c r="B42" s="2" t="s">
        <v>12</v>
      </c>
      <c r="C42" s="13">
        <v>135</v>
      </c>
      <c r="D42" s="22">
        <f t="shared" si="0"/>
        <v>202.5</v>
      </c>
      <c r="E42" s="22">
        <f t="shared" si="1"/>
        <v>12150</v>
      </c>
      <c r="F42" s="22">
        <f t="shared" si="2"/>
        <v>16200</v>
      </c>
    </row>
    <row r="43" spans="1:9" x14ac:dyDescent="0.15">
      <c r="B43" s="2" t="s">
        <v>13</v>
      </c>
      <c r="C43" s="13">
        <v>205</v>
      </c>
      <c r="D43" s="22">
        <f t="shared" si="0"/>
        <v>307.5</v>
      </c>
      <c r="E43" s="22">
        <f t="shared" si="1"/>
        <v>18450</v>
      </c>
      <c r="F43" s="22">
        <f t="shared" si="2"/>
        <v>24600</v>
      </c>
    </row>
    <row r="44" spans="1:9" x14ac:dyDescent="0.15">
      <c r="B44" s="2" t="s">
        <v>14</v>
      </c>
      <c r="C44" s="13">
        <v>325</v>
      </c>
      <c r="D44" s="22">
        <f t="shared" si="0"/>
        <v>487.5</v>
      </c>
      <c r="E44" s="22">
        <f t="shared" si="1"/>
        <v>29250</v>
      </c>
      <c r="F44" s="22">
        <f t="shared" si="2"/>
        <v>39000</v>
      </c>
    </row>
    <row r="45" spans="1:9" x14ac:dyDescent="0.15">
      <c r="B45" s="2" t="s">
        <v>15</v>
      </c>
      <c r="C45" s="13">
        <v>455</v>
      </c>
      <c r="D45" s="22">
        <f t="shared" si="0"/>
        <v>682.5</v>
      </c>
      <c r="E45" s="22">
        <f t="shared" si="1"/>
        <v>40950</v>
      </c>
      <c r="F45" s="22">
        <f t="shared" si="2"/>
        <v>54600</v>
      </c>
    </row>
    <row r="46" spans="1:9" x14ac:dyDescent="0.15">
      <c r="B46" s="2" t="s">
        <v>16</v>
      </c>
      <c r="C46" s="13">
        <v>600</v>
      </c>
      <c r="D46" s="22">
        <f t="shared" si="0"/>
        <v>900</v>
      </c>
      <c r="E46" s="22">
        <f t="shared" si="1"/>
        <v>54000</v>
      </c>
      <c r="F46" s="22">
        <f t="shared" si="2"/>
        <v>72000</v>
      </c>
    </row>
    <row r="47" spans="1:9" x14ac:dyDescent="0.15">
      <c r="B47" s="5" t="s">
        <v>86</v>
      </c>
      <c r="C47" s="2">
        <f>SUM(C37:C46)</f>
        <v>1827</v>
      </c>
      <c r="D47" s="2">
        <f>SUM(D37:D46)</f>
        <v>2740.5</v>
      </c>
      <c r="E47" s="2">
        <f>SUM(E37:E46)</f>
        <v>164430</v>
      </c>
      <c r="F47" s="22"/>
    </row>
    <row r="49" spans="1:9" x14ac:dyDescent="0.15">
      <c r="A49" s="1" t="s">
        <v>62</v>
      </c>
      <c r="B49" s="5"/>
      <c r="C49" s="1" t="s">
        <v>63</v>
      </c>
      <c r="D49" s="1" t="s">
        <v>0</v>
      </c>
      <c r="E49" s="11" t="s">
        <v>1</v>
      </c>
      <c r="F49" s="11" t="s">
        <v>64</v>
      </c>
      <c r="G49" s="11" t="s">
        <v>65</v>
      </c>
      <c r="H49" s="1"/>
      <c r="I49" s="3"/>
    </row>
    <row r="50" spans="1:9" x14ac:dyDescent="0.15">
      <c r="A50" s="3"/>
      <c r="B50" s="2" t="s">
        <v>60</v>
      </c>
      <c r="C50" s="13">
        <v>1</v>
      </c>
      <c r="D50" s="4">
        <f>E50/60</f>
        <v>0.15</v>
      </c>
      <c r="E50" s="4">
        <f>C50*$D$10*F50</f>
        <v>9</v>
      </c>
      <c r="F50" s="25">
        <v>0.3</v>
      </c>
      <c r="G50" s="4">
        <f>$D$10*F50</f>
        <v>9</v>
      </c>
      <c r="H50" s="3"/>
      <c r="I50" s="3"/>
    </row>
    <row r="51" spans="1:9" x14ac:dyDescent="0.15">
      <c r="A51" s="3"/>
      <c r="B51" s="2" t="s">
        <v>61</v>
      </c>
      <c r="C51" s="2">
        <v>1</v>
      </c>
      <c r="D51" s="4">
        <f t="shared" ref="D51:D59" si="3">E51/60</f>
        <v>0.25</v>
      </c>
      <c r="E51" s="4">
        <f t="shared" ref="E51:E59" si="4">C51*$D$10*F51</f>
        <v>15</v>
      </c>
      <c r="F51" s="25">
        <v>0.5</v>
      </c>
      <c r="G51" s="4">
        <f t="shared" ref="G51:G59" si="5">$D$10*F51</f>
        <v>15</v>
      </c>
      <c r="H51" s="3"/>
      <c r="I51" s="3"/>
    </row>
    <row r="52" spans="1:9" x14ac:dyDescent="0.15">
      <c r="A52" s="3"/>
      <c r="B52" s="2" t="s">
        <v>9</v>
      </c>
      <c r="C52" s="13">
        <v>5</v>
      </c>
      <c r="D52" s="4">
        <f t="shared" si="3"/>
        <v>1.25</v>
      </c>
      <c r="E52" s="4">
        <f t="shared" si="4"/>
        <v>75</v>
      </c>
      <c r="F52" s="25">
        <v>0.5</v>
      </c>
      <c r="G52" s="4">
        <f t="shared" si="5"/>
        <v>15</v>
      </c>
      <c r="H52" s="3"/>
      <c r="I52" s="3"/>
    </row>
    <row r="53" spans="1:9" x14ac:dyDescent="0.15">
      <c r="A53" s="3"/>
      <c r="B53" s="2" t="s">
        <v>10</v>
      </c>
      <c r="C53" s="13">
        <v>25</v>
      </c>
      <c r="D53" s="4">
        <f t="shared" si="3"/>
        <v>9.375</v>
      </c>
      <c r="E53" s="4">
        <f t="shared" si="4"/>
        <v>562.5</v>
      </c>
      <c r="F53" s="25">
        <v>0.75</v>
      </c>
      <c r="G53" s="4">
        <f t="shared" si="5"/>
        <v>22.5</v>
      </c>
      <c r="H53" s="3"/>
      <c r="I53" s="3"/>
    </row>
    <row r="54" spans="1:9" x14ac:dyDescent="0.15">
      <c r="A54" s="3"/>
      <c r="B54" s="2" t="s">
        <v>11</v>
      </c>
      <c r="C54" s="13">
        <v>75</v>
      </c>
      <c r="D54" s="4">
        <f t="shared" si="3"/>
        <v>37.5</v>
      </c>
      <c r="E54" s="4">
        <f t="shared" si="4"/>
        <v>2250</v>
      </c>
      <c r="F54" s="25">
        <v>1</v>
      </c>
      <c r="G54" s="4">
        <f t="shared" si="5"/>
        <v>30</v>
      </c>
      <c r="H54" s="3"/>
      <c r="I54" s="3"/>
    </row>
    <row r="55" spans="1:9" x14ac:dyDescent="0.15">
      <c r="A55" s="3"/>
      <c r="B55" s="2" t="s">
        <v>12</v>
      </c>
      <c r="C55" s="13">
        <v>135</v>
      </c>
      <c r="D55" s="4">
        <f t="shared" si="3"/>
        <v>67.5</v>
      </c>
      <c r="E55" s="4">
        <f t="shared" si="4"/>
        <v>4050</v>
      </c>
      <c r="F55" s="25">
        <v>1</v>
      </c>
      <c r="G55" s="4">
        <f t="shared" si="5"/>
        <v>30</v>
      </c>
      <c r="H55" s="3"/>
      <c r="I55" s="3"/>
    </row>
    <row r="56" spans="1:9" x14ac:dyDescent="0.15">
      <c r="A56" s="3"/>
      <c r="B56" s="2" t="s">
        <v>13</v>
      </c>
      <c r="C56" s="13">
        <v>205</v>
      </c>
      <c r="D56" s="4">
        <f t="shared" si="3"/>
        <v>153.75</v>
      </c>
      <c r="E56" s="4">
        <f t="shared" si="4"/>
        <v>9225</v>
      </c>
      <c r="F56" s="25">
        <v>1.5</v>
      </c>
      <c r="G56" s="4">
        <f t="shared" si="5"/>
        <v>45</v>
      </c>
      <c r="H56" s="3"/>
      <c r="I56" s="3"/>
    </row>
    <row r="57" spans="1:9" x14ac:dyDescent="0.15">
      <c r="A57" s="3"/>
      <c r="B57" s="2" t="s">
        <v>14</v>
      </c>
      <c r="C57" s="13">
        <v>325</v>
      </c>
      <c r="D57" s="4">
        <f t="shared" si="3"/>
        <v>243.75</v>
      </c>
      <c r="E57" s="4">
        <f t="shared" si="4"/>
        <v>14625</v>
      </c>
      <c r="F57" s="25">
        <v>1.5</v>
      </c>
      <c r="G57" s="4">
        <f t="shared" si="5"/>
        <v>45</v>
      </c>
      <c r="H57" s="3"/>
      <c r="I57" s="3"/>
    </row>
    <row r="58" spans="1:9" x14ac:dyDescent="0.15">
      <c r="A58" s="3"/>
      <c r="B58" s="2" t="s">
        <v>15</v>
      </c>
      <c r="C58" s="13">
        <v>455</v>
      </c>
      <c r="D58" s="4">
        <f t="shared" si="3"/>
        <v>455</v>
      </c>
      <c r="E58" s="4">
        <f t="shared" si="4"/>
        <v>27300</v>
      </c>
      <c r="F58" s="25">
        <v>2</v>
      </c>
      <c r="G58" s="4">
        <f t="shared" si="5"/>
        <v>60</v>
      </c>
      <c r="H58" s="3"/>
      <c r="I58" s="3"/>
    </row>
    <row r="59" spans="1:9" x14ac:dyDescent="0.15">
      <c r="A59" s="3"/>
      <c r="B59" s="2" t="s">
        <v>16</v>
      </c>
      <c r="C59" s="13">
        <v>600</v>
      </c>
      <c r="D59" s="4">
        <f t="shared" si="3"/>
        <v>600</v>
      </c>
      <c r="E59" s="4">
        <f t="shared" si="4"/>
        <v>36000</v>
      </c>
      <c r="F59" s="25">
        <v>2</v>
      </c>
      <c r="G59" s="4">
        <f t="shared" si="5"/>
        <v>60</v>
      </c>
      <c r="H59" s="3"/>
      <c r="I59" s="3"/>
    </row>
    <row r="60" spans="1:9" x14ac:dyDescent="0.15">
      <c r="A60" s="3"/>
      <c r="B60" s="1" t="s">
        <v>66</v>
      </c>
      <c r="C60" s="2">
        <f>SUM(C50:C59)</f>
        <v>1827</v>
      </c>
      <c r="D60" s="4">
        <f>SUM(D50:D59)</f>
        <v>1568.5250000000001</v>
      </c>
      <c r="E60" s="4">
        <f>SUM(E50:E59)</f>
        <v>94111.5</v>
      </c>
      <c r="F60" s="3"/>
      <c r="G60" s="12" t="s">
        <v>67</v>
      </c>
      <c r="H60" s="7"/>
      <c r="I60" s="3"/>
    </row>
    <row r="62" spans="1:9" x14ac:dyDescent="0.15">
      <c r="B62" s="1" t="s">
        <v>68</v>
      </c>
      <c r="C62" s="10">
        <f>2/3</f>
        <v>0.66666666666666663</v>
      </c>
      <c r="D62" s="10"/>
      <c r="E62" s="10"/>
      <c r="F62" s="10"/>
    </row>
    <row r="63" spans="1:9" x14ac:dyDescent="0.15">
      <c r="B63" s="3"/>
      <c r="C63" s="1" t="s">
        <v>7</v>
      </c>
      <c r="D63" s="1" t="s">
        <v>69</v>
      </c>
      <c r="E63" s="11" t="s">
        <v>70</v>
      </c>
      <c r="F63" s="11" t="s">
        <v>71</v>
      </c>
    </row>
    <row r="64" spans="1:9" x14ac:dyDescent="0.15">
      <c r="B64" s="2" t="s">
        <v>60</v>
      </c>
      <c r="C64" s="4">
        <f>C37*$C$62</f>
        <v>0.66666666666666663</v>
      </c>
      <c r="D64" s="4">
        <f>$C$62*D37</f>
        <v>1</v>
      </c>
      <c r="E64" s="4">
        <f>$C$62*E37</f>
        <v>60</v>
      </c>
      <c r="F64" s="4">
        <f>E64/$C$16</f>
        <v>80</v>
      </c>
    </row>
    <row r="65" spans="2:6" x14ac:dyDescent="0.15">
      <c r="B65" s="2" t="s">
        <v>61</v>
      </c>
      <c r="C65" s="4">
        <f t="shared" ref="C65:C73" si="6">C38*$C$62</f>
        <v>0.66666666666666663</v>
      </c>
      <c r="D65" s="4">
        <f t="shared" ref="D65:E73" si="7">$C$62*D38</f>
        <v>1</v>
      </c>
      <c r="E65" s="4">
        <f t="shared" si="7"/>
        <v>60</v>
      </c>
      <c r="F65" s="4">
        <f t="shared" ref="F65:F73" si="8">E65/$C$16</f>
        <v>80</v>
      </c>
    </row>
    <row r="66" spans="2:6" x14ac:dyDescent="0.15">
      <c r="B66" s="2" t="s">
        <v>9</v>
      </c>
      <c r="C66" s="4">
        <f t="shared" si="6"/>
        <v>3.333333333333333</v>
      </c>
      <c r="D66" s="4">
        <f t="shared" si="7"/>
        <v>5</v>
      </c>
      <c r="E66" s="4">
        <f t="shared" si="7"/>
        <v>300</v>
      </c>
      <c r="F66" s="4">
        <f t="shared" si="8"/>
        <v>400</v>
      </c>
    </row>
    <row r="67" spans="2:6" x14ac:dyDescent="0.15">
      <c r="B67" s="2" t="s">
        <v>10</v>
      </c>
      <c r="C67" s="4">
        <f t="shared" si="6"/>
        <v>16.666666666666664</v>
      </c>
      <c r="D67" s="4">
        <f t="shared" si="7"/>
        <v>25</v>
      </c>
      <c r="E67" s="4">
        <f t="shared" si="7"/>
        <v>1500</v>
      </c>
      <c r="F67" s="4">
        <f t="shared" si="8"/>
        <v>2000</v>
      </c>
    </row>
    <row r="68" spans="2:6" x14ac:dyDescent="0.15">
      <c r="B68" s="2" t="s">
        <v>11</v>
      </c>
      <c r="C68" s="4">
        <f t="shared" si="6"/>
        <v>50</v>
      </c>
      <c r="D68" s="4">
        <f t="shared" si="7"/>
        <v>75</v>
      </c>
      <c r="E68" s="4">
        <f t="shared" si="7"/>
        <v>4500</v>
      </c>
      <c r="F68" s="4">
        <f t="shared" si="8"/>
        <v>6000</v>
      </c>
    </row>
    <row r="69" spans="2:6" x14ac:dyDescent="0.15">
      <c r="B69" s="2" t="s">
        <v>12</v>
      </c>
      <c r="C69" s="4">
        <f t="shared" si="6"/>
        <v>90</v>
      </c>
      <c r="D69" s="4">
        <f t="shared" si="7"/>
        <v>135</v>
      </c>
      <c r="E69" s="4">
        <f t="shared" si="7"/>
        <v>8100</v>
      </c>
      <c r="F69" s="4">
        <f t="shared" si="8"/>
        <v>10800</v>
      </c>
    </row>
    <row r="70" spans="2:6" x14ac:dyDescent="0.15">
      <c r="B70" s="2" t="s">
        <v>13</v>
      </c>
      <c r="C70" s="4">
        <f t="shared" si="6"/>
        <v>136.66666666666666</v>
      </c>
      <c r="D70" s="4">
        <f t="shared" si="7"/>
        <v>205</v>
      </c>
      <c r="E70" s="4">
        <f t="shared" si="7"/>
        <v>12300</v>
      </c>
      <c r="F70" s="4">
        <f t="shared" si="8"/>
        <v>16400</v>
      </c>
    </row>
    <row r="71" spans="2:6" x14ac:dyDescent="0.15">
      <c r="B71" s="2" t="s">
        <v>14</v>
      </c>
      <c r="C71" s="4">
        <f t="shared" si="6"/>
        <v>216.66666666666666</v>
      </c>
      <c r="D71" s="4">
        <f t="shared" si="7"/>
        <v>325</v>
      </c>
      <c r="E71" s="4">
        <f t="shared" si="7"/>
        <v>19500</v>
      </c>
      <c r="F71" s="4">
        <f t="shared" si="8"/>
        <v>26000</v>
      </c>
    </row>
    <row r="72" spans="2:6" x14ac:dyDescent="0.15">
      <c r="B72" s="2" t="s">
        <v>15</v>
      </c>
      <c r="C72" s="4">
        <f t="shared" si="6"/>
        <v>303.33333333333331</v>
      </c>
      <c r="D72" s="4">
        <f t="shared" si="7"/>
        <v>455</v>
      </c>
      <c r="E72" s="4">
        <f t="shared" si="7"/>
        <v>27300</v>
      </c>
      <c r="F72" s="4">
        <f t="shared" si="8"/>
        <v>36400</v>
      </c>
    </row>
    <row r="73" spans="2:6" x14ac:dyDescent="0.15">
      <c r="B73" s="2" t="s">
        <v>16</v>
      </c>
      <c r="C73" s="4">
        <f t="shared" si="6"/>
        <v>400</v>
      </c>
      <c r="D73" s="4">
        <f t="shared" si="7"/>
        <v>600</v>
      </c>
      <c r="E73" s="4">
        <f t="shared" si="7"/>
        <v>36000</v>
      </c>
      <c r="F73" s="4">
        <f t="shared" si="8"/>
        <v>48000</v>
      </c>
    </row>
    <row r="74" spans="2:6" x14ac:dyDescent="0.15">
      <c r="B74" s="1" t="s">
        <v>72</v>
      </c>
      <c r="C74" s="26">
        <f>C47*C62</f>
        <v>1218</v>
      </c>
      <c r="D74" s="6">
        <f>C74*$E$7</f>
        <v>1827</v>
      </c>
      <c r="E74" s="6">
        <f>C74*$D$7</f>
        <v>109620</v>
      </c>
      <c r="F74" s="10"/>
    </row>
    <row r="76" spans="2:6" x14ac:dyDescent="0.15">
      <c r="B76" s="1" t="s">
        <v>73</v>
      </c>
      <c r="C76" s="3">
        <f>(2/3)*(1/3)</f>
        <v>0.22222222222222221</v>
      </c>
      <c r="D76" s="3"/>
      <c r="E76" s="3"/>
      <c r="F76" s="10"/>
    </row>
    <row r="77" spans="2:6" x14ac:dyDescent="0.15">
      <c r="B77" s="3"/>
      <c r="C77" s="1" t="s">
        <v>74</v>
      </c>
      <c r="D77" s="1" t="s">
        <v>75</v>
      </c>
      <c r="E77" s="11" t="s">
        <v>76</v>
      </c>
      <c r="F77" s="11" t="s">
        <v>77</v>
      </c>
    </row>
    <row r="78" spans="2:6" x14ac:dyDescent="0.15">
      <c r="B78" s="2" t="s">
        <v>60</v>
      </c>
      <c r="C78" s="4">
        <f>C37*$C$76</f>
        <v>0.22222222222222221</v>
      </c>
      <c r="D78" s="4">
        <f>D37*$C$76</f>
        <v>0.33333333333333331</v>
      </c>
      <c r="E78" s="4">
        <f>E37*$C$76</f>
        <v>20</v>
      </c>
      <c r="F78" s="4">
        <f>E78/$C$16</f>
        <v>26.666666666666668</v>
      </c>
    </row>
    <row r="79" spans="2:6" x14ac:dyDescent="0.15">
      <c r="B79" s="2" t="s">
        <v>61</v>
      </c>
      <c r="C79" s="4">
        <f t="shared" ref="C79:E87" si="9">C38*$C$76</f>
        <v>0.22222222222222221</v>
      </c>
      <c r="D79" s="4">
        <f t="shared" si="9"/>
        <v>0.33333333333333331</v>
      </c>
      <c r="E79" s="4">
        <f t="shared" si="9"/>
        <v>20</v>
      </c>
      <c r="F79" s="4">
        <f t="shared" ref="F79:F87" si="10">E79/$C$16</f>
        <v>26.666666666666668</v>
      </c>
    </row>
    <row r="80" spans="2:6" x14ac:dyDescent="0.15">
      <c r="B80" s="2" t="s">
        <v>9</v>
      </c>
      <c r="C80" s="4">
        <f t="shared" si="9"/>
        <v>1.1111111111111112</v>
      </c>
      <c r="D80" s="4">
        <f t="shared" si="9"/>
        <v>1.6666666666666665</v>
      </c>
      <c r="E80" s="4">
        <f t="shared" si="9"/>
        <v>100</v>
      </c>
      <c r="F80" s="4">
        <f>E80/$C$16</f>
        <v>133.33333333333334</v>
      </c>
    </row>
    <row r="81" spans="1:13" x14ac:dyDescent="0.15">
      <c r="B81" s="2" t="s">
        <v>10</v>
      </c>
      <c r="C81" s="4">
        <f t="shared" si="9"/>
        <v>5.5555555555555554</v>
      </c>
      <c r="D81" s="4">
        <f t="shared" si="9"/>
        <v>8.3333333333333321</v>
      </c>
      <c r="E81" s="4">
        <f t="shared" si="9"/>
        <v>500</v>
      </c>
      <c r="F81" s="4">
        <f t="shared" si="10"/>
        <v>666.66666666666663</v>
      </c>
    </row>
    <row r="82" spans="1:13" x14ac:dyDescent="0.15">
      <c r="B82" s="2" t="s">
        <v>11</v>
      </c>
      <c r="C82" s="4">
        <f t="shared" si="9"/>
        <v>16.666666666666664</v>
      </c>
      <c r="D82" s="4">
        <f t="shared" si="9"/>
        <v>25</v>
      </c>
      <c r="E82" s="4">
        <f t="shared" si="9"/>
        <v>1500</v>
      </c>
      <c r="F82" s="4">
        <f t="shared" si="10"/>
        <v>2000</v>
      </c>
    </row>
    <row r="83" spans="1:13" x14ac:dyDescent="0.15">
      <c r="B83" s="2" t="s">
        <v>12</v>
      </c>
      <c r="C83" s="4">
        <f t="shared" si="9"/>
        <v>30</v>
      </c>
      <c r="D83" s="4">
        <f t="shared" si="9"/>
        <v>45</v>
      </c>
      <c r="E83" s="4">
        <f t="shared" si="9"/>
        <v>2700</v>
      </c>
      <c r="F83" s="4">
        <f t="shared" si="10"/>
        <v>3600</v>
      </c>
    </row>
    <row r="84" spans="1:13" x14ac:dyDescent="0.15">
      <c r="B84" s="2" t="s">
        <v>13</v>
      </c>
      <c r="C84" s="4">
        <f t="shared" si="9"/>
        <v>45.55555555555555</v>
      </c>
      <c r="D84" s="4">
        <f t="shared" si="9"/>
        <v>68.333333333333329</v>
      </c>
      <c r="E84" s="4">
        <f t="shared" si="9"/>
        <v>4100</v>
      </c>
      <c r="F84" s="4">
        <f t="shared" si="10"/>
        <v>5466.666666666667</v>
      </c>
    </row>
    <row r="85" spans="1:13" x14ac:dyDescent="0.15">
      <c r="B85" s="2" t="s">
        <v>14</v>
      </c>
      <c r="C85" s="4">
        <f t="shared" si="9"/>
        <v>72.222222222222214</v>
      </c>
      <c r="D85" s="4">
        <f t="shared" si="9"/>
        <v>108.33333333333333</v>
      </c>
      <c r="E85" s="4">
        <f t="shared" si="9"/>
        <v>6500</v>
      </c>
      <c r="F85" s="4">
        <f t="shared" si="10"/>
        <v>8666.6666666666661</v>
      </c>
    </row>
    <row r="86" spans="1:13" x14ac:dyDescent="0.15">
      <c r="B86" s="2" t="s">
        <v>15</v>
      </c>
      <c r="C86" s="4">
        <f t="shared" si="9"/>
        <v>101.1111111111111</v>
      </c>
      <c r="D86" s="4">
        <f t="shared" si="9"/>
        <v>151.66666666666666</v>
      </c>
      <c r="E86" s="4">
        <f t="shared" si="9"/>
        <v>9100</v>
      </c>
      <c r="F86" s="4">
        <f t="shared" si="10"/>
        <v>12133.333333333334</v>
      </c>
    </row>
    <row r="87" spans="1:13" x14ac:dyDescent="0.15">
      <c r="B87" s="2" t="s">
        <v>16</v>
      </c>
      <c r="C87" s="4">
        <f t="shared" si="9"/>
        <v>133.33333333333331</v>
      </c>
      <c r="D87" s="4">
        <f t="shared" si="9"/>
        <v>200</v>
      </c>
      <c r="E87" s="4">
        <f t="shared" si="9"/>
        <v>12000</v>
      </c>
      <c r="F87" s="4">
        <f t="shared" si="10"/>
        <v>16000</v>
      </c>
    </row>
    <row r="88" spans="1:13" x14ac:dyDescent="0.15">
      <c r="B88" s="1" t="s">
        <v>78</v>
      </c>
      <c r="C88" s="26">
        <f>C47*C76</f>
        <v>406</v>
      </c>
      <c r="D88" s="6">
        <f>C88*$E$7</f>
        <v>609</v>
      </c>
      <c r="E88" s="6">
        <f>C88*$D$7</f>
        <v>36540</v>
      </c>
      <c r="F88" s="10"/>
    </row>
    <row r="90" spans="1:13" x14ac:dyDescent="0.15">
      <c r="A90" s="2" t="s">
        <v>79</v>
      </c>
      <c r="F90" s="2">
        <v>2.5</v>
      </c>
      <c r="G90" s="2">
        <v>2.5</v>
      </c>
    </row>
    <row r="91" spans="1:13" x14ac:dyDescent="0.15">
      <c r="A91" s="2" t="s">
        <v>115</v>
      </c>
    </row>
    <row r="92" spans="1:13" x14ac:dyDescent="0.15">
      <c r="A92" s="2">
        <v>5</v>
      </c>
      <c r="B92" s="2">
        <v>20</v>
      </c>
      <c r="C92" s="2">
        <f>B92*F90/SUM(F90:G90)</f>
        <v>10</v>
      </c>
      <c r="L92" s="2" t="s">
        <v>116</v>
      </c>
      <c r="M92" s="2" t="s">
        <v>117</v>
      </c>
    </row>
    <row r="93" spans="1:13" x14ac:dyDescent="0.15">
      <c r="A93" s="2" t="s">
        <v>82</v>
      </c>
      <c r="C93" s="2">
        <f>A92/C92</f>
        <v>0.5</v>
      </c>
      <c r="D93" s="2" t="s">
        <v>83</v>
      </c>
      <c r="E93" s="2">
        <f>365*C93</f>
        <v>182.5</v>
      </c>
      <c r="F93" s="2" t="s">
        <v>81</v>
      </c>
      <c r="L93" s="2">
        <v>2</v>
      </c>
      <c r="M93" s="2">
        <v>10</v>
      </c>
    </row>
    <row r="94" spans="1:13" x14ac:dyDescent="0.15">
      <c r="A94" s="2" t="s">
        <v>100</v>
      </c>
    </row>
    <row r="96" spans="1:13" x14ac:dyDescent="0.15">
      <c r="C96" s="1" t="s">
        <v>74</v>
      </c>
      <c r="D96" s="1" t="s">
        <v>75</v>
      </c>
      <c r="E96" s="11" t="s">
        <v>76</v>
      </c>
    </row>
    <row r="97" spans="2:5" x14ac:dyDescent="0.15">
      <c r="B97" s="2" t="s">
        <v>84</v>
      </c>
      <c r="C97" s="2">
        <v>0.5</v>
      </c>
      <c r="D97" s="17">
        <f>C97*$E$7</f>
        <v>0.75</v>
      </c>
      <c r="E97" s="17">
        <f>D97*60</f>
        <v>45</v>
      </c>
    </row>
    <row r="98" spans="2:5" x14ac:dyDescent="0.15">
      <c r="B98" s="2" t="s">
        <v>85</v>
      </c>
      <c r="C98" s="2">
        <v>1</v>
      </c>
      <c r="D98" s="17">
        <f t="shared" ref="D98:D106" si="11">C98*$E$7</f>
        <v>1.5</v>
      </c>
      <c r="E98" s="17">
        <f t="shared" ref="E98:E106" si="12">D98*60</f>
        <v>90</v>
      </c>
    </row>
    <row r="99" spans="2:5" x14ac:dyDescent="0.15">
      <c r="B99" s="2" t="s">
        <v>9</v>
      </c>
      <c r="C99" s="2">
        <v>2</v>
      </c>
      <c r="D99" s="17">
        <f t="shared" si="11"/>
        <v>3</v>
      </c>
      <c r="E99" s="17">
        <f t="shared" si="12"/>
        <v>180</v>
      </c>
    </row>
    <row r="100" spans="2:5" x14ac:dyDescent="0.15">
      <c r="B100" s="2" t="s">
        <v>10</v>
      </c>
      <c r="C100" s="2">
        <v>4</v>
      </c>
      <c r="D100" s="17">
        <f t="shared" si="11"/>
        <v>6</v>
      </c>
      <c r="E100" s="17">
        <f t="shared" si="12"/>
        <v>360</v>
      </c>
    </row>
    <row r="101" spans="2:5" x14ac:dyDescent="0.15">
      <c r="B101" s="2" t="s">
        <v>11</v>
      </c>
      <c r="C101" s="2">
        <v>8</v>
      </c>
      <c r="D101" s="17">
        <f t="shared" si="11"/>
        <v>12</v>
      </c>
      <c r="E101" s="17">
        <f t="shared" si="12"/>
        <v>720</v>
      </c>
    </row>
    <row r="102" spans="2:5" x14ac:dyDescent="0.15">
      <c r="B102" s="2" t="s">
        <v>12</v>
      </c>
      <c r="C102" s="2">
        <v>14</v>
      </c>
      <c r="D102" s="17">
        <f t="shared" si="11"/>
        <v>21</v>
      </c>
      <c r="E102" s="17">
        <f t="shared" si="12"/>
        <v>1260</v>
      </c>
    </row>
    <row r="103" spans="2:5" x14ac:dyDescent="0.15">
      <c r="B103" s="2" t="s">
        <v>13</v>
      </c>
      <c r="C103" s="2">
        <v>22</v>
      </c>
      <c r="D103" s="17">
        <f t="shared" si="11"/>
        <v>33</v>
      </c>
      <c r="E103" s="17">
        <f t="shared" si="12"/>
        <v>1980</v>
      </c>
    </row>
    <row r="104" spans="2:5" x14ac:dyDescent="0.15">
      <c r="B104" s="2" t="s">
        <v>14</v>
      </c>
      <c r="C104" s="2">
        <v>32</v>
      </c>
      <c r="D104" s="17">
        <f t="shared" si="11"/>
        <v>48</v>
      </c>
      <c r="E104" s="17">
        <f t="shared" si="12"/>
        <v>2880</v>
      </c>
    </row>
    <row r="105" spans="2:5" x14ac:dyDescent="0.15">
      <c r="B105" s="2" t="s">
        <v>15</v>
      </c>
      <c r="C105" s="2">
        <v>45</v>
      </c>
      <c r="D105" s="17">
        <f t="shared" si="11"/>
        <v>67.5</v>
      </c>
      <c r="E105" s="17">
        <f t="shared" si="12"/>
        <v>4050</v>
      </c>
    </row>
    <row r="106" spans="2:5" x14ac:dyDescent="0.15">
      <c r="B106" s="2" t="s">
        <v>16</v>
      </c>
      <c r="C106" s="2">
        <v>60</v>
      </c>
      <c r="D106" s="17">
        <f t="shared" si="11"/>
        <v>90</v>
      </c>
      <c r="E106" s="17">
        <f t="shared" si="12"/>
        <v>5400</v>
      </c>
    </row>
    <row r="107" spans="2:5" x14ac:dyDescent="0.15">
      <c r="B107" s="5" t="s">
        <v>87</v>
      </c>
      <c r="C107" s="17">
        <f>SUM(C97:C106)</f>
        <v>188.5</v>
      </c>
      <c r="D107" s="17">
        <f>SUM(D97:D106)</f>
        <v>282.75</v>
      </c>
      <c r="E107" s="17">
        <f>SUM(E97:E106)</f>
        <v>16965</v>
      </c>
    </row>
    <row r="109" spans="2:5" x14ac:dyDescent="0.15">
      <c r="B109" s="1" t="s">
        <v>68</v>
      </c>
      <c r="C109" s="10">
        <f>2/3</f>
        <v>0.66666666666666663</v>
      </c>
    </row>
    <row r="110" spans="2:5" x14ac:dyDescent="0.15">
      <c r="C110" s="1" t="s">
        <v>74</v>
      </c>
      <c r="D110" s="1" t="s">
        <v>75</v>
      </c>
      <c r="E110" s="11" t="s">
        <v>76</v>
      </c>
    </row>
    <row r="111" spans="2:5" x14ac:dyDescent="0.15">
      <c r="B111" s="2" t="s">
        <v>84</v>
      </c>
      <c r="C111" s="2">
        <f>C97*$C$109</f>
        <v>0.33333333333333331</v>
      </c>
      <c r="D111" s="17">
        <f>C111*$E$7</f>
        <v>0.5</v>
      </c>
      <c r="E111" s="17">
        <f>D111*60</f>
        <v>30</v>
      </c>
    </row>
    <row r="112" spans="2:5" x14ac:dyDescent="0.15">
      <c r="B112" s="2" t="s">
        <v>85</v>
      </c>
      <c r="C112" s="2">
        <f t="shared" ref="C112:C120" si="13">C98*$C$109</f>
        <v>0.66666666666666663</v>
      </c>
      <c r="D112" s="17">
        <f t="shared" ref="D112:D120" si="14">C112*$E$7</f>
        <v>1</v>
      </c>
      <c r="E112" s="17">
        <f t="shared" ref="E112:E120" si="15">D112*60</f>
        <v>60</v>
      </c>
    </row>
    <row r="113" spans="2:5" x14ac:dyDescent="0.15">
      <c r="B113" s="2" t="s">
        <v>9</v>
      </c>
      <c r="C113" s="2">
        <f t="shared" si="13"/>
        <v>1.3333333333333333</v>
      </c>
      <c r="D113" s="17">
        <f t="shared" si="14"/>
        <v>2</v>
      </c>
      <c r="E113" s="17">
        <f t="shared" si="15"/>
        <v>120</v>
      </c>
    </row>
    <row r="114" spans="2:5" x14ac:dyDescent="0.15">
      <c r="B114" s="2" t="s">
        <v>10</v>
      </c>
      <c r="C114" s="2">
        <f t="shared" si="13"/>
        <v>2.6666666666666665</v>
      </c>
      <c r="D114" s="17">
        <f t="shared" si="14"/>
        <v>4</v>
      </c>
      <c r="E114" s="17">
        <f t="shared" si="15"/>
        <v>240</v>
      </c>
    </row>
    <row r="115" spans="2:5" x14ac:dyDescent="0.15">
      <c r="B115" s="2" t="s">
        <v>11</v>
      </c>
      <c r="C115" s="2">
        <f t="shared" si="13"/>
        <v>5.333333333333333</v>
      </c>
      <c r="D115" s="17">
        <f t="shared" si="14"/>
        <v>8</v>
      </c>
      <c r="E115" s="17">
        <f t="shared" si="15"/>
        <v>480</v>
      </c>
    </row>
    <row r="116" spans="2:5" x14ac:dyDescent="0.15">
      <c r="B116" s="2" t="s">
        <v>12</v>
      </c>
      <c r="C116" s="2">
        <f t="shared" si="13"/>
        <v>9.3333333333333321</v>
      </c>
      <c r="D116" s="17">
        <f t="shared" si="14"/>
        <v>13.999999999999998</v>
      </c>
      <c r="E116" s="17">
        <f t="shared" si="15"/>
        <v>839.99999999999989</v>
      </c>
    </row>
    <row r="117" spans="2:5" x14ac:dyDescent="0.15">
      <c r="B117" s="2" t="s">
        <v>13</v>
      </c>
      <c r="C117" s="2">
        <f t="shared" si="13"/>
        <v>14.666666666666666</v>
      </c>
      <c r="D117" s="17">
        <f t="shared" si="14"/>
        <v>22</v>
      </c>
      <c r="E117" s="17">
        <f t="shared" si="15"/>
        <v>1320</v>
      </c>
    </row>
    <row r="118" spans="2:5" x14ac:dyDescent="0.15">
      <c r="B118" s="2" t="s">
        <v>14</v>
      </c>
      <c r="C118" s="2">
        <f t="shared" si="13"/>
        <v>21.333333333333332</v>
      </c>
      <c r="D118" s="17">
        <f t="shared" si="14"/>
        <v>32</v>
      </c>
      <c r="E118" s="17">
        <f t="shared" si="15"/>
        <v>1920</v>
      </c>
    </row>
    <row r="119" spans="2:5" x14ac:dyDescent="0.15">
      <c r="B119" s="2" t="s">
        <v>15</v>
      </c>
      <c r="C119" s="2">
        <f t="shared" si="13"/>
        <v>30</v>
      </c>
      <c r="D119" s="17">
        <f t="shared" si="14"/>
        <v>45</v>
      </c>
      <c r="E119" s="17">
        <f t="shared" si="15"/>
        <v>2700</v>
      </c>
    </row>
    <row r="120" spans="2:5" x14ac:dyDescent="0.15">
      <c r="B120" s="2" t="s">
        <v>16</v>
      </c>
      <c r="C120" s="2">
        <f t="shared" si="13"/>
        <v>40</v>
      </c>
      <c r="D120" s="17">
        <f t="shared" si="14"/>
        <v>60</v>
      </c>
      <c r="E120" s="17">
        <f t="shared" si="15"/>
        <v>3600</v>
      </c>
    </row>
    <row r="121" spans="2:5" x14ac:dyDescent="0.15">
      <c r="B121" s="5" t="s">
        <v>87</v>
      </c>
      <c r="C121" s="17">
        <f>SUM(C111:C120)</f>
        <v>125.66666666666666</v>
      </c>
      <c r="D121" s="17">
        <f>SUM(D111:D120)</f>
        <v>188.5</v>
      </c>
      <c r="E121" s="17">
        <f>SUM(E111:E120)</f>
        <v>11310</v>
      </c>
    </row>
    <row r="123" spans="2:5" x14ac:dyDescent="0.15">
      <c r="B123" s="1" t="s">
        <v>73</v>
      </c>
      <c r="C123" s="3">
        <f>(2/3)*(1/3)</f>
        <v>0.22222222222222221</v>
      </c>
    </row>
    <row r="124" spans="2:5" x14ac:dyDescent="0.15">
      <c r="C124" s="1" t="s">
        <v>74</v>
      </c>
      <c r="D124" s="1" t="s">
        <v>75</v>
      </c>
      <c r="E124" s="11" t="s">
        <v>76</v>
      </c>
    </row>
    <row r="125" spans="2:5" x14ac:dyDescent="0.15">
      <c r="B125" s="2" t="s">
        <v>84</v>
      </c>
      <c r="C125" s="2">
        <f>C97*$C$123</f>
        <v>0.1111111111111111</v>
      </c>
      <c r="D125" s="17">
        <f>C125*$E$7</f>
        <v>0.16666666666666666</v>
      </c>
      <c r="E125" s="17">
        <f>D125*60</f>
        <v>10</v>
      </c>
    </row>
    <row r="126" spans="2:5" x14ac:dyDescent="0.15">
      <c r="B126" s="2" t="s">
        <v>85</v>
      </c>
      <c r="C126" s="2">
        <f t="shared" ref="C126:C134" si="16">C98*$C$123</f>
        <v>0.22222222222222221</v>
      </c>
      <c r="D126" s="17">
        <f t="shared" ref="D126:D134" si="17">C126*$E$7</f>
        <v>0.33333333333333331</v>
      </c>
      <c r="E126" s="17">
        <f t="shared" ref="E126:E134" si="18">D126*60</f>
        <v>20</v>
      </c>
    </row>
    <row r="127" spans="2:5" x14ac:dyDescent="0.15">
      <c r="B127" s="2" t="s">
        <v>9</v>
      </c>
      <c r="C127" s="2">
        <f t="shared" si="16"/>
        <v>0.44444444444444442</v>
      </c>
      <c r="D127" s="17">
        <f t="shared" si="17"/>
        <v>0.66666666666666663</v>
      </c>
      <c r="E127" s="17">
        <f t="shared" si="18"/>
        <v>40</v>
      </c>
    </row>
    <row r="128" spans="2:5" x14ac:dyDescent="0.15">
      <c r="B128" s="2" t="s">
        <v>10</v>
      </c>
      <c r="C128" s="2">
        <f t="shared" si="16"/>
        <v>0.88888888888888884</v>
      </c>
      <c r="D128" s="17">
        <f t="shared" si="17"/>
        <v>1.3333333333333333</v>
      </c>
      <c r="E128" s="17">
        <f t="shared" si="18"/>
        <v>80</v>
      </c>
    </row>
    <row r="129" spans="1:8" x14ac:dyDescent="0.15">
      <c r="B129" s="2" t="s">
        <v>11</v>
      </c>
      <c r="C129" s="2">
        <f t="shared" si="16"/>
        <v>1.7777777777777777</v>
      </c>
      <c r="D129" s="17">
        <f t="shared" si="17"/>
        <v>2.6666666666666665</v>
      </c>
      <c r="E129" s="17">
        <f t="shared" si="18"/>
        <v>160</v>
      </c>
    </row>
    <row r="130" spans="1:8" x14ac:dyDescent="0.15">
      <c r="B130" s="2" t="s">
        <v>12</v>
      </c>
      <c r="C130" s="2">
        <f t="shared" si="16"/>
        <v>3.1111111111111107</v>
      </c>
      <c r="D130" s="17">
        <f t="shared" si="17"/>
        <v>4.6666666666666661</v>
      </c>
      <c r="E130" s="17">
        <f t="shared" si="18"/>
        <v>279.99999999999994</v>
      </c>
    </row>
    <row r="131" spans="1:8" x14ac:dyDescent="0.15">
      <c r="B131" s="2" t="s">
        <v>13</v>
      </c>
      <c r="C131" s="2">
        <f t="shared" si="16"/>
        <v>4.8888888888888884</v>
      </c>
      <c r="D131" s="17">
        <f t="shared" si="17"/>
        <v>7.3333333333333321</v>
      </c>
      <c r="E131" s="17">
        <f t="shared" si="18"/>
        <v>439.99999999999994</v>
      </c>
    </row>
    <row r="132" spans="1:8" x14ac:dyDescent="0.15">
      <c r="B132" s="2" t="s">
        <v>14</v>
      </c>
      <c r="C132" s="2">
        <f t="shared" si="16"/>
        <v>7.1111111111111107</v>
      </c>
      <c r="D132" s="17">
        <f t="shared" si="17"/>
        <v>10.666666666666666</v>
      </c>
      <c r="E132" s="17">
        <f t="shared" si="18"/>
        <v>640</v>
      </c>
    </row>
    <row r="133" spans="1:8" x14ac:dyDescent="0.15">
      <c r="B133" s="2" t="s">
        <v>15</v>
      </c>
      <c r="C133" s="2">
        <f t="shared" si="16"/>
        <v>10</v>
      </c>
      <c r="D133" s="17">
        <f t="shared" si="17"/>
        <v>15</v>
      </c>
      <c r="E133" s="17">
        <f t="shared" si="18"/>
        <v>900</v>
      </c>
    </row>
    <row r="134" spans="1:8" x14ac:dyDescent="0.15">
      <c r="B134" s="2" t="s">
        <v>16</v>
      </c>
      <c r="C134" s="2">
        <f t="shared" si="16"/>
        <v>13.333333333333332</v>
      </c>
      <c r="D134" s="17">
        <f t="shared" si="17"/>
        <v>20</v>
      </c>
      <c r="E134" s="17">
        <f t="shared" si="18"/>
        <v>1200</v>
      </c>
    </row>
    <row r="135" spans="1:8" x14ac:dyDescent="0.15">
      <c r="B135" s="5" t="s">
        <v>87</v>
      </c>
      <c r="C135" s="17">
        <f>SUM(C125:C134)</f>
        <v>41.888888888888886</v>
      </c>
      <c r="D135" s="17">
        <f>SUM(D125:D134)</f>
        <v>62.833333333333329</v>
      </c>
      <c r="E135" s="17">
        <f>SUM(E125:E134)</f>
        <v>3770</v>
      </c>
    </row>
    <row r="137" spans="1:8" x14ac:dyDescent="0.15">
      <c r="A137" s="1" t="s">
        <v>101</v>
      </c>
      <c r="B137" s="3"/>
      <c r="C137" s="3"/>
      <c r="D137" s="3"/>
      <c r="E137" s="3"/>
      <c r="F137" s="3"/>
      <c r="G137" s="3"/>
      <c r="H137" s="3"/>
    </row>
    <row r="138" spans="1:8" x14ac:dyDescent="0.15">
      <c r="A138" s="3"/>
      <c r="B138" s="1" t="s">
        <v>102</v>
      </c>
      <c r="C138" s="1" t="s">
        <v>103</v>
      </c>
      <c r="D138" s="1" t="s">
        <v>104</v>
      </c>
      <c r="E138" s="1" t="s">
        <v>105</v>
      </c>
      <c r="F138" s="1" t="s">
        <v>106</v>
      </c>
      <c r="G138" s="1" t="s">
        <v>107</v>
      </c>
      <c r="H138" s="3"/>
    </row>
    <row r="139" spans="1:8" x14ac:dyDescent="0.15">
      <c r="A139" s="3"/>
      <c r="B139" s="3">
        <v>10</v>
      </c>
      <c r="C139" s="3">
        <v>60</v>
      </c>
      <c r="D139" s="3">
        <v>30</v>
      </c>
      <c r="E139" s="3">
        <f>B139/SUM(B139:D139)</f>
        <v>0.1</v>
      </c>
      <c r="F139" s="3">
        <f>C139/SUM(B139:D139)</f>
        <v>0.6</v>
      </c>
      <c r="G139" s="3">
        <f>D139/SUM(B139:D139)</f>
        <v>0.3</v>
      </c>
      <c r="H139" s="3"/>
    </row>
    <row r="140" spans="1:8" x14ac:dyDescent="0.15">
      <c r="A140" s="3"/>
      <c r="B140" s="3"/>
      <c r="C140" s="3"/>
      <c r="D140" s="3"/>
      <c r="E140" s="3"/>
      <c r="F140" s="3"/>
      <c r="G140" s="3"/>
      <c r="H140" s="3"/>
    </row>
    <row r="141" spans="1:8" x14ac:dyDescent="0.15">
      <c r="A141" s="1" t="s">
        <v>108</v>
      </c>
      <c r="E141" s="3"/>
      <c r="F141" s="3"/>
      <c r="G141" s="3"/>
      <c r="H141" s="3"/>
    </row>
    <row r="142" spans="1:8" x14ac:dyDescent="0.15">
      <c r="B142" s="5" t="s">
        <v>109</v>
      </c>
      <c r="C142" s="5" t="s">
        <v>113</v>
      </c>
      <c r="D142" s="5" t="s">
        <v>110</v>
      </c>
      <c r="E142" s="5" t="s">
        <v>114</v>
      </c>
      <c r="F142" s="1"/>
      <c r="G142" s="3"/>
      <c r="H142" s="3"/>
    </row>
    <row r="143" spans="1:8" x14ac:dyDescent="0.15">
      <c r="A143" s="1" t="s">
        <v>111</v>
      </c>
      <c r="B143" s="3">
        <f>E139*$J$29</f>
        <v>0.5575</v>
      </c>
      <c r="C143" s="3">
        <f>F139*$J$29</f>
        <v>3.3450000000000002</v>
      </c>
      <c r="D143" s="3">
        <f>G139*$J$29</f>
        <v>1.6725000000000001</v>
      </c>
      <c r="E143" s="3">
        <f>C143/G29</f>
        <v>0.66900000000000004</v>
      </c>
      <c r="F143" s="3"/>
      <c r="G143" s="3"/>
      <c r="H143" s="3"/>
    </row>
    <row r="144" spans="1:8" x14ac:dyDescent="0.15">
      <c r="A144" s="1" t="s">
        <v>112</v>
      </c>
      <c r="B144" s="3">
        <f>B143*60</f>
        <v>33.450000000000003</v>
      </c>
      <c r="C144" s="3">
        <f>C143*60</f>
        <v>200.70000000000002</v>
      </c>
      <c r="D144" s="3">
        <f>D143*60</f>
        <v>100.35000000000001</v>
      </c>
      <c r="E144" s="3">
        <f>E143*60</f>
        <v>40.14</v>
      </c>
      <c r="F144" s="3"/>
      <c r="G144" s="3"/>
      <c r="H144" s="3"/>
    </row>
  </sheetData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16" workbookViewId="0">
      <selection activeCell="A12" sqref="A12"/>
    </sheetView>
  </sheetViews>
  <sheetFormatPr defaultRowHeight="16.5" x14ac:dyDescent="0.15"/>
  <cols>
    <col min="1" max="4" width="9.125" style="3" bestFit="1" customWidth="1"/>
    <col min="5" max="5" width="11.5" style="3" customWidth="1"/>
    <col min="6" max="6" width="9.5" style="3" bestFit="1" customWidth="1"/>
    <col min="7" max="16384" width="9" style="3"/>
  </cols>
  <sheetData>
    <row r="1" spans="1:9" x14ac:dyDescent="0.15">
      <c r="A1" s="48">
        <v>90</v>
      </c>
      <c r="B1" s="49" t="s">
        <v>60</v>
      </c>
    </row>
    <row r="2" spans="1:9" x14ac:dyDescent="0.15">
      <c r="A2" s="48">
        <v>90</v>
      </c>
      <c r="B2" s="49" t="s">
        <v>61</v>
      </c>
    </row>
    <row r="3" spans="1:9" x14ac:dyDescent="0.15">
      <c r="A3" s="48">
        <v>450</v>
      </c>
      <c r="B3" s="49" t="s">
        <v>9</v>
      </c>
    </row>
    <row r="4" spans="1:9" x14ac:dyDescent="0.15">
      <c r="A4" s="48">
        <v>2250</v>
      </c>
      <c r="B4" s="49" t="s">
        <v>10</v>
      </c>
      <c r="C4" s="39"/>
    </row>
    <row r="5" spans="1:9" x14ac:dyDescent="0.15">
      <c r="A5" s="48">
        <v>6750</v>
      </c>
      <c r="B5" s="49" t="s">
        <v>11</v>
      </c>
      <c r="I5" s="30"/>
    </row>
    <row r="6" spans="1:9" x14ac:dyDescent="0.15">
      <c r="A6" s="48">
        <v>12150</v>
      </c>
      <c r="B6" s="49" t="s">
        <v>12</v>
      </c>
      <c r="I6" s="30"/>
    </row>
    <row r="7" spans="1:9" x14ac:dyDescent="0.15">
      <c r="A7" s="48">
        <v>18450</v>
      </c>
      <c r="B7" s="49" t="s">
        <v>13</v>
      </c>
      <c r="I7" s="30"/>
    </row>
    <row r="8" spans="1:9" x14ac:dyDescent="0.15">
      <c r="A8" s="48">
        <v>29250</v>
      </c>
      <c r="B8" s="49" t="s">
        <v>14</v>
      </c>
      <c r="I8" s="30"/>
    </row>
    <row r="9" spans="1:9" x14ac:dyDescent="0.15">
      <c r="A9" s="48">
        <v>40950</v>
      </c>
      <c r="B9" s="49" t="s">
        <v>15</v>
      </c>
      <c r="I9" s="30"/>
    </row>
    <row r="10" spans="1:9" x14ac:dyDescent="0.15">
      <c r="A10" s="48">
        <v>54000</v>
      </c>
      <c r="B10" s="49" t="s">
        <v>16</v>
      </c>
      <c r="I10" s="30"/>
    </row>
    <row r="11" spans="1:9" x14ac:dyDescent="0.15">
      <c r="A11" s="48"/>
      <c r="B11" s="48"/>
      <c r="I11" s="30"/>
    </row>
    <row r="12" spans="1:9" x14ac:dyDescent="0.15">
      <c r="A12" s="48">
        <f>A1/15</f>
        <v>6</v>
      </c>
      <c r="B12" s="48"/>
      <c r="I12" s="30"/>
    </row>
    <row r="13" spans="1:9" x14ac:dyDescent="0.15">
      <c r="A13" s="48">
        <f>A2/5</f>
        <v>18</v>
      </c>
      <c r="B13" s="48"/>
      <c r="I13" s="30"/>
    </row>
    <row r="14" spans="1:9" x14ac:dyDescent="0.15">
      <c r="A14" s="48">
        <f t="shared" ref="A14:A21" si="0">A3/10</f>
        <v>45</v>
      </c>
      <c r="B14" s="48"/>
      <c r="I14" s="30"/>
    </row>
    <row r="15" spans="1:9" x14ac:dyDescent="0.15">
      <c r="A15" s="48">
        <f t="shared" si="0"/>
        <v>225</v>
      </c>
      <c r="B15" s="48"/>
      <c r="I15" s="30"/>
    </row>
    <row r="16" spans="1:9" x14ac:dyDescent="0.15">
      <c r="A16" s="48">
        <f t="shared" si="0"/>
        <v>675</v>
      </c>
      <c r="B16" s="48"/>
      <c r="I16" s="30"/>
    </row>
    <row r="17" spans="1:9" x14ac:dyDescent="0.15">
      <c r="A17" s="48">
        <f t="shared" si="0"/>
        <v>1215</v>
      </c>
      <c r="B17" s="48"/>
      <c r="I17" s="30"/>
    </row>
    <row r="18" spans="1:9" x14ac:dyDescent="0.15">
      <c r="A18" s="48">
        <f t="shared" si="0"/>
        <v>1845</v>
      </c>
      <c r="B18" s="48"/>
      <c r="I18" s="30"/>
    </row>
    <row r="19" spans="1:9" x14ac:dyDescent="0.15">
      <c r="A19" s="48">
        <f t="shared" si="0"/>
        <v>2925</v>
      </c>
      <c r="B19" s="48"/>
    </row>
    <row r="20" spans="1:9" x14ac:dyDescent="0.15">
      <c r="A20" s="48">
        <f t="shared" si="0"/>
        <v>4095</v>
      </c>
      <c r="B20" s="48"/>
    </row>
    <row r="21" spans="1:9" x14ac:dyDescent="0.15">
      <c r="A21" s="48">
        <f>A10/9</f>
        <v>6000</v>
      </c>
      <c r="B21" s="48"/>
    </row>
    <row r="22" spans="1:9" x14ac:dyDescent="0.25">
      <c r="A22" s="27" t="s">
        <v>88</v>
      </c>
      <c r="B22" s="8" t="s">
        <v>89</v>
      </c>
      <c r="C22" s="8" t="s">
        <v>90</v>
      </c>
      <c r="D22" s="40" t="s">
        <v>91</v>
      </c>
      <c r="E22" s="41" t="s">
        <v>92</v>
      </c>
      <c r="F22" s="28" t="s">
        <v>93</v>
      </c>
    </row>
    <row r="23" spans="1:9" s="33" customFormat="1" x14ac:dyDescent="0.15">
      <c r="A23" s="32" t="s">
        <v>99</v>
      </c>
      <c r="B23" s="33">
        <f>A12</f>
        <v>6</v>
      </c>
      <c r="C23" s="33">
        <v>1</v>
      </c>
      <c r="E23" s="34"/>
      <c r="F23" s="35"/>
    </row>
    <row r="24" spans="1:9" x14ac:dyDescent="0.3">
      <c r="A24" s="29"/>
      <c r="B24" s="10">
        <f>A1/SUM(F24:F37)</f>
        <v>1.0159422254368908</v>
      </c>
      <c r="C24" s="10">
        <v>2</v>
      </c>
      <c r="D24" s="42">
        <v>0.42</v>
      </c>
      <c r="E24" s="30">
        <f>1.5*0.5</f>
        <v>0.75</v>
      </c>
      <c r="F24" s="35">
        <f>$B$23^D24*E24</f>
        <v>1.5917863953166402</v>
      </c>
    </row>
    <row r="25" spans="1:9" x14ac:dyDescent="0.3">
      <c r="A25" s="29"/>
      <c r="B25" s="31"/>
      <c r="C25" s="10">
        <v>3</v>
      </c>
      <c r="D25" s="42">
        <v>0.5</v>
      </c>
      <c r="E25" s="30">
        <f>1.5*0.55</f>
        <v>0.82500000000000007</v>
      </c>
      <c r="F25" s="35">
        <f t="shared" ref="F25:F37" si="1">$B$23^D25*E25</f>
        <v>2.0208290377961218</v>
      </c>
    </row>
    <row r="26" spans="1:9" x14ac:dyDescent="0.3">
      <c r="A26" s="29"/>
      <c r="B26" s="10"/>
      <c r="C26" s="10">
        <v>4</v>
      </c>
      <c r="D26" s="42">
        <v>0.56999999999999995</v>
      </c>
      <c r="E26" s="30">
        <f>1.5*0.6</f>
        <v>0.89999999999999991</v>
      </c>
      <c r="F26" s="35">
        <f t="shared" si="1"/>
        <v>2.4991292764871282</v>
      </c>
    </row>
    <row r="27" spans="1:9" x14ac:dyDescent="0.3">
      <c r="A27" s="29"/>
      <c r="B27" s="10"/>
      <c r="C27" s="10">
        <v>5</v>
      </c>
      <c r="D27" s="42">
        <v>0.64</v>
      </c>
      <c r="E27" s="30">
        <f>1.5*0.65</f>
        <v>0.97500000000000009</v>
      </c>
      <c r="F27" s="35">
        <f t="shared" si="1"/>
        <v>3.0691733318379573</v>
      </c>
    </row>
    <row r="28" spans="1:9" x14ac:dyDescent="0.3">
      <c r="A28" s="29"/>
      <c r="B28" s="10"/>
      <c r="C28" s="10">
        <v>6</v>
      </c>
      <c r="D28" s="42">
        <v>0.71</v>
      </c>
      <c r="E28" s="30">
        <f>1.5*0.7</f>
        <v>1.0499999999999998</v>
      </c>
      <c r="F28" s="35">
        <f t="shared" si="1"/>
        <v>3.7469395520468116</v>
      </c>
    </row>
    <row r="29" spans="1:9" x14ac:dyDescent="0.3">
      <c r="A29" s="29"/>
      <c r="B29" s="10"/>
      <c r="C29" s="10">
        <v>7</v>
      </c>
      <c r="D29" s="42">
        <v>0.77</v>
      </c>
      <c r="E29" s="30">
        <f>1.5*0.75</f>
        <v>1.125</v>
      </c>
      <c r="F29" s="35">
        <f t="shared" si="1"/>
        <v>4.4702209054225364</v>
      </c>
    </row>
    <row r="30" spans="1:9" x14ac:dyDescent="0.3">
      <c r="A30" s="29"/>
      <c r="B30" s="10"/>
      <c r="C30" s="10">
        <v>8</v>
      </c>
      <c r="D30" s="42">
        <v>0.83</v>
      </c>
      <c r="E30" s="30">
        <f>1.5*0.8</f>
        <v>1.2000000000000002</v>
      </c>
      <c r="F30" s="35">
        <f t="shared" si="1"/>
        <v>5.3094163621838062</v>
      </c>
    </row>
    <row r="31" spans="1:9" x14ac:dyDescent="0.3">
      <c r="A31" s="29"/>
      <c r="B31" s="10"/>
      <c r="C31" s="10">
        <v>9</v>
      </c>
      <c r="D31" s="43">
        <v>0.88</v>
      </c>
      <c r="E31" s="30">
        <f>1.5*0.85</f>
        <v>1.2749999999999999</v>
      </c>
      <c r="F31" s="35">
        <f t="shared" si="1"/>
        <v>6.169973306254775</v>
      </c>
    </row>
    <row r="32" spans="1:9" x14ac:dyDescent="0.3">
      <c r="A32" s="29"/>
      <c r="B32" s="10"/>
      <c r="C32" s="10">
        <v>10</v>
      </c>
      <c r="D32" s="43">
        <v>0.93</v>
      </c>
      <c r="E32" s="30">
        <f>1.5*0.9</f>
        <v>1.35</v>
      </c>
      <c r="F32" s="35">
        <f t="shared" si="1"/>
        <v>7.1452006876529177</v>
      </c>
    </row>
    <row r="33" spans="1:7" x14ac:dyDescent="0.3">
      <c r="A33" s="29"/>
      <c r="B33" s="10"/>
      <c r="C33" s="10">
        <v>11</v>
      </c>
      <c r="D33" s="43">
        <v>0.98</v>
      </c>
      <c r="E33" s="30">
        <f>1.5*0.95</f>
        <v>1.4249999999999998</v>
      </c>
      <c r="F33" s="35">
        <f t="shared" si="1"/>
        <v>8.249033925612558</v>
      </c>
    </row>
    <row r="34" spans="1:7" x14ac:dyDescent="0.3">
      <c r="A34" s="29"/>
      <c r="B34" s="10"/>
      <c r="C34" s="10">
        <v>12</v>
      </c>
      <c r="D34" s="43">
        <v>1.02</v>
      </c>
      <c r="E34" s="30">
        <f>1.5*1</f>
        <v>1.5</v>
      </c>
      <c r="F34" s="35">
        <f t="shared" si="1"/>
        <v>9.3283650781307479</v>
      </c>
    </row>
    <row r="35" spans="1:7" x14ac:dyDescent="0.3">
      <c r="A35" s="29"/>
      <c r="B35" s="10"/>
      <c r="C35" s="10">
        <v>13</v>
      </c>
      <c r="D35" s="43">
        <v>1.06</v>
      </c>
      <c r="E35" s="30">
        <f>1.5*1.05</f>
        <v>1.5750000000000002</v>
      </c>
      <c r="F35" s="35">
        <f t="shared" si="1"/>
        <v>10.522547225051735</v>
      </c>
    </row>
    <row r="36" spans="1:7" x14ac:dyDescent="0.3">
      <c r="A36" s="29"/>
      <c r="B36" s="10"/>
      <c r="C36" s="10">
        <v>14</v>
      </c>
      <c r="D36" s="43">
        <v>1.0900000000000001</v>
      </c>
      <c r="E36" s="30">
        <f>1.5*1.1</f>
        <v>1.6500000000000001</v>
      </c>
      <c r="F36" s="35">
        <f t="shared" si="1"/>
        <v>11.632386055967753</v>
      </c>
    </row>
    <row r="37" spans="1:7" x14ac:dyDescent="0.3">
      <c r="A37" s="29"/>
      <c r="B37" s="10"/>
      <c r="C37" s="10">
        <v>15</v>
      </c>
      <c r="D37" s="43">
        <v>1.1200000000000001</v>
      </c>
      <c r="E37" s="30">
        <f>1.5*1.15</f>
        <v>1.7249999999999999</v>
      </c>
      <c r="F37" s="35">
        <f t="shared" si="1"/>
        <v>12.832713541845353</v>
      </c>
    </row>
    <row r="38" spans="1:7" s="33" customFormat="1" x14ac:dyDescent="0.3">
      <c r="A38" s="32" t="s">
        <v>98</v>
      </c>
      <c r="C38" s="33">
        <v>16</v>
      </c>
      <c r="D38" s="44">
        <v>0.92</v>
      </c>
      <c r="E38" s="34">
        <f>1.5*0.68</f>
        <v>1.02</v>
      </c>
      <c r="F38" s="35">
        <f>$B$39^D38*E38</f>
        <v>14.56970895773793</v>
      </c>
    </row>
    <row r="39" spans="1:7" x14ac:dyDescent="0.3">
      <c r="A39" s="29"/>
      <c r="B39" s="3">
        <f>A13</f>
        <v>18</v>
      </c>
      <c r="C39" s="10">
        <v>17</v>
      </c>
      <c r="D39" s="43">
        <v>0.97</v>
      </c>
      <c r="E39" s="30">
        <f>1.5*0.68</f>
        <v>1.02</v>
      </c>
      <c r="F39" s="35">
        <f>$B$39^D39*E39</f>
        <v>16.835053532732278</v>
      </c>
    </row>
    <row r="40" spans="1:7" x14ac:dyDescent="0.3">
      <c r="A40" s="29"/>
      <c r="B40" s="10">
        <f>A2/SUM(F38:F42)</f>
        <v>1.0085111375350329</v>
      </c>
      <c r="C40" s="10">
        <v>18</v>
      </c>
      <c r="D40" s="43">
        <v>1</v>
      </c>
      <c r="E40" s="30">
        <f>1.5*0.68</f>
        <v>1.02</v>
      </c>
      <c r="F40" s="35">
        <f>$B$39^D40*E40</f>
        <v>18.36</v>
      </c>
    </row>
    <row r="41" spans="1:7" x14ac:dyDescent="0.3">
      <c r="A41" s="29"/>
      <c r="B41" s="10"/>
      <c r="C41" s="10">
        <v>19</v>
      </c>
      <c r="D41" s="43">
        <v>1.02</v>
      </c>
      <c r="E41" s="30">
        <f>1.5*0.68</f>
        <v>1.02</v>
      </c>
      <c r="F41" s="35">
        <f>$B$39^D41*E41</f>
        <v>19.452621069650025</v>
      </c>
    </row>
    <row r="42" spans="1:7" x14ac:dyDescent="0.3">
      <c r="A42" s="29"/>
      <c r="B42" s="10"/>
      <c r="C42" s="10">
        <v>20</v>
      </c>
      <c r="D42" s="43">
        <v>1.03</v>
      </c>
      <c r="E42" s="30">
        <f>1.5*0.68</f>
        <v>1.02</v>
      </c>
      <c r="F42" s="35">
        <f>$B$39^D42*E42</f>
        <v>20.023078592806311</v>
      </c>
    </row>
    <row r="43" spans="1:7" s="33" customFormat="1" x14ac:dyDescent="0.15">
      <c r="A43" s="32" t="s">
        <v>94</v>
      </c>
      <c r="C43" s="33">
        <v>21</v>
      </c>
      <c r="D43" s="33">
        <v>0.9</v>
      </c>
      <c r="E43" s="33">
        <f>0.98</f>
        <v>0.98</v>
      </c>
      <c r="F43" s="35">
        <f>$B$44^D43*E43</f>
        <v>30.13820190959872</v>
      </c>
      <c r="G43" s="34"/>
    </row>
    <row r="44" spans="1:7" x14ac:dyDescent="0.3">
      <c r="A44" s="29"/>
      <c r="B44" s="10">
        <f>A14</f>
        <v>45</v>
      </c>
      <c r="C44" s="10">
        <v>22</v>
      </c>
      <c r="D44" s="43">
        <v>0.94</v>
      </c>
      <c r="E44" s="10">
        <f>0.91</f>
        <v>0.91</v>
      </c>
      <c r="F44" s="35">
        <f t="shared" ref="F44:F52" si="2">$B$44^D44*E44</f>
        <v>32.588258699706778</v>
      </c>
      <c r="G44" s="30"/>
    </row>
    <row r="45" spans="1:7" x14ac:dyDescent="0.3">
      <c r="A45" s="29"/>
      <c r="B45" s="10">
        <f>A3/SUM(F43:F52)</f>
        <v>1.0067655525808685</v>
      </c>
      <c r="C45" s="10">
        <v>23</v>
      </c>
      <c r="D45" s="43">
        <v>0.98</v>
      </c>
      <c r="E45" s="10">
        <v>0.86799999999999999</v>
      </c>
      <c r="F45" s="35">
        <f t="shared" si="2"/>
        <v>36.196617514972246</v>
      </c>
      <c r="G45" s="30"/>
    </row>
    <row r="46" spans="1:7" x14ac:dyDescent="0.15">
      <c r="A46" s="29"/>
      <c r="B46" s="10"/>
      <c r="C46" s="10">
        <v>24</v>
      </c>
      <c r="D46" s="10">
        <v>1.01</v>
      </c>
      <c r="E46" s="10">
        <v>0.84</v>
      </c>
      <c r="F46" s="35">
        <f t="shared" si="2"/>
        <v>39.266656652641835</v>
      </c>
      <c r="G46" s="30"/>
    </row>
    <row r="47" spans="1:7" x14ac:dyDescent="0.15">
      <c r="A47" s="29"/>
      <c r="B47" s="10"/>
      <c r="C47" s="10">
        <v>25</v>
      </c>
      <c r="D47" s="10">
        <v>1.04</v>
      </c>
      <c r="E47" s="10">
        <v>0.84</v>
      </c>
      <c r="F47" s="35">
        <f t="shared" si="2"/>
        <v>44.016985882911399</v>
      </c>
      <c r="G47" s="30"/>
    </row>
    <row r="48" spans="1:7" x14ac:dyDescent="0.15">
      <c r="A48" s="29"/>
      <c r="B48" s="10"/>
      <c r="C48" s="10">
        <v>26</v>
      </c>
      <c r="D48" s="10">
        <v>1.06</v>
      </c>
      <c r="E48" s="10">
        <v>0.84</v>
      </c>
      <c r="F48" s="35">
        <f t="shared" si="2"/>
        <v>47.499009206463903</v>
      </c>
      <c r="G48" s="30"/>
    </row>
    <row r="49" spans="1:7" x14ac:dyDescent="0.15">
      <c r="A49" s="29"/>
      <c r="B49" s="10"/>
      <c r="C49" s="10">
        <v>27</v>
      </c>
      <c r="D49" s="10">
        <v>1.08</v>
      </c>
      <c r="E49" s="10">
        <v>0.84</v>
      </c>
      <c r="F49" s="35">
        <f t="shared" si="2"/>
        <v>51.256482704138143</v>
      </c>
      <c r="G49" s="30"/>
    </row>
    <row r="50" spans="1:7" x14ac:dyDescent="0.15">
      <c r="A50" s="29"/>
      <c r="B50" s="10"/>
      <c r="C50" s="10">
        <v>28</v>
      </c>
      <c r="D50" s="10">
        <v>1.0900000000000001</v>
      </c>
      <c r="E50" s="10">
        <v>0.84</v>
      </c>
      <c r="F50" s="35">
        <f t="shared" si="2"/>
        <v>53.245256813901314</v>
      </c>
      <c r="G50" s="30"/>
    </row>
    <row r="51" spans="1:7" x14ac:dyDescent="0.15">
      <c r="A51" s="29"/>
      <c r="B51" s="10"/>
      <c r="C51" s="10">
        <v>29</v>
      </c>
      <c r="D51" s="10">
        <v>1.1000000000000001</v>
      </c>
      <c r="E51" s="10">
        <v>0.84</v>
      </c>
      <c r="F51" s="35">
        <f t="shared" si="2"/>
        <v>55.311196235269882</v>
      </c>
      <c r="G51" s="30"/>
    </row>
    <row r="52" spans="1:7" x14ac:dyDescent="0.15">
      <c r="A52" s="10"/>
      <c r="B52" s="10"/>
      <c r="C52" s="10">
        <v>30</v>
      </c>
      <c r="D52" s="10">
        <v>1.1100000000000001</v>
      </c>
      <c r="E52" s="10">
        <v>0.84</v>
      </c>
      <c r="F52" s="35">
        <f t="shared" si="2"/>
        <v>57.457295016329063</v>
      </c>
      <c r="G52" s="30"/>
    </row>
    <row r="53" spans="1:7" s="33" customFormat="1" x14ac:dyDescent="0.15">
      <c r="A53" s="32" t="s">
        <v>95</v>
      </c>
      <c r="C53" s="33">
        <v>31</v>
      </c>
      <c r="D53" s="33">
        <v>0.9</v>
      </c>
      <c r="E53" s="34">
        <v>0.56999999999999995</v>
      </c>
      <c r="F53" s="35">
        <f>$B$54^D53*E53</f>
        <v>74.617229861332277</v>
      </c>
    </row>
    <row r="54" spans="1:7" x14ac:dyDescent="0.3">
      <c r="A54" s="29"/>
      <c r="B54" s="10">
        <f>A15</f>
        <v>225</v>
      </c>
      <c r="C54" s="10">
        <v>32</v>
      </c>
      <c r="D54" s="43">
        <v>0.94</v>
      </c>
      <c r="E54" s="30">
        <f>0.62</f>
        <v>0.62</v>
      </c>
      <c r="F54" s="35">
        <f t="shared" ref="F54:F62" si="3">$B$54^D54*E54</f>
        <v>100.79599040613049</v>
      </c>
    </row>
    <row r="55" spans="1:7" x14ac:dyDescent="0.3">
      <c r="A55" s="29"/>
      <c r="B55" s="10">
        <f>A4/SUM(F53:F62)</f>
        <v>1.0048185592304513</v>
      </c>
      <c r="C55" s="10">
        <v>33</v>
      </c>
      <c r="D55" s="43">
        <v>0.98</v>
      </c>
      <c r="E55" s="30">
        <v>0.67</v>
      </c>
      <c r="F55" s="35">
        <f t="shared" si="3"/>
        <v>135.27379389813129</v>
      </c>
    </row>
    <row r="56" spans="1:7" x14ac:dyDescent="0.15">
      <c r="A56" s="29"/>
      <c r="B56" s="10"/>
      <c r="C56" s="10">
        <v>34</v>
      </c>
      <c r="D56" s="10">
        <v>1.01</v>
      </c>
      <c r="E56" s="30">
        <v>0.72</v>
      </c>
      <c r="F56" s="35">
        <f t="shared" si="3"/>
        <v>171.01603760256597</v>
      </c>
    </row>
    <row r="57" spans="1:7" x14ac:dyDescent="0.15">
      <c r="A57" s="29"/>
      <c r="B57" s="10"/>
      <c r="C57" s="10">
        <v>35</v>
      </c>
      <c r="D57" s="10">
        <v>1.04</v>
      </c>
      <c r="E57" s="30">
        <v>0.77</v>
      </c>
      <c r="F57" s="35">
        <f t="shared" si="3"/>
        <v>215.15950873716801</v>
      </c>
    </row>
    <row r="58" spans="1:7" x14ac:dyDescent="0.15">
      <c r="A58" s="29"/>
      <c r="B58" s="10"/>
      <c r="C58" s="10">
        <v>36</v>
      </c>
      <c r="D58" s="10">
        <v>1.06</v>
      </c>
      <c r="E58" s="30">
        <v>0.79</v>
      </c>
      <c r="F58" s="35">
        <f t="shared" si="3"/>
        <v>246.00308901267445</v>
      </c>
    </row>
    <row r="59" spans="1:7" x14ac:dyDescent="0.15">
      <c r="A59" s="29"/>
      <c r="B59" s="10"/>
      <c r="C59" s="10">
        <v>37</v>
      </c>
      <c r="D59" s="10">
        <v>1.08</v>
      </c>
      <c r="E59" s="30">
        <v>0.81</v>
      </c>
      <c r="F59" s="35">
        <f t="shared" si="3"/>
        <v>281.08789192118451</v>
      </c>
    </row>
    <row r="60" spans="1:7" x14ac:dyDescent="0.15">
      <c r="A60" s="29"/>
      <c r="B60" s="10"/>
      <c r="C60" s="10">
        <v>38</v>
      </c>
      <c r="D60" s="10">
        <v>1.0900000000000001</v>
      </c>
      <c r="E60" s="30">
        <v>0.85</v>
      </c>
      <c r="F60" s="35">
        <f t="shared" si="3"/>
        <v>311.3851308509096</v>
      </c>
    </row>
    <row r="61" spans="1:7" x14ac:dyDescent="0.15">
      <c r="A61" s="29"/>
      <c r="B61" s="10"/>
      <c r="C61" s="10">
        <v>39</v>
      </c>
      <c r="D61" s="10">
        <v>1.1000000000000001</v>
      </c>
      <c r="E61" s="30">
        <v>0.87</v>
      </c>
      <c r="F61" s="35">
        <f t="shared" si="3"/>
        <v>336.44960482524908</v>
      </c>
    </row>
    <row r="62" spans="1:7" x14ac:dyDescent="0.15">
      <c r="A62" s="29"/>
      <c r="B62" s="10"/>
      <c r="C62" s="10">
        <v>40</v>
      </c>
      <c r="D62" s="10">
        <v>1.1100000000000001</v>
      </c>
      <c r="E62" s="30">
        <v>0.9</v>
      </c>
      <c r="F62" s="35">
        <f t="shared" si="3"/>
        <v>367.42195574816901</v>
      </c>
    </row>
    <row r="63" spans="1:7" s="33" customFormat="1" x14ac:dyDescent="0.15">
      <c r="A63" s="32" t="s">
        <v>96</v>
      </c>
      <c r="C63" s="33">
        <v>41</v>
      </c>
      <c r="D63" s="33">
        <v>0.9</v>
      </c>
      <c r="E63" s="34">
        <v>1.1399999999999999</v>
      </c>
      <c r="F63" s="35">
        <f>$B$64^D63*E63</f>
        <v>401.12363006486032</v>
      </c>
    </row>
    <row r="64" spans="1:7" x14ac:dyDescent="0.3">
      <c r="A64" s="29"/>
      <c r="B64" s="10">
        <f>A16</f>
        <v>675</v>
      </c>
      <c r="C64" s="10">
        <v>42</v>
      </c>
      <c r="D64" s="43">
        <v>0.94</v>
      </c>
      <c r="E64" s="30">
        <v>1</v>
      </c>
      <c r="F64" s="35">
        <f t="shared" ref="F64:F71" si="4">$B$64^D64*E64</f>
        <v>456.61013449762766</v>
      </c>
    </row>
    <row r="65" spans="1:6" x14ac:dyDescent="0.3">
      <c r="A65" s="29"/>
      <c r="B65" s="10">
        <f>A5/SUM(F63:F72)</f>
        <v>1.0179139656121678</v>
      </c>
      <c r="C65" s="10">
        <v>43</v>
      </c>
      <c r="D65" s="43">
        <v>0.98</v>
      </c>
      <c r="E65" s="30">
        <v>0.87</v>
      </c>
      <c r="F65" s="35">
        <f t="shared" si="4"/>
        <v>515.50982875307773</v>
      </c>
    </row>
    <row r="66" spans="1:6" x14ac:dyDescent="0.15">
      <c r="A66" s="29"/>
      <c r="B66" s="10"/>
      <c r="C66" s="10">
        <v>44</v>
      </c>
      <c r="D66" s="10">
        <v>1.01</v>
      </c>
      <c r="E66" s="30">
        <v>0.81</v>
      </c>
      <c r="F66" s="35">
        <f t="shared" si="4"/>
        <v>583.55504691657916</v>
      </c>
    </row>
    <row r="67" spans="1:6" x14ac:dyDescent="0.15">
      <c r="A67" s="29"/>
      <c r="B67" s="10"/>
      <c r="C67" s="10">
        <v>45</v>
      </c>
      <c r="D67" s="10">
        <v>1.04</v>
      </c>
      <c r="E67" s="30">
        <v>0.74</v>
      </c>
      <c r="F67" s="35">
        <f t="shared" si="4"/>
        <v>648.19793549669964</v>
      </c>
    </row>
    <row r="68" spans="1:6" x14ac:dyDescent="0.15">
      <c r="A68" s="29"/>
      <c r="B68" s="10"/>
      <c r="C68" s="10">
        <v>46</v>
      </c>
      <c r="D68" s="10">
        <v>1.06</v>
      </c>
      <c r="E68" s="30">
        <v>0.71</v>
      </c>
      <c r="F68" s="35">
        <f t="shared" si="4"/>
        <v>708.46817790392458</v>
      </c>
    </row>
    <row r="69" spans="1:6" x14ac:dyDescent="0.15">
      <c r="A69" s="29"/>
      <c r="B69" s="10"/>
      <c r="C69" s="10">
        <v>47</v>
      </c>
      <c r="D69" s="10">
        <v>1.08</v>
      </c>
      <c r="E69" s="30">
        <v>0.66</v>
      </c>
      <c r="F69" s="35">
        <f t="shared" si="4"/>
        <v>750.22582572908368</v>
      </c>
    </row>
    <row r="70" spans="1:6" x14ac:dyDescent="0.15">
      <c r="A70" s="29"/>
      <c r="B70" s="10"/>
      <c r="C70" s="10">
        <v>48</v>
      </c>
      <c r="D70" s="10">
        <v>1.0900000000000001</v>
      </c>
      <c r="E70" s="30">
        <v>0.66</v>
      </c>
      <c r="F70" s="35">
        <f t="shared" si="4"/>
        <v>800.72806023111946</v>
      </c>
    </row>
    <row r="71" spans="1:6" x14ac:dyDescent="0.15">
      <c r="A71" s="29"/>
      <c r="B71" s="10"/>
      <c r="C71" s="10">
        <v>49</v>
      </c>
      <c r="D71" s="10">
        <v>1.1000000000000001</v>
      </c>
      <c r="E71" s="30">
        <v>0.66</v>
      </c>
      <c r="F71" s="35">
        <f t="shared" si="4"/>
        <v>854.62990536002303</v>
      </c>
    </row>
    <row r="72" spans="1:6" x14ac:dyDescent="0.15">
      <c r="A72" s="29"/>
      <c r="B72" s="10"/>
      <c r="C72" s="10">
        <v>50</v>
      </c>
      <c r="D72" s="10">
        <v>1.1100000000000001</v>
      </c>
      <c r="E72" s="30">
        <v>0.66</v>
      </c>
      <c r="F72" s="35">
        <f>$B$64^D72*E72</f>
        <v>912.16020945346077</v>
      </c>
    </row>
    <row r="73" spans="1:6" s="33" customFormat="1" x14ac:dyDescent="0.15">
      <c r="A73" s="32" t="s">
        <v>97</v>
      </c>
      <c r="B73" s="36"/>
      <c r="C73" s="36">
        <v>51</v>
      </c>
      <c r="D73" s="36">
        <v>0.9</v>
      </c>
      <c r="E73" s="37">
        <v>1.61</v>
      </c>
      <c r="F73" s="35">
        <f>$B$74^D73*E73</f>
        <v>961.48945640718955</v>
      </c>
    </row>
    <row r="74" spans="1:6" x14ac:dyDescent="0.3">
      <c r="A74" s="29"/>
      <c r="B74" s="10">
        <f>A17</f>
        <v>1215</v>
      </c>
      <c r="C74" s="10">
        <v>52</v>
      </c>
      <c r="D74" s="43">
        <v>0.94</v>
      </c>
      <c r="E74" s="30">
        <v>1.27</v>
      </c>
      <c r="F74" s="35">
        <f t="shared" ref="F74:F82" si="5">$B$74^D74*E74</f>
        <v>1007.6400533194707</v>
      </c>
    </row>
    <row r="75" spans="1:6" x14ac:dyDescent="0.3">
      <c r="A75" s="29"/>
      <c r="B75" s="10">
        <f>A6/SUM(F73:F82)</f>
        <v>0.99108165879635524</v>
      </c>
      <c r="C75" s="10">
        <v>53</v>
      </c>
      <c r="D75" s="43">
        <v>0.98</v>
      </c>
      <c r="E75" s="30">
        <v>1.01</v>
      </c>
      <c r="F75" s="35">
        <f t="shared" si="5"/>
        <v>1064.6482048737657</v>
      </c>
    </row>
    <row r="76" spans="1:6" x14ac:dyDescent="0.15">
      <c r="A76" s="29"/>
      <c r="B76" s="10"/>
      <c r="C76" s="10">
        <v>54</v>
      </c>
      <c r="D76" s="10">
        <v>1.01</v>
      </c>
      <c r="E76" s="30">
        <v>0.87</v>
      </c>
      <c r="F76" s="35">
        <f t="shared" si="5"/>
        <v>1134.8573985736152</v>
      </c>
    </row>
    <row r="77" spans="1:6" x14ac:dyDescent="0.15">
      <c r="A77" s="29"/>
      <c r="B77" s="10"/>
      <c r="C77" s="10">
        <v>55</v>
      </c>
      <c r="D77" s="10">
        <v>1.04</v>
      </c>
      <c r="E77" s="30">
        <f>0.74</f>
        <v>0.74</v>
      </c>
      <c r="F77" s="35">
        <f t="shared" si="5"/>
        <v>1194.5134626353763</v>
      </c>
    </row>
    <row r="78" spans="1:6" x14ac:dyDescent="0.15">
      <c r="A78" s="29"/>
      <c r="B78" s="10"/>
      <c r="C78" s="10">
        <v>56</v>
      </c>
      <c r="D78" s="10">
        <v>1.06</v>
      </c>
      <c r="E78" s="30">
        <v>0.68</v>
      </c>
      <c r="F78" s="35">
        <f t="shared" si="5"/>
        <v>1265.2017015403467</v>
      </c>
    </row>
    <row r="79" spans="1:6" x14ac:dyDescent="0.15">
      <c r="A79" s="29"/>
      <c r="B79" s="10"/>
      <c r="C79" s="10">
        <v>57</v>
      </c>
      <c r="D79" s="10">
        <v>1.08</v>
      </c>
      <c r="E79" s="30">
        <v>0.62</v>
      </c>
      <c r="F79" s="35">
        <f t="shared" si="5"/>
        <v>1329.6399938957534</v>
      </c>
    </row>
    <row r="80" spans="1:6" x14ac:dyDescent="0.15">
      <c r="A80" s="29"/>
      <c r="B80" s="10"/>
      <c r="C80" s="10">
        <v>58</v>
      </c>
      <c r="D80" s="10">
        <v>1.0900000000000001</v>
      </c>
      <c r="E80" s="30">
        <v>0.6</v>
      </c>
      <c r="F80" s="35">
        <f t="shared" si="5"/>
        <v>1381.4634317160564</v>
      </c>
    </row>
    <row r="81" spans="1:6" x14ac:dyDescent="0.15">
      <c r="A81" s="29"/>
      <c r="B81" s="10"/>
      <c r="C81" s="10">
        <v>59</v>
      </c>
      <c r="D81" s="10">
        <v>1.1000000000000001</v>
      </c>
      <c r="E81" s="30">
        <f>0.58</f>
        <v>0.57999999999999996</v>
      </c>
      <c r="F81" s="35">
        <f t="shared" si="5"/>
        <v>1433.7119308110318</v>
      </c>
    </row>
    <row r="82" spans="1:6" x14ac:dyDescent="0.15">
      <c r="A82" s="29"/>
      <c r="B82" s="10"/>
      <c r="C82" s="10">
        <v>60</v>
      </c>
      <c r="D82" s="10">
        <v>1.1100000000000001</v>
      </c>
      <c r="E82" s="30">
        <v>0.56000000000000005</v>
      </c>
      <c r="F82" s="35">
        <f t="shared" si="5"/>
        <v>1486.1672800822253</v>
      </c>
    </row>
    <row r="83" spans="1:6" s="33" customFormat="1" x14ac:dyDescent="0.15">
      <c r="A83" s="38" t="s">
        <v>13</v>
      </c>
      <c r="C83" s="36">
        <v>61</v>
      </c>
      <c r="D83" s="36">
        <v>0.9</v>
      </c>
      <c r="E83" s="37">
        <v>1.76</v>
      </c>
      <c r="F83" s="33">
        <f>$B$84^D83*E83</f>
        <v>1530.7680928358809</v>
      </c>
    </row>
    <row r="84" spans="1:6" x14ac:dyDescent="0.3">
      <c r="B84" s="3">
        <f>A18</f>
        <v>1845</v>
      </c>
      <c r="C84" s="10">
        <v>62</v>
      </c>
      <c r="D84" s="43">
        <v>0.94</v>
      </c>
      <c r="E84" s="30">
        <v>1.35</v>
      </c>
      <c r="F84" s="33">
        <f t="shared" ref="F84:F92" si="6">$B$84^D84*E84</f>
        <v>1586.2453308925133</v>
      </c>
    </row>
    <row r="85" spans="1:6" x14ac:dyDescent="0.3">
      <c r="B85" s="3">
        <f>A7/SUM(F83:F92)</f>
        <v>1.0161339585164373</v>
      </c>
      <c r="C85" s="13">
        <v>63</v>
      </c>
      <c r="D85" s="43">
        <v>0.98</v>
      </c>
      <c r="E85" s="30">
        <v>1.03</v>
      </c>
      <c r="F85" s="33">
        <f t="shared" si="6"/>
        <v>1634.9846053299343</v>
      </c>
    </row>
    <row r="86" spans="1:6" x14ac:dyDescent="0.15">
      <c r="C86" s="10">
        <v>64</v>
      </c>
      <c r="D86" s="10">
        <v>1.01</v>
      </c>
      <c r="E86" s="30">
        <v>0.85</v>
      </c>
      <c r="F86" s="33">
        <f t="shared" si="6"/>
        <v>1690.7338975200137</v>
      </c>
    </row>
    <row r="87" spans="1:6" x14ac:dyDescent="0.15">
      <c r="C87" s="13">
        <v>65</v>
      </c>
      <c r="D87" s="10">
        <v>1.04</v>
      </c>
      <c r="E87" s="30">
        <f>0.71</f>
        <v>0.71</v>
      </c>
      <c r="F87" s="33">
        <f t="shared" si="6"/>
        <v>1769.6793125220495</v>
      </c>
    </row>
    <row r="88" spans="1:6" x14ac:dyDescent="0.15">
      <c r="C88" s="10">
        <v>66</v>
      </c>
      <c r="D88" s="10">
        <v>1.06</v>
      </c>
      <c r="E88" s="30">
        <v>0.64</v>
      </c>
      <c r="F88" s="33">
        <f t="shared" si="6"/>
        <v>1854.112691600599</v>
      </c>
    </row>
    <row r="89" spans="1:6" x14ac:dyDescent="0.15">
      <c r="C89" s="13">
        <v>67</v>
      </c>
      <c r="D89" s="10">
        <v>1.08</v>
      </c>
      <c r="E89" s="30">
        <v>0.57299999999999995</v>
      </c>
      <c r="F89" s="33">
        <f t="shared" si="6"/>
        <v>1929.4374422779892</v>
      </c>
    </row>
    <row r="90" spans="1:6" x14ac:dyDescent="0.15">
      <c r="C90" s="10">
        <v>68</v>
      </c>
      <c r="D90" s="10">
        <v>1.0900000000000001</v>
      </c>
      <c r="E90" s="30">
        <v>0.55000000000000004</v>
      </c>
      <c r="F90" s="33">
        <f t="shared" si="6"/>
        <v>1996.6352460900389</v>
      </c>
    </row>
    <row r="91" spans="1:6" x14ac:dyDescent="0.15">
      <c r="C91" s="13">
        <v>69</v>
      </c>
      <c r="D91" s="10">
        <v>1.1000000000000001</v>
      </c>
      <c r="E91" s="30">
        <f>0.525</f>
        <v>0.52500000000000002</v>
      </c>
      <c r="F91" s="33">
        <f t="shared" si="6"/>
        <v>2054.7325977856162</v>
      </c>
    </row>
    <row r="92" spans="1:6" x14ac:dyDescent="0.15">
      <c r="C92" s="10">
        <v>70</v>
      </c>
      <c r="D92" s="10">
        <v>1.1100000000000001</v>
      </c>
      <c r="E92" s="30">
        <v>0.5</v>
      </c>
      <c r="F92" s="33">
        <f t="shared" si="6"/>
        <v>2109.7256137280674</v>
      </c>
    </row>
    <row r="93" spans="1:6" s="33" customFormat="1" x14ac:dyDescent="0.15">
      <c r="A93" s="38" t="s">
        <v>14</v>
      </c>
      <c r="C93" s="36">
        <v>71</v>
      </c>
      <c r="D93" s="36">
        <v>0.9</v>
      </c>
      <c r="E93" s="37">
        <v>1.66</v>
      </c>
      <c r="F93" s="33">
        <f>$B$94^D93*E93</f>
        <v>2185.8551108881575</v>
      </c>
    </row>
    <row r="94" spans="1:6" x14ac:dyDescent="0.3">
      <c r="B94" s="3">
        <f>A19</f>
        <v>2925</v>
      </c>
      <c r="C94" s="10">
        <v>72</v>
      </c>
      <c r="D94" s="43">
        <v>0.94</v>
      </c>
      <c r="E94" s="30">
        <v>1.2549999999999999</v>
      </c>
      <c r="F94" s="33">
        <f t="shared" ref="F94:F102" si="7">$B$94^D94*E94</f>
        <v>2274.0606537538556</v>
      </c>
    </row>
    <row r="95" spans="1:6" x14ac:dyDescent="0.3">
      <c r="B95" s="3">
        <f>A8/SUM(F93:F102)</f>
        <v>1.0481607878136958</v>
      </c>
      <c r="C95" s="13">
        <v>73</v>
      </c>
      <c r="D95" s="43">
        <v>0.98</v>
      </c>
      <c r="E95" s="30">
        <v>0.95699999999999996</v>
      </c>
      <c r="F95" s="33">
        <f t="shared" si="7"/>
        <v>2386.2464251698998</v>
      </c>
    </row>
    <row r="96" spans="1:6" x14ac:dyDescent="0.15">
      <c r="C96" s="10">
        <v>74</v>
      </c>
      <c r="D96" s="10">
        <v>1.01</v>
      </c>
      <c r="E96" s="30">
        <v>0.8</v>
      </c>
      <c r="F96" s="33">
        <f t="shared" si="7"/>
        <v>2534.4114157953536</v>
      </c>
    </row>
    <row r="97" spans="1:6" x14ac:dyDescent="0.15">
      <c r="C97" s="13">
        <v>75</v>
      </c>
      <c r="D97" s="10">
        <v>1.04</v>
      </c>
      <c r="E97" s="30">
        <f>0.67</f>
        <v>0.67</v>
      </c>
      <c r="F97" s="33">
        <f t="shared" si="7"/>
        <v>2696.7811751493618</v>
      </c>
    </row>
    <row r="98" spans="1:6" x14ac:dyDescent="0.15">
      <c r="C98" s="10">
        <v>76</v>
      </c>
      <c r="D98" s="10">
        <v>1.06</v>
      </c>
      <c r="E98" s="30">
        <v>0.61</v>
      </c>
      <c r="F98" s="33">
        <f t="shared" si="7"/>
        <v>2880.2040560959272</v>
      </c>
    </row>
    <row r="99" spans="1:6" x14ac:dyDescent="0.15">
      <c r="C99" s="13">
        <v>77</v>
      </c>
      <c r="D99" s="10">
        <v>1.08</v>
      </c>
      <c r="E99" s="30">
        <v>0.54800000000000004</v>
      </c>
      <c r="F99" s="33">
        <f t="shared" si="7"/>
        <v>3035.2641928045978</v>
      </c>
    </row>
    <row r="100" spans="1:6" x14ac:dyDescent="0.15">
      <c r="C100" s="10">
        <v>78</v>
      </c>
      <c r="D100" s="10">
        <v>1.0900000000000001</v>
      </c>
      <c r="E100" s="30">
        <v>0.53</v>
      </c>
      <c r="F100" s="33">
        <f t="shared" si="7"/>
        <v>3179.457823870322</v>
      </c>
    </row>
    <row r="101" spans="1:6" x14ac:dyDescent="0.15">
      <c r="C101" s="13">
        <v>79</v>
      </c>
      <c r="D101" s="10">
        <v>1.1000000000000001</v>
      </c>
      <c r="E101" s="30">
        <f>0.51</f>
        <v>0.51</v>
      </c>
      <c r="F101" s="33">
        <f t="shared" si="7"/>
        <v>3313.6652511505922</v>
      </c>
    </row>
    <row r="102" spans="1:6" x14ac:dyDescent="0.15">
      <c r="C102" s="10">
        <v>80</v>
      </c>
      <c r="D102" s="10">
        <v>1.1100000000000001</v>
      </c>
      <c r="E102" s="30">
        <v>0.48599999999999999</v>
      </c>
      <c r="F102" s="33">
        <f t="shared" si="7"/>
        <v>3420.0777993558331</v>
      </c>
    </row>
    <row r="103" spans="1:6" s="33" customFormat="1" x14ac:dyDescent="0.15">
      <c r="A103" s="38" t="s">
        <v>15</v>
      </c>
      <c r="C103" s="36">
        <v>81</v>
      </c>
      <c r="D103" s="36">
        <v>0.9</v>
      </c>
      <c r="E103" s="37">
        <v>1.99</v>
      </c>
      <c r="F103" s="33">
        <f>$B$104^D103*E103</f>
        <v>3547.1666441780017</v>
      </c>
    </row>
    <row r="104" spans="1:6" x14ac:dyDescent="0.3">
      <c r="B104" s="3">
        <f>A20</f>
        <v>4095</v>
      </c>
      <c r="C104" s="10">
        <v>82</v>
      </c>
      <c r="D104" s="43">
        <v>0.94</v>
      </c>
      <c r="E104" s="30">
        <v>1.4830000000000001</v>
      </c>
      <c r="F104" s="33">
        <f t="shared" ref="F104:F112" si="8">$B$104^D104*E104</f>
        <v>3686.8869635910478</v>
      </c>
    </row>
    <row r="105" spans="1:6" x14ac:dyDescent="0.3">
      <c r="B105" s="3">
        <f>A9/SUM(F103:F112)</f>
        <v>0.97312028424537322</v>
      </c>
      <c r="C105" s="13">
        <v>83</v>
      </c>
      <c r="D105" s="43">
        <v>0.98</v>
      </c>
      <c r="E105" s="30">
        <v>1.105</v>
      </c>
      <c r="F105" s="33">
        <f>$B$104^D105*E105</f>
        <v>3831.5200806402177</v>
      </c>
    </row>
    <row r="106" spans="1:6" x14ac:dyDescent="0.15">
      <c r="C106" s="10">
        <v>84</v>
      </c>
      <c r="D106" s="10">
        <v>1.01</v>
      </c>
      <c r="E106" s="30">
        <v>0.89500000000000002</v>
      </c>
      <c r="F106" s="33">
        <f t="shared" si="8"/>
        <v>3982.9007144518037</v>
      </c>
    </row>
    <row r="107" spans="1:6" x14ac:dyDescent="0.15">
      <c r="C107" s="13">
        <v>85</v>
      </c>
      <c r="D107" s="10">
        <v>1.04</v>
      </c>
      <c r="E107" s="30">
        <f>0.728</f>
        <v>0.72799999999999998</v>
      </c>
      <c r="F107" s="33">
        <f t="shared" si="8"/>
        <v>4157.9134185982048</v>
      </c>
    </row>
    <row r="108" spans="1:6" x14ac:dyDescent="0.15">
      <c r="C108" s="10">
        <v>86</v>
      </c>
      <c r="D108" s="10">
        <v>1.06</v>
      </c>
      <c r="E108" s="30">
        <v>0.64</v>
      </c>
      <c r="F108" s="33">
        <f t="shared" si="8"/>
        <v>4316.8714325046449</v>
      </c>
    </row>
    <row r="109" spans="1:6" x14ac:dyDescent="0.15">
      <c r="C109" s="13">
        <v>87</v>
      </c>
      <c r="D109" s="10">
        <v>1.08</v>
      </c>
      <c r="E109" s="30">
        <v>0.56000000000000005</v>
      </c>
      <c r="F109" s="33">
        <f t="shared" si="8"/>
        <v>4460.8975124187637</v>
      </c>
    </row>
    <row r="110" spans="1:6" x14ac:dyDescent="0.15">
      <c r="C110" s="10">
        <v>88</v>
      </c>
      <c r="D110" s="10">
        <v>1.0900000000000001</v>
      </c>
      <c r="E110" s="30">
        <v>0.53</v>
      </c>
      <c r="F110" s="33">
        <f t="shared" si="8"/>
        <v>4588.097382562074</v>
      </c>
    </row>
    <row r="111" spans="1:6" x14ac:dyDescent="0.15">
      <c r="C111" s="13">
        <v>89</v>
      </c>
      <c r="D111" s="10">
        <v>1.1000000000000001</v>
      </c>
      <c r="E111" s="30">
        <f>0.5</f>
        <v>0.5</v>
      </c>
      <c r="F111" s="33">
        <f t="shared" si="8"/>
        <v>4703.8049093029031</v>
      </c>
    </row>
    <row r="112" spans="1:6" x14ac:dyDescent="0.15">
      <c r="C112" s="10">
        <v>90</v>
      </c>
      <c r="D112" s="10">
        <v>1.1100000000000001</v>
      </c>
      <c r="E112" s="30">
        <v>0.47</v>
      </c>
      <c r="F112" s="33">
        <f t="shared" si="8"/>
        <v>4805.0697219992153</v>
      </c>
    </row>
    <row r="113" spans="1:6" s="33" customFormat="1" x14ac:dyDescent="0.15">
      <c r="A113" s="38" t="s">
        <v>16</v>
      </c>
      <c r="C113" s="36">
        <v>91</v>
      </c>
      <c r="D113" s="36">
        <v>0.9</v>
      </c>
      <c r="E113" s="37">
        <v>1.98</v>
      </c>
      <c r="F113" s="33">
        <f>$B$114^D113*E113</f>
        <v>4977.3859277449346</v>
      </c>
    </row>
    <row r="114" spans="1:6" x14ac:dyDescent="0.3">
      <c r="B114" s="3">
        <f>A21</f>
        <v>6000</v>
      </c>
      <c r="C114" s="10">
        <v>92</v>
      </c>
      <c r="D114" s="43">
        <v>0.94</v>
      </c>
      <c r="E114" s="30">
        <v>1.45</v>
      </c>
      <c r="F114" s="33">
        <f t="shared" ref="F114:F121" si="9">$B$114^D114*E114</f>
        <v>5162.1447417811314</v>
      </c>
    </row>
    <row r="115" spans="1:6" x14ac:dyDescent="0.3">
      <c r="B115" s="3">
        <f>A10/SUM(F113:F121)</f>
        <v>1.0234386893409833</v>
      </c>
      <c r="C115" s="13">
        <v>93</v>
      </c>
      <c r="D115" s="43">
        <v>0.98</v>
      </c>
      <c r="E115" s="30">
        <v>1.0649999999999999</v>
      </c>
      <c r="F115" s="33">
        <f t="shared" si="9"/>
        <v>5369.5492874525444</v>
      </c>
    </row>
    <row r="116" spans="1:6" x14ac:dyDescent="0.15">
      <c r="C116" s="10">
        <v>94</v>
      </c>
      <c r="D116" s="10">
        <v>1.01</v>
      </c>
      <c r="E116" s="30">
        <v>0.85499999999999998</v>
      </c>
      <c r="F116" s="33">
        <f t="shared" si="9"/>
        <v>5596.2728108748915</v>
      </c>
    </row>
    <row r="117" spans="1:6" x14ac:dyDescent="0.15">
      <c r="C117" s="13">
        <v>95</v>
      </c>
      <c r="D117" s="10">
        <v>1.04</v>
      </c>
      <c r="E117" s="30">
        <v>0.69</v>
      </c>
      <c r="F117" s="33">
        <f t="shared" si="9"/>
        <v>5863.0877098670262</v>
      </c>
    </row>
    <row r="118" spans="1:6" x14ac:dyDescent="0.15">
      <c r="C118" s="10">
        <v>96</v>
      </c>
      <c r="D118" s="10">
        <v>1.06</v>
      </c>
      <c r="E118" s="30">
        <v>0.60499999999999998</v>
      </c>
      <c r="F118" s="33">
        <f t="shared" si="9"/>
        <v>6117.8059856383143</v>
      </c>
    </row>
    <row r="119" spans="1:6" x14ac:dyDescent="0.15">
      <c r="C119" s="13">
        <v>97</v>
      </c>
      <c r="D119" s="10">
        <v>1.08</v>
      </c>
      <c r="E119" s="30">
        <v>0.52800000000000002</v>
      </c>
      <c r="F119" s="33">
        <f t="shared" si="9"/>
        <v>6353.8546091918797</v>
      </c>
    </row>
    <row r="120" spans="1:6" x14ac:dyDescent="0.15">
      <c r="C120" s="10">
        <v>98</v>
      </c>
      <c r="D120" s="10">
        <v>1.0900000000000001</v>
      </c>
      <c r="E120" s="30">
        <v>0.5</v>
      </c>
      <c r="F120" s="33">
        <f t="shared" si="9"/>
        <v>6563.7928616709214</v>
      </c>
    </row>
    <row r="121" spans="1:6" x14ac:dyDescent="0.15">
      <c r="C121" s="13">
        <v>99</v>
      </c>
      <c r="D121" s="10">
        <v>1.1000000000000001</v>
      </c>
      <c r="E121" s="30">
        <v>0.47199999999999998</v>
      </c>
      <c r="F121" s="33">
        <f t="shared" si="9"/>
        <v>6759.4035279564669</v>
      </c>
    </row>
    <row r="122" spans="1:6" x14ac:dyDescent="0.15">
      <c r="D122" s="10"/>
      <c r="E122" s="30"/>
    </row>
  </sheetData>
  <phoneticPr fontId="3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E10" sqref="E10:F11"/>
    </sheetView>
  </sheetViews>
  <sheetFormatPr defaultRowHeight="16.5" x14ac:dyDescent="0.15"/>
  <cols>
    <col min="1" max="5" width="9" style="3"/>
    <col min="6" max="6" width="9.625" style="3" bestFit="1" customWidth="1"/>
    <col min="7" max="16384" width="9" style="3"/>
  </cols>
  <sheetData>
    <row r="1" spans="1:2" x14ac:dyDescent="0.15">
      <c r="A1" s="49">
        <v>45</v>
      </c>
      <c r="B1" s="49" t="s">
        <v>84</v>
      </c>
    </row>
    <row r="2" spans="1:2" x14ac:dyDescent="0.15">
      <c r="A2" s="49">
        <v>90</v>
      </c>
      <c r="B2" s="49" t="s">
        <v>85</v>
      </c>
    </row>
    <row r="3" spans="1:2" x14ac:dyDescent="0.15">
      <c r="A3" s="49">
        <v>180</v>
      </c>
      <c r="B3" s="49" t="s">
        <v>9</v>
      </c>
    </row>
    <row r="4" spans="1:2" x14ac:dyDescent="0.15">
      <c r="A4" s="49">
        <v>360</v>
      </c>
      <c r="B4" s="49" t="s">
        <v>10</v>
      </c>
    </row>
    <row r="5" spans="1:2" x14ac:dyDescent="0.15">
      <c r="A5" s="49">
        <v>720</v>
      </c>
      <c r="B5" s="49" t="s">
        <v>11</v>
      </c>
    </row>
    <row r="6" spans="1:2" x14ac:dyDescent="0.15">
      <c r="A6" s="49">
        <v>1260</v>
      </c>
      <c r="B6" s="49" t="s">
        <v>12</v>
      </c>
    </row>
    <row r="7" spans="1:2" x14ac:dyDescent="0.15">
      <c r="A7" s="49">
        <v>1980</v>
      </c>
      <c r="B7" s="49" t="s">
        <v>13</v>
      </c>
    </row>
    <row r="8" spans="1:2" x14ac:dyDescent="0.15">
      <c r="A8" s="49">
        <v>2880</v>
      </c>
      <c r="B8" s="49" t="s">
        <v>14</v>
      </c>
    </row>
    <row r="9" spans="1:2" x14ac:dyDescent="0.15">
      <c r="A9" s="49">
        <v>4050</v>
      </c>
      <c r="B9" s="49" t="s">
        <v>15</v>
      </c>
    </row>
    <row r="10" spans="1:2" x14ac:dyDescent="0.15">
      <c r="A10" s="49">
        <v>5400</v>
      </c>
      <c r="B10" s="49" t="s">
        <v>16</v>
      </c>
    </row>
    <row r="11" spans="1:2" x14ac:dyDescent="0.15">
      <c r="A11" s="48"/>
      <c r="B11" s="48"/>
    </row>
    <row r="12" spans="1:2" x14ac:dyDescent="0.15">
      <c r="A12" s="48">
        <f>A1/10</f>
        <v>4.5</v>
      </c>
      <c r="B12" s="48"/>
    </row>
    <row r="13" spans="1:2" x14ac:dyDescent="0.15">
      <c r="A13" s="48">
        <f t="shared" ref="A13:A29" si="0">A2/10</f>
        <v>9</v>
      </c>
      <c r="B13" s="48"/>
    </row>
    <row r="14" spans="1:2" x14ac:dyDescent="0.15">
      <c r="A14" s="48">
        <f t="shared" si="0"/>
        <v>18</v>
      </c>
      <c r="B14" s="48"/>
    </row>
    <row r="15" spans="1:2" x14ac:dyDescent="0.15">
      <c r="A15" s="48">
        <f t="shared" si="0"/>
        <v>36</v>
      </c>
      <c r="B15" s="48"/>
    </row>
    <row r="16" spans="1:2" x14ac:dyDescent="0.15">
      <c r="A16" s="48">
        <f t="shared" si="0"/>
        <v>72</v>
      </c>
      <c r="B16" s="48"/>
    </row>
    <row r="17" spans="1:6" x14ac:dyDescent="0.15">
      <c r="A17" s="48">
        <f t="shared" si="0"/>
        <v>126</v>
      </c>
      <c r="B17" s="48"/>
    </row>
    <row r="18" spans="1:6" x14ac:dyDescent="0.15">
      <c r="A18" s="48">
        <f t="shared" si="0"/>
        <v>198</v>
      </c>
      <c r="B18" s="48"/>
    </row>
    <row r="19" spans="1:6" x14ac:dyDescent="0.15">
      <c r="A19" s="48">
        <f t="shared" si="0"/>
        <v>288</v>
      </c>
      <c r="B19" s="48"/>
    </row>
    <row r="20" spans="1:6" x14ac:dyDescent="0.15">
      <c r="A20" s="48">
        <f t="shared" si="0"/>
        <v>405</v>
      </c>
      <c r="B20" s="48"/>
    </row>
    <row r="21" spans="1:6" x14ac:dyDescent="0.15">
      <c r="A21" s="48">
        <f t="shared" si="0"/>
        <v>540</v>
      </c>
      <c r="B21" s="48"/>
    </row>
    <row r="22" spans="1:6" x14ac:dyDescent="0.25">
      <c r="A22" s="27" t="s">
        <v>88</v>
      </c>
      <c r="B22" s="8" t="s">
        <v>89</v>
      </c>
      <c r="C22" s="8" t="s">
        <v>90</v>
      </c>
      <c r="D22" s="40" t="s">
        <v>91</v>
      </c>
      <c r="E22" s="41" t="s">
        <v>92</v>
      </c>
      <c r="F22" s="28" t="s">
        <v>93</v>
      </c>
    </row>
    <row r="23" spans="1:6" s="33" customFormat="1" x14ac:dyDescent="0.15">
      <c r="A23" s="38" t="s">
        <v>84</v>
      </c>
      <c r="B23" s="33">
        <f>A12</f>
        <v>4.5</v>
      </c>
      <c r="C23" s="33">
        <v>1</v>
      </c>
      <c r="D23" s="33">
        <v>0.9</v>
      </c>
      <c r="E23" s="33">
        <v>0.94899999999999995</v>
      </c>
      <c r="F23" s="33">
        <f>$B$23^D23*E23</f>
        <v>3.674155009085581</v>
      </c>
    </row>
    <row r="24" spans="1:6" x14ac:dyDescent="0.3">
      <c r="B24" s="3">
        <f>A1/SUM(F23:F32)</f>
        <v>1.0005999985528635</v>
      </c>
      <c r="C24" s="10">
        <v>2</v>
      </c>
      <c r="D24" s="43">
        <v>0.94</v>
      </c>
      <c r="E24" s="3">
        <v>0.94899999999999995</v>
      </c>
      <c r="F24" s="3">
        <f t="shared" ref="F24:F33" si="1">$B$23^D24*E24</f>
        <v>3.9019884126246174</v>
      </c>
    </row>
    <row r="25" spans="1:6" x14ac:dyDescent="0.3">
      <c r="C25" s="10">
        <v>3</v>
      </c>
      <c r="D25" s="43">
        <v>0.98</v>
      </c>
      <c r="E25" s="3">
        <v>0.94899999999999995</v>
      </c>
      <c r="F25" s="3">
        <f t="shared" si="1"/>
        <v>4.1439497066962581</v>
      </c>
    </row>
    <row r="26" spans="1:6" x14ac:dyDescent="0.15">
      <c r="C26" s="10">
        <v>4</v>
      </c>
      <c r="D26" s="10">
        <v>1.01</v>
      </c>
      <c r="E26" s="3">
        <v>0.94899999999999995</v>
      </c>
      <c r="F26" s="3">
        <f t="shared" si="1"/>
        <v>4.335217102840188</v>
      </c>
    </row>
    <row r="27" spans="1:6" x14ac:dyDescent="0.15">
      <c r="C27" s="10">
        <v>5</v>
      </c>
      <c r="D27" s="10">
        <v>1.04</v>
      </c>
      <c r="E27" s="3">
        <v>0.94899999999999995</v>
      </c>
      <c r="F27" s="3">
        <f t="shared" si="1"/>
        <v>4.5353126024643711</v>
      </c>
    </row>
    <row r="28" spans="1:6" x14ac:dyDescent="0.15">
      <c r="C28" s="10">
        <v>6</v>
      </c>
      <c r="D28" s="10">
        <v>1.06</v>
      </c>
      <c r="E28" s="3">
        <v>0.94899999999999995</v>
      </c>
      <c r="F28" s="3">
        <f t="shared" si="1"/>
        <v>4.6738145584940449</v>
      </c>
    </row>
    <row r="29" spans="1:6" x14ac:dyDescent="0.15">
      <c r="C29" s="10">
        <v>7</v>
      </c>
      <c r="D29" s="10">
        <v>1.08</v>
      </c>
      <c r="E29" s="3">
        <v>0.94899999999999995</v>
      </c>
      <c r="F29" s="3">
        <f t="shared" si="1"/>
        <v>4.8165461660396085</v>
      </c>
    </row>
    <row r="30" spans="1:6" x14ac:dyDescent="0.15">
      <c r="C30" s="10">
        <v>8</v>
      </c>
      <c r="D30" s="10">
        <v>1.0900000000000001</v>
      </c>
      <c r="E30" s="3">
        <v>0.94899999999999995</v>
      </c>
      <c r="F30" s="3">
        <f t="shared" si="1"/>
        <v>4.8895383012842153</v>
      </c>
    </row>
    <row r="31" spans="1:6" x14ac:dyDescent="0.15">
      <c r="C31" s="10">
        <v>9</v>
      </c>
      <c r="D31" s="10">
        <v>1.1000000000000001</v>
      </c>
      <c r="E31" s="3">
        <v>0.94899999999999995</v>
      </c>
      <c r="F31" s="3">
        <f t="shared" si="1"/>
        <v>4.9636365926049617</v>
      </c>
    </row>
    <row r="32" spans="1:6" x14ac:dyDescent="0.15">
      <c r="C32" s="10">
        <v>10</v>
      </c>
      <c r="D32" s="10">
        <v>1.1100000000000001</v>
      </c>
      <c r="E32" s="3">
        <v>0.94899999999999995</v>
      </c>
      <c r="F32" s="3">
        <f t="shared" si="1"/>
        <v>5.0388578031950404</v>
      </c>
    </row>
    <row r="33" spans="1:6" s="33" customFormat="1" x14ac:dyDescent="0.15">
      <c r="A33" s="38" t="s">
        <v>85</v>
      </c>
      <c r="B33" s="33">
        <f>A13</f>
        <v>9</v>
      </c>
      <c r="C33" s="33">
        <v>11</v>
      </c>
      <c r="D33" s="33">
        <v>0.9</v>
      </c>
      <c r="E33" s="33">
        <v>0.92400000000000004</v>
      </c>
      <c r="F33" s="33">
        <f>$B$33^D33*E33</f>
        <v>6.6755988275980807</v>
      </c>
    </row>
    <row r="34" spans="1:6" x14ac:dyDescent="0.3">
      <c r="B34" s="3">
        <f>A2/SUM(F33:F42)</f>
        <v>1.0001207846259015</v>
      </c>
      <c r="C34" s="10">
        <v>12</v>
      </c>
      <c r="D34" s="43">
        <v>0.94</v>
      </c>
      <c r="E34" s="3">
        <v>0.92400000000000004</v>
      </c>
      <c r="F34" s="3">
        <f t="shared" ref="F34:F42" si="2">$B$33^D34*E34</f>
        <v>7.2888653949556508</v>
      </c>
    </row>
    <row r="35" spans="1:6" x14ac:dyDescent="0.3">
      <c r="C35" s="10">
        <v>13</v>
      </c>
      <c r="D35" s="43">
        <v>0.98</v>
      </c>
      <c r="E35" s="3">
        <v>0.92400000000000004</v>
      </c>
      <c r="F35" s="3">
        <f t="shared" si="2"/>
        <v>7.9584708604932155</v>
      </c>
    </row>
    <row r="36" spans="1:6" x14ac:dyDescent="0.15">
      <c r="C36" s="10">
        <v>14</v>
      </c>
      <c r="D36" s="10">
        <v>1.01</v>
      </c>
      <c r="E36" s="3">
        <v>0.92400000000000004</v>
      </c>
      <c r="F36" s="3">
        <f t="shared" si="2"/>
        <v>8.5007433768238201</v>
      </c>
    </row>
    <row r="37" spans="1:6" x14ac:dyDescent="0.15">
      <c r="C37" s="10">
        <v>15</v>
      </c>
      <c r="D37" s="10">
        <v>1.04</v>
      </c>
      <c r="E37" s="3">
        <v>0.92400000000000004</v>
      </c>
      <c r="F37" s="3">
        <f t="shared" si="2"/>
        <v>9.0799651371891326</v>
      </c>
    </row>
    <row r="38" spans="1:6" x14ac:dyDescent="0.15">
      <c r="C38" s="10">
        <v>16</v>
      </c>
      <c r="D38" s="10">
        <v>1.06</v>
      </c>
      <c r="E38" s="3">
        <v>0.92400000000000004</v>
      </c>
      <c r="F38" s="3">
        <f t="shared" si="2"/>
        <v>9.4878766793882914</v>
      </c>
    </row>
    <row r="39" spans="1:6" x14ac:dyDescent="0.15">
      <c r="C39" s="10">
        <v>17</v>
      </c>
      <c r="D39" s="10">
        <v>1.08</v>
      </c>
      <c r="E39" s="3">
        <v>0.92400000000000004</v>
      </c>
      <c r="F39" s="3">
        <f t="shared" si="2"/>
        <v>9.9141133829449295</v>
      </c>
    </row>
    <row r="40" spans="1:6" x14ac:dyDescent="0.15">
      <c r="C40" s="10">
        <v>18</v>
      </c>
      <c r="D40" s="10">
        <v>1.0900000000000001</v>
      </c>
      <c r="E40" s="3">
        <v>0.92400000000000004</v>
      </c>
      <c r="F40" s="3">
        <f t="shared" si="2"/>
        <v>10.134359509036734</v>
      </c>
    </row>
    <row r="41" spans="1:6" x14ac:dyDescent="0.15">
      <c r="C41" s="10">
        <v>19</v>
      </c>
      <c r="D41" s="10">
        <v>1.1000000000000001</v>
      </c>
      <c r="E41" s="3">
        <v>0.92400000000000004</v>
      </c>
      <c r="F41" s="3">
        <f t="shared" si="2"/>
        <v>10.359498493842645</v>
      </c>
    </row>
    <row r="42" spans="1:6" x14ac:dyDescent="0.15">
      <c r="C42" s="10">
        <v>20</v>
      </c>
      <c r="D42" s="10">
        <v>1.1100000000000001</v>
      </c>
      <c r="E42" s="3">
        <v>0.92400000000000004</v>
      </c>
      <c r="F42" s="3">
        <f t="shared" si="2"/>
        <v>10.589639034241124</v>
      </c>
    </row>
    <row r="43" spans="1:6" s="33" customFormat="1" x14ac:dyDescent="0.15">
      <c r="A43" s="38" t="s">
        <v>9</v>
      </c>
      <c r="B43" s="33">
        <f>A14</f>
        <v>18</v>
      </c>
      <c r="C43" s="33">
        <v>21</v>
      </c>
      <c r="D43" s="33">
        <v>0.9</v>
      </c>
      <c r="E43" s="33">
        <v>0.89700000000000002</v>
      </c>
      <c r="F43" s="33">
        <f>$B$43^D43*E43</f>
        <v>12.093101489478043</v>
      </c>
    </row>
    <row r="44" spans="1:6" x14ac:dyDescent="0.3">
      <c r="B44" s="3">
        <f>A3/SUM(F43:F52)</f>
        <v>1.0006038660727228</v>
      </c>
      <c r="C44" s="10">
        <v>22</v>
      </c>
      <c r="D44" s="43">
        <v>0.94</v>
      </c>
      <c r="E44" s="3">
        <v>0.89700000000000002</v>
      </c>
      <c r="F44" s="3">
        <f t="shared" ref="F44:F52" si="3">$B$43^D44*E44</f>
        <v>13.575273806154442</v>
      </c>
    </row>
    <row r="45" spans="1:6" x14ac:dyDescent="0.3">
      <c r="C45" s="10">
        <v>23</v>
      </c>
      <c r="D45" s="43">
        <v>0.98</v>
      </c>
      <c r="E45" s="3">
        <v>0.89700000000000002</v>
      </c>
      <c r="F45" s="3">
        <f t="shared" si="3"/>
        <v>15.239106284885503</v>
      </c>
    </row>
    <row r="46" spans="1:6" x14ac:dyDescent="0.15">
      <c r="C46" s="10">
        <v>24</v>
      </c>
      <c r="D46" s="10">
        <v>1.01</v>
      </c>
      <c r="E46" s="3">
        <v>0.89700000000000002</v>
      </c>
      <c r="F46" s="3">
        <f t="shared" si="3"/>
        <v>16.619489260696685</v>
      </c>
    </row>
    <row r="47" spans="1:6" x14ac:dyDescent="0.15">
      <c r="C47" s="10">
        <v>25</v>
      </c>
      <c r="D47" s="10">
        <v>1.04</v>
      </c>
      <c r="E47" s="3">
        <v>0.89700000000000002</v>
      </c>
      <c r="F47" s="3">
        <f t="shared" si="3"/>
        <v>18.124909566406874</v>
      </c>
    </row>
    <row r="48" spans="1:6" x14ac:dyDescent="0.15">
      <c r="C48" s="10">
        <v>26</v>
      </c>
      <c r="D48" s="10">
        <v>1.06</v>
      </c>
      <c r="E48" s="3">
        <v>0.89700000000000002</v>
      </c>
      <c r="F48" s="3">
        <f t="shared" si="3"/>
        <v>19.203540180663822</v>
      </c>
    </row>
    <row r="49" spans="1:6" x14ac:dyDescent="0.15">
      <c r="C49" s="10">
        <v>27</v>
      </c>
      <c r="D49" s="10">
        <v>1.08</v>
      </c>
      <c r="E49" s="3">
        <v>0.89700000000000002</v>
      </c>
      <c r="F49" s="3">
        <f t="shared" si="3"/>
        <v>20.346361129098682</v>
      </c>
    </row>
    <row r="50" spans="1:6" x14ac:dyDescent="0.15">
      <c r="C50" s="10">
        <v>28</v>
      </c>
      <c r="D50" s="10">
        <v>1.0900000000000001</v>
      </c>
      <c r="E50" s="3">
        <v>0.89700000000000002</v>
      </c>
      <c r="F50" s="3">
        <f t="shared" si="3"/>
        <v>20.943028011848881</v>
      </c>
    </row>
    <row r="51" spans="1:6" x14ac:dyDescent="0.15">
      <c r="C51" s="10">
        <v>29</v>
      </c>
      <c r="D51" s="10">
        <v>1.1000000000000001</v>
      </c>
      <c r="E51" s="3">
        <v>0.89700000000000002</v>
      </c>
      <c r="F51" s="3">
        <f t="shared" si="3"/>
        <v>21.557192439575893</v>
      </c>
    </row>
    <row r="52" spans="1:6" x14ac:dyDescent="0.15">
      <c r="C52" s="10">
        <v>30</v>
      </c>
      <c r="D52" s="10">
        <v>1.1100000000000001</v>
      </c>
      <c r="E52" s="3">
        <v>0.89700000000000002</v>
      </c>
      <c r="F52" s="3">
        <f t="shared" si="3"/>
        <v>22.189367536250671</v>
      </c>
    </row>
    <row r="53" spans="1:6" s="33" customFormat="1" x14ac:dyDescent="0.15">
      <c r="A53" s="38" t="s">
        <v>10</v>
      </c>
      <c r="B53" s="33">
        <f>A15</f>
        <v>36</v>
      </c>
      <c r="C53" s="33">
        <v>31</v>
      </c>
      <c r="D53" s="33">
        <v>0.9</v>
      </c>
      <c r="E53" s="33">
        <v>0.95</v>
      </c>
      <c r="F53" s="33">
        <f>$B$53^D53*E53</f>
        <v>23.899887461988012</v>
      </c>
    </row>
    <row r="54" spans="1:6" x14ac:dyDescent="0.3">
      <c r="B54" s="3">
        <f>A4/SUM(F53:F62)</f>
        <v>1.01305392705762</v>
      </c>
      <c r="C54" s="10">
        <v>32</v>
      </c>
      <c r="D54" s="43">
        <v>0.94</v>
      </c>
      <c r="E54" s="3">
        <v>0.9</v>
      </c>
      <c r="F54" s="3">
        <f t="shared" ref="F54:F63" si="4">$B$53^D54*E54</f>
        <v>26.131651650020221</v>
      </c>
    </row>
    <row r="55" spans="1:6" x14ac:dyDescent="0.3">
      <c r="C55" s="10">
        <v>33</v>
      </c>
      <c r="D55" s="43">
        <v>0.98</v>
      </c>
      <c r="E55" s="3">
        <v>0.86</v>
      </c>
      <c r="F55" s="3">
        <f t="shared" si="4"/>
        <v>28.818734235558001</v>
      </c>
    </row>
    <row r="56" spans="1:6" x14ac:dyDescent="0.15">
      <c r="C56" s="10">
        <v>34</v>
      </c>
      <c r="D56" s="10">
        <v>1.01</v>
      </c>
      <c r="E56" s="3">
        <v>0.86</v>
      </c>
      <c r="F56" s="3">
        <f t="shared" si="4"/>
        <v>32.089575868769764</v>
      </c>
    </row>
    <row r="57" spans="1:6" x14ac:dyDescent="0.15">
      <c r="C57" s="10">
        <v>35</v>
      </c>
      <c r="D57" s="10">
        <v>1.04</v>
      </c>
      <c r="E57" s="3">
        <v>0.85</v>
      </c>
      <c r="F57" s="3">
        <f t="shared" si="4"/>
        <v>35.316164129981395</v>
      </c>
    </row>
    <row r="58" spans="1:6" x14ac:dyDescent="0.15">
      <c r="C58" s="10">
        <v>36</v>
      </c>
      <c r="D58" s="10">
        <v>1.06</v>
      </c>
      <c r="E58" s="3">
        <v>0.85</v>
      </c>
      <c r="F58" s="3">
        <f t="shared" si="4"/>
        <v>37.940196558499309</v>
      </c>
    </row>
    <row r="59" spans="1:6" x14ac:dyDescent="0.15">
      <c r="C59" s="10">
        <v>37</v>
      </c>
      <c r="D59" s="10">
        <v>1.08</v>
      </c>
      <c r="E59" s="3">
        <v>0.84</v>
      </c>
      <c r="F59" s="3">
        <f t="shared" si="4"/>
        <v>40.279677702378308</v>
      </c>
    </row>
    <row r="60" spans="1:6" x14ac:dyDescent="0.15">
      <c r="C60" s="10">
        <v>38</v>
      </c>
      <c r="D60" s="10">
        <v>1.0900000000000001</v>
      </c>
      <c r="E60" s="3">
        <v>0.85</v>
      </c>
      <c r="F60" s="3">
        <f t="shared" si="4"/>
        <v>42.246297356037488</v>
      </c>
    </row>
    <row r="61" spans="1:6" x14ac:dyDescent="0.15">
      <c r="C61" s="10">
        <v>39</v>
      </c>
      <c r="D61" s="10">
        <v>1.1000000000000001</v>
      </c>
      <c r="E61" s="3">
        <v>0.85</v>
      </c>
      <c r="F61" s="3">
        <f t="shared" si="4"/>
        <v>43.787653881820823</v>
      </c>
    </row>
    <row r="62" spans="1:6" x14ac:dyDescent="0.15">
      <c r="C62" s="10">
        <v>40</v>
      </c>
      <c r="D62" s="10">
        <v>1.1100000000000001</v>
      </c>
      <c r="E62" s="3">
        <v>0.84</v>
      </c>
      <c r="F62" s="3">
        <f t="shared" si="4"/>
        <v>44.851302733665506</v>
      </c>
    </row>
    <row r="63" spans="1:6" s="33" customFormat="1" x14ac:dyDescent="0.15">
      <c r="A63" s="38" t="s">
        <v>11</v>
      </c>
      <c r="B63" s="33">
        <f>A16</f>
        <v>72</v>
      </c>
      <c r="C63" s="33">
        <v>41</v>
      </c>
      <c r="D63" s="33">
        <v>0.9</v>
      </c>
      <c r="E63" s="33">
        <v>1</v>
      </c>
      <c r="F63" s="33">
        <f>$B$63^D63*E63</f>
        <v>46.946070518003609</v>
      </c>
    </row>
    <row r="64" spans="1:6" x14ac:dyDescent="0.3">
      <c r="B64" s="3">
        <f>A5/SUM(F63:F72)</f>
        <v>1.0759684278095665</v>
      </c>
      <c r="C64" s="10">
        <v>42</v>
      </c>
      <c r="D64" s="43">
        <v>0.94</v>
      </c>
      <c r="E64" s="3">
        <v>0.9</v>
      </c>
      <c r="F64" s="3">
        <f t="shared" ref="F64:F73" si="5">$B$63^D64*E64</f>
        <v>50.134311613142486</v>
      </c>
    </row>
    <row r="65" spans="1:6" x14ac:dyDescent="0.3">
      <c r="C65" s="10">
        <v>43</v>
      </c>
      <c r="D65" s="43">
        <v>0.98</v>
      </c>
      <c r="E65" s="3">
        <v>0.82</v>
      </c>
      <c r="F65" s="3">
        <f t="shared" si="5"/>
        <v>54.200051461097615</v>
      </c>
    </row>
    <row r="66" spans="1:6" x14ac:dyDescent="0.15">
      <c r="C66" s="10">
        <v>44</v>
      </c>
      <c r="D66" s="10">
        <v>1.01</v>
      </c>
      <c r="E66" s="3">
        <v>0.79</v>
      </c>
      <c r="F66" s="3">
        <f t="shared" si="5"/>
        <v>59.365333606555502</v>
      </c>
    </row>
    <row r="67" spans="1:6" x14ac:dyDescent="0.15">
      <c r="C67" s="10">
        <v>45</v>
      </c>
      <c r="D67" s="10">
        <v>1.04</v>
      </c>
      <c r="E67" s="3">
        <v>0.77500000000000002</v>
      </c>
      <c r="F67" s="3">
        <f t="shared" si="5"/>
        <v>66.210596237715023</v>
      </c>
    </row>
    <row r="68" spans="1:6" x14ac:dyDescent="0.15">
      <c r="C68" s="10">
        <v>46</v>
      </c>
      <c r="D68" s="10">
        <v>1.06</v>
      </c>
      <c r="E68" s="3">
        <v>0.77</v>
      </c>
      <c r="F68" s="3">
        <f t="shared" si="5"/>
        <v>71.657750638352027</v>
      </c>
    </row>
    <row r="69" spans="1:6" x14ac:dyDescent="0.15">
      <c r="C69" s="10">
        <v>47</v>
      </c>
      <c r="D69" s="10">
        <v>1.08</v>
      </c>
      <c r="E69" s="3">
        <v>0.75</v>
      </c>
      <c r="F69" s="3">
        <f t="shared" si="5"/>
        <v>76.029189284664</v>
      </c>
    </row>
    <row r="70" spans="1:6" x14ac:dyDescent="0.15">
      <c r="C70" s="10">
        <v>48</v>
      </c>
      <c r="D70" s="10">
        <v>1.0900000000000001</v>
      </c>
      <c r="E70" s="3">
        <v>0.75</v>
      </c>
      <c r="F70" s="3">
        <f t="shared" si="5"/>
        <v>79.351233926160944</v>
      </c>
    </row>
    <row r="71" spans="1:6" x14ac:dyDescent="0.15">
      <c r="C71" s="10">
        <v>49</v>
      </c>
      <c r="D71" s="10">
        <v>1.1000000000000001</v>
      </c>
      <c r="E71" s="3">
        <v>0.74</v>
      </c>
      <c r="F71" s="3">
        <f t="shared" si="5"/>
        <v>81.714187314758391</v>
      </c>
    </row>
    <row r="72" spans="1:6" x14ac:dyDescent="0.15">
      <c r="C72" s="10">
        <v>50</v>
      </c>
      <c r="D72" s="10">
        <v>1.1100000000000001</v>
      </c>
      <c r="E72" s="3">
        <v>0.72499999999999998</v>
      </c>
      <c r="F72" s="3">
        <f t="shared" si="5"/>
        <v>83.555891563763169</v>
      </c>
    </row>
    <row r="73" spans="1:6" s="33" customFormat="1" x14ac:dyDescent="0.15">
      <c r="A73" s="38" t="s">
        <v>12</v>
      </c>
      <c r="B73" s="33">
        <f>A17</f>
        <v>126</v>
      </c>
      <c r="C73" s="36">
        <v>51</v>
      </c>
      <c r="D73" s="33">
        <v>0.9</v>
      </c>
      <c r="E73" s="33">
        <v>1.1499999999999999</v>
      </c>
      <c r="F73" s="33">
        <f>$B$73^D73*E73</f>
        <v>89.336993108091676</v>
      </c>
    </row>
    <row r="74" spans="1:6" x14ac:dyDescent="0.3">
      <c r="B74" s="3">
        <f>A6/SUM(F73:F82)</f>
        <v>0.99790160300857444</v>
      </c>
      <c r="C74" s="10">
        <v>52</v>
      </c>
      <c r="D74" s="43">
        <v>0.94</v>
      </c>
      <c r="E74" s="3">
        <v>1.02</v>
      </c>
      <c r="F74" s="3">
        <f t="shared" ref="F74:F83" si="6">$B$73^D74*E74</f>
        <v>96.149821910729145</v>
      </c>
    </row>
    <row r="75" spans="1:6" x14ac:dyDescent="0.3">
      <c r="C75" s="10">
        <v>53</v>
      </c>
      <c r="D75" s="43">
        <v>0.98</v>
      </c>
      <c r="E75" s="3">
        <v>0.91</v>
      </c>
      <c r="F75" s="3">
        <f t="shared" si="6"/>
        <v>104.08892577736465</v>
      </c>
    </row>
    <row r="76" spans="1:6" x14ac:dyDescent="0.15">
      <c r="C76" s="10">
        <v>54</v>
      </c>
      <c r="D76" s="10">
        <v>1.01</v>
      </c>
      <c r="E76" s="3">
        <v>0.85</v>
      </c>
      <c r="F76" s="3">
        <f t="shared" si="6"/>
        <v>112.40695317380784</v>
      </c>
    </row>
    <row r="77" spans="1:6" x14ac:dyDescent="0.15">
      <c r="C77" s="10">
        <v>55</v>
      </c>
      <c r="D77" s="10">
        <v>1.04</v>
      </c>
      <c r="E77" s="3">
        <v>0.8</v>
      </c>
      <c r="F77" s="3">
        <f t="shared" si="6"/>
        <v>122.31377043706205</v>
      </c>
    </row>
    <row r="78" spans="1:6" x14ac:dyDescent="0.15">
      <c r="C78" s="10">
        <v>56</v>
      </c>
      <c r="D78" s="10">
        <v>1.06</v>
      </c>
      <c r="E78" s="3">
        <v>0.78500000000000003</v>
      </c>
      <c r="F78" s="3">
        <f t="shared" si="6"/>
        <v>132.20943052606432</v>
      </c>
    </row>
    <row r="79" spans="1:6" x14ac:dyDescent="0.15">
      <c r="C79" s="10">
        <v>57</v>
      </c>
      <c r="D79" s="10">
        <v>1.08</v>
      </c>
      <c r="E79" s="3">
        <v>0.76</v>
      </c>
      <c r="F79" s="3">
        <f t="shared" si="6"/>
        <v>140.99826901392646</v>
      </c>
    </row>
    <row r="80" spans="1:6" x14ac:dyDescent="0.15">
      <c r="C80" s="10">
        <v>58</v>
      </c>
      <c r="D80" s="10">
        <v>1.0900000000000001</v>
      </c>
      <c r="E80" s="3">
        <v>0.76500000000000001</v>
      </c>
      <c r="F80" s="3">
        <f t="shared" si="6"/>
        <v>148.95851337064292</v>
      </c>
    </row>
    <row r="81" spans="1:6" x14ac:dyDescent="0.15">
      <c r="C81" s="10">
        <v>59</v>
      </c>
      <c r="D81" s="10">
        <v>1.1000000000000001</v>
      </c>
      <c r="E81" s="3">
        <v>0.76</v>
      </c>
      <c r="F81" s="3">
        <f t="shared" si="6"/>
        <v>155.31778625245914</v>
      </c>
    </row>
    <row r="82" spans="1:6" x14ac:dyDescent="0.15">
      <c r="C82" s="10">
        <v>60</v>
      </c>
      <c r="D82" s="10">
        <v>1.1100000000000001</v>
      </c>
      <c r="E82" s="3">
        <v>0.75</v>
      </c>
      <c r="F82" s="3">
        <f t="shared" si="6"/>
        <v>160.86907642580428</v>
      </c>
    </row>
    <row r="83" spans="1:6" s="33" customFormat="1" x14ac:dyDescent="0.15">
      <c r="A83" s="38" t="s">
        <v>13</v>
      </c>
      <c r="B83" s="33">
        <f>A18</f>
        <v>198</v>
      </c>
      <c r="C83" s="36">
        <v>61</v>
      </c>
      <c r="D83" s="33">
        <v>0.9</v>
      </c>
      <c r="E83" s="33">
        <v>1.43</v>
      </c>
      <c r="F83" s="33">
        <f>$B$83^D83*E83</f>
        <v>166.85326473575392</v>
      </c>
    </row>
    <row r="84" spans="1:6" x14ac:dyDescent="0.3">
      <c r="B84" s="3">
        <f>A7/SUM(F83:F92)</f>
        <v>0.96174967831982749</v>
      </c>
      <c r="C84" s="10">
        <v>62</v>
      </c>
      <c r="D84" s="43">
        <v>0.94</v>
      </c>
      <c r="E84" s="3">
        <v>1.2050000000000001</v>
      </c>
      <c r="F84" s="3">
        <f t="shared" ref="F84:F93" si="7">$B$83^D84*E84</f>
        <v>173.72100204223554</v>
      </c>
    </row>
    <row r="85" spans="1:6" x14ac:dyDescent="0.3">
      <c r="C85" s="13">
        <v>63</v>
      </c>
      <c r="D85" s="43">
        <v>0.98</v>
      </c>
      <c r="E85" s="3">
        <v>1.02</v>
      </c>
      <c r="F85" s="3">
        <f t="shared" si="7"/>
        <v>181.69043228871337</v>
      </c>
    </row>
    <row r="86" spans="1:6" x14ac:dyDescent="0.15">
      <c r="C86" s="10">
        <v>64</v>
      </c>
      <c r="D86" s="10">
        <v>1.01</v>
      </c>
      <c r="E86" s="3">
        <v>0.91400000000000003</v>
      </c>
      <c r="F86" s="3">
        <f t="shared" si="7"/>
        <v>190.79985393489176</v>
      </c>
    </row>
    <row r="87" spans="1:6" x14ac:dyDescent="0.15">
      <c r="C87" s="13">
        <v>65</v>
      </c>
      <c r="D87" s="10">
        <v>1.04</v>
      </c>
      <c r="E87" s="3">
        <v>0.82299999999999995</v>
      </c>
      <c r="F87" s="3">
        <f t="shared" si="7"/>
        <v>201.34072730501148</v>
      </c>
    </row>
    <row r="88" spans="1:6" x14ac:dyDescent="0.15">
      <c r="C88" s="10">
        <v>66</v>
      </c>
      <c r="D88" s="10">
        <v>1.06</v>
      </c>
      <c r="E88" s="3">
        <v>0.78</v>
      </c>
      <c r="F88" s="3">
        <f t="shared" si="7"/>
        <v>212.10929690033362</v>
      </c>
    </row>
    <row r="89" spans="1:6" x14ac:dyDescent="0.15">
      <c r="C89" s="13">
        <v>67</v>
      </c>
      <c r="D89" s="10">
        <v>1.08</v>
      </c>
      <c r="E89" s="3">
        <v>0.73299999999999998</v>
      </c>
      <c r="F89" s="3">
        <f t="shared" si="7"/>
        <v>221.5656239044192</v>
      </c>
    </row>
    <row r="90" spans="1:6" x14ac:dyDescent="0.15">
      <c r="C90" s="10">
        <v>68</v>
      </c>
      <c r="D90" s="10">
        <v>1.0900000000000001</v>
      </c>
      <c r="E90" s="3">
        <v>0.72199999999999998</v>
      </c>
      <c r="F90" s="3">
        <f t="shared" si="7"/>
        <v>230.09238987355562</v>
      </c>
    </row>
    <row r="91" spans="1:6" x14ac:dyDescent="0.15">
      <c r="C91" s="13">
        <v>69</v>
      </c>
      <c r="D91" s="10">
        <v>1.1000000000000001</v>
      </c>
      <c r="E91" s="3">
        <v>0.70599999999999996</v>
      </c>
      <c r="F91" s="3">
        <f t="shared" si="7"/>
        <v>237.21186626274471</v>
      </c>
    </row>
    <row r="92" spans="1:6" x14ac:dyDescent="0.15">
      <c r="C92" s="10">
        <v>70</v>
      </c>
      <c r="D92" s="10">
        <v>1.1100000000000001</v>
      </c>
      <c r="E92" s="3">
        <v>0.68700000000000006</v>
      </c>
      <c r="F92" s="3">
        <f t="shared" si="7"/>
        <v>243.36330699287691</v>
      </c>
    </row>
    <row r="93" spans="1:6" s="33" customFormat="1" x14ac:dyDescent="0.15">
      <c r="A93" s="38" t="s">
        <v>14</v>
      </c>
      <c r="B93" s="33">
        <f>A19</f>
        <v>288</v>
      </c>
      <c r="C93" s="36">
        <v>71</v>
      </c>
      <c r="D93" s="33">
        <v>0.9</v>
      </c>
      <c r="E93" s="33">
        <v>1.5349999999999999</v>
      </c>
      <c r="F93" s="33">
        <f>$B$93^D93*E93</f>
        <v>250.93521874268396</v>
      </c>
    </row>
    <row r="94" spans="1:6" x14ac:dyDescent="0.3">
      <c r="B94" s="3">
        <f>A8/SUM(F93:F102)</f>
        <v>0.96936100312711315</v>
      </c>
      <c r="C94" s="10">
        <v>72</v>
      </c>
      <c r="D94" s="43">
        <v>0.9395</v>
      </c>
      <c r="E94" s="3">
        <v>1.27</v>
      </c>
      <c r="F94" s="3">
        <f t="shared" ref="F94:F103" si="8">$B$93^D94*E94</f>
        <v>259.65875068166213</v>
      </c>
    </row>
    <row r="95" spans="1:6" x14ac:dyDescent="0.3">
      <c r="C95" s="13">
        <v>73</v>
      </c>
      <c r="D95" s="43">
        <v>0.97899999999999998</v>
      </c>
      <c r="E95" s="3">
        <v>1.0549999999999999</v>
      </c>
      <c r="F95" s="3">
        <f t="shared" si="8"/>
        <v>269.77251773916282</v>
      </c>
    </row>
    <row r="96" spans="1:6" x14ac:dyDescent="0.15">
      <c r="C96" s="10">
        <v>74</v>
      </c>
      <c r="D96" s="10">
        <v>1.0089999999999999</v>
      </c>
      <c r="E96" s="3">
        <v>0.92800000000000005</v>
      </c>
      <c r="F96" s="3">
        <f t="shared" si="8"/>
        <v>281.23864468809541</v>
      </c>
    </row>
    <row r="97" spans="1:6" x14ac:dyDescent="0.15">
      <c r="C97" s="13">
        <v>75</v>
      </c>
      <c r="D97" s="10">
        <v>1.0389999999999999</v>
      </c>
      <c r="E97" s="3">
        <v>0.82</v>
      </c>
      <c r="F97" s="3">
        <f t="shared" si="8"/>
        <v>294.52532721899604</v>
      </c>
    </row>
    <row r="98" spans="1:6" x14ac:dyDescent="0.15">
      <c r="C98" s="10">
        <v>76</v>
      </c>
      <c r="D98" s="10">
        <v>1.0589999999999999</v>
      </c>
      <c r="E98" s="3">
        <v>0.76</v>
      </c>
      <c r="F98" s="3">
        <f t="shared" si="8"/>
        <v>305.7104165581232</v>
      </c>
    </row>
    <row r="99" spans="1:6" x14ac:dyDescent="0.15">
      <c r="C99" s="13">
        <v>77</v>
      </c>
      <c r="D99" s="10">
        <v>1.079</v>
      </c>
      <c r="E99" s="3">
        <v>0.7</v>
      </c>
      <c r="F99" s="3">
        <f t="shared" si="8"/>
        <v>315.34252030782432</v>
      </c>
    </row>
    <row r="100" spans="1:6" x14ac:dyDescent="0.15">
      <c r="C100" s="10">
        <v>78</v>
      </c>
      <c r="D100" s="10">
        <v>1.089</v>
      </c>
      <c r="E100" s="3">
        <v>0.68</v>
      </c>
      <c r="F100" s="3">
        <f t="shared" si="8"/>
        <v>324.18083151369933</v>
      </c>
    </row>
    <row r="101" spans="1:6" x14ac:dyDescent="0.15">
      <c r="C101" s="13">
        <v>79</v>
      </c>
      <c r="D101" s="10">
        <v>1.0994999999999999</v>
      </c>
      <c r="E101" s="3">
        <v>0.65500000000000003</v>
      </c>
      <c r="F101" s="3">
        <f t="shared" si="8"/>
        <v>331.39300739131323</v>
      </c>
    </row>
    <row r="102" spans="1:6" x14ac:dyDescent="0.15">
      <c r="C102" s="10">
        <v>80</v>
      </c>
      <c r="D102" s="10">
        <v>1.1100000000000001</v>
      </c>
      <c r="E102" s="3">
        <v>0.63</v>
      </c>
      <c r="F102" s="3">
        <f t="shared" si="8"/>
        <v>338.27212440567001</v>
      </c>
    </row>
    <row r="103" spans="1:6" s="33" customFormat="1" x14ac:dyDescent="0.15">
      <c r="A103" s="38" t="s">
        <v>15</v>
      </c>
      <c r="B103" s="33">
        <f>A20</f>
        <v>405</v>
      </c>
      <c r="C103" s="36">
        <v>81</v>
      </c>
      <c r="D103" s="33">
        <v>0.9</v>
      </c>
      <c r="E103" s="33">
        <v>1.56</v>
      </c>
      <c r="F103" s="33">
        <f>$B$103^D103*E103</f>
        <v>346.60443802507382</v>
      </c>
    </row>
    <row r="104" spans="1:6" x14ac:dyDescent="0.3">
      <c r="B104" s="3">
        <f>A9/SUM(F103:F112)</f>
        <v>1.0172783777710992</v>
      </c>
      <c r="C104" s="10">
        <v>82</v>
      </c>
      <c r="D104" s="43">
        <v>0.94</v>
      </c>
      <c r="E104" s="3">
        <v>1.26</v>
      </c>
      <c r="F104" s="3">
        <f t="shared" ref="F104:F113" si="9">$B$103^D104*E104</f>
        <v>355.94120547176061</v>
      </c>
    </row>
    <row r="105" spans="1:6" x14ac:dyDescent="0.3">
      <c r="C105" s="13">
        <v>83</v>
      </c>
      <c r="D105" s="43">
        <v>0.98</v>
      </c>
      <c r="E105" s="3">
        <v>1.02</v>
      </c>
      <c r="F105" s="3">
        <f t="shared" si="9"/>
        <v>366.35835011090745</v>
      </c>
    </row>
    <row r="106" spans="1:6" x14ac:dyDescent="0.15">
      <c r="C106" s="10">
        <v>84</v>
      </c>
      <c r="D106" s="10">
        <v>1.01</v>
      </c>
      <c r="E106" s="3">
        <v>0.88</v>
      </c>
      <c r="F106" s="3">
        <f t="shared" si="9"/>
        <v>378.45325563487518</v>
      </c>
    </row>
    <row r="107" spans="1:6" x14ac:dyDescent="0.15">
      <c r="C107" s="13">
        <v>85</v>
      </c>
      <c r="D107" s="10">
        <v>1.04</v>
      </c>
      <c r="E107" s="3">
        <v>0.76100000000000001</v>
      </c>
      <c r="F107" s="3">
        <f t="shared" si="9"/>
        <v>391.86626805762614</v>
      </c>
    </row>
    <row r="108" spans="1:6" x14ac:dyDescent="0.15">
      <c r="C108" s="10">
        <v>86</v>
      </c>
      <c r="D108" s="10">
        <v>1.06</v>
      </c>
      <c r="E108" s="3">
        <v>0.7</v>
      </c>
      <c r="F108" s="3">
        <f t="shared" si="9"/>
        <v>406.44367040409315</v>
      </c>
    </row>
    <row r="109" spans="1:6" x14ac:dyDescent="0.15">
      <c r="C109" s="13">
        <v>87</v>
      </c>
      <c r="D109" s="10">
        <v>1.08</v>
      </c>
      <c r="E109" s="3">
        <v>0.64</v>
      </c>
      <c r="F109" s="3">
        <f t="shared" si="9"/>
        <v>419.01676449373832</v>
      </c>
    </row>
    <row r="110" spans="1:6" x14ac:dyDescent="0.15">
      <c r="C110" s="10">
        <v>88</v>
      </c>
      <c r="D110" s="10">
        <v>1.0900000000000001</v>
      </c>
      <c r="E110" s="3">
        <v>0.61799999999999999</v>
      </c>
      <c r="F110" s="3">
        <f t="shared" si="9"/>
        <v>429.64963817575358</v>
      </c>
    </row>
    <row r="111" spans="1:6" x14ac:dyDescent="0.15">
      <c r="C111" s="13">
        <v>89</v>
      </c>
      <c r="D111" s="10">
        <v>1.1000000000000001</v>
      </c>
      <c r="E111" s="3">
        <v>0.59499999999999997</v>
      </c>
      <c r="F111" s="3">
        <f t="shared" si="9"/>
        <v>439.2557864160587</v>
      </c>
    </row>
    <row r="112" spans="1:6" x14ac:dyDescent="0.15">
      <c r="C112" s="10">
        <v>90</v>
      </c>
      <c r="D112" s="10">
        <v>1.1100000000000001</v>
      </c>
      <c r="E112" s="3">
        <v>0.57099999999999995</v>
      </c>
      <c r="F112" s="3">
        <f t="shared" si="9"/>
        <v>447.62175331761159</v>
      </c>
    </row>
    <row r="113" spans="1:6" s="33" customFormat="1" x14ac:dyDescent="0.15">
      <c r="A113" s="38" t="s">
        <v>16</v>
      </c>
      <c r="B113" s="33">
        <f>A21</f>
        <v>540</v>
      </c>
      <c r="C113" s="36">
        <v>91</v>
      </c>
      <c r="D113" s="33">
        <v>0.9</v>
      </c>
      <c r="E113" s="33">
        <v>1.62</v>
      </c>
      <c r="F113" s="33">
        <f>$B$113^D113*E113</f>
        <v>466.30427647206739</v>
      </c>
    </row>
    <row r="114" spans="1:6" x14ac:dyDescent="0.3">
      <c r="B114" s="3">
        <f>A10/SUM(F113:F121)</f>
        <v>1.0695428290957749</v>
      </c>
      <c r="C114" s="10">
        <v>92</v>
      </c>
      <c r="D114" s="43">
        <v>0.94</v>
      </c>
      <c r="E114" s="3">
        <v>1.32</v>
      </c>
      <c r="F114" s="3">
        <f t="shared" ref="F114:F121" si="10">$B$113^D114*E114</f>
        <v>488.67943765046539</v>
      </c>
    </row>
    <row r="115" spans="1:6" x14ac:dyDescent="0.3">
      <c r="C115" s="13">
        <v>93</v>
      </c>
      <c r="D115" s="43">
        <v>0.98</v>
      </c>
      <c r="E115" s="3">
        <v>1.075</v>
      </c>
      <c r="F115" s="3">
        <f t="shared" si="10"/>
        <v>511.86372031341051</v>
      </c>
    </row>
    <row r="116" spans="1:6" x14ac:dyDescent="0.15">
      <c r="C116" s="10">
        <v>94</v>
      </c>
      <c r="D116" s="10">
        <v>1.01</v>
      </c>
      <c r="E116" s="3">
        <v>0.93300000000000005</v>
      </c>
      <c r="F116" s="3">
        <f t="shared" si="10"/>
        <v>536.53658558387849</v>
      </c>
    </row>
    <row r="117" spans="1:6" x14ac:dyDescent="0.15">
      <c r="C117" s="13">
        <v>95</v>
      </c>
      <c r="D117" s="10">
        <v>1.04</v>
      </c>
      <c r="E117" s="3">
        <v>0.81</v>
      </c>
      <c r="F117" s="3">
        <f t="shared" si="10"/>
        <v>562.56735763997744</v>
      </c>
    </row>
    <row r="118" spans="1:6" x14ac:dyDescent="0.15">
      <c r="C118" s="10">
        <v>96</v>
      </c>
      <c r="D118" s="10">
        <v>1.06</v>
      </c>
      <c r="E118" s="3">
        <v>0.745</v>
      </c>
      <c r="F118" s="3">
        <f t="shared" si="10"/>
        <v>586.80480066588939</v>
      </c>
    </row>
    <row r="119" spans="1:6" x14ac:dyDescent="0.15">
      <c r="C119" s="13">
        <v>97</v>
      </c>
      <c r="D119" s="10">
        <v>1.08</v>
      </c>
      <c r="E119" s="3">
        <v>0.68300000000000005</v>
      </c>
      <c r="F119" s="3">
        <f t="shared" si="10"/>
        <v>610.10693880061149</v>
      </c>
    </row>
    <row r="120" spans="1:6" x14ac:dyDescent="0.15">
      <c r="C120" s="10">
        <v>98</v>
      </c>
      <c r="D120" s="10">
        <v>1.0900000000000001</v>
      </c>
      <c r="E120" s="3">
        <v>0.66500000000000004</v>
      </c>
      <c r="F120" s="3">
        <f t="shared" si="10"/>
        <v>632.60241205825753</v>
      </c>
    </row>
    <row r="121" spans="1:6" x14ac:dyDescent="0.15">
      <c r="C121" s="13">
        <v>99</v>
      </c>
      <c r="D121" s="10">
        <v>1.1000000000000001</v>
      </c>
      <c r="E121" s="3">
        <v>0.64500000000000002</v>
      </c>
      <c r="F121" s="3">
        <f t="shared" si="10"/>
        <v>653.42064264395026</v>
      </c>
    </row>
    <row r="122" spans="1:6" x14ac:dyDescent="0.15">
      <c r="D122" s="10">
        <v>1.1100000000000001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时间计划</vt:lpstr>
      <vt:lpstr>升级曲线（人物）</vt:lpstr>
      <vt:lpstr>升级曲线（怪物）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2015-04-13T06:55:14Z</dcterms:created>
  <dcterms:modified xsi:type="dcterms:W3CDTF">2015-04-14T09:31:53Z</dcterms:modified>
</cp:coreProperties>
</file>