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765" yWindow="-180" windowWidth="27630" windowHeight="12360"/>
  </bookViews>
  <sheets>
    <sheet name="文档版本" sheetId="2" r:id="rId1"/>
    <sheet name="强化产出投放" sheetId="4" r:id="rId2"/>
    <sheet name="强化消耗石头" sheetId="5" r:id="rId3"/>
    <sheet name="强化石消耗(宠物强化)" sheetId="6" r:id="rId4"/>
    <sheet name="强化配置表" sheetId="7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G100" i="6" l="1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0" i="6"/>
  <c r="E60" i="6"/>
  <c r="G59" i="6"/>
  <c r="E59" i="6"/>
  <c r="G58" i="6"/>
  <c r="E58" i="6"/>
  <c r="G57" i="6"/>
  <c r="E57" i="6"/>
  <c r="G56" i="6"/>
  <c r="E56" i="6"/>
  <c r="G55" i="6"/>
  <c r="F55" i="6"/>
  <c r="E55" i="6"/>
  <c r="G54" i="6"/>
  <c r="E54" i="6"/>
  <c r="G53" i="6"/>
  <c r="F53" i="6"/>
  <c r="E53" i="6"/>
  <c r="G52" i="6"/>
  <c r="E52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F59" i="6" s="1"/>
  <c r="G42" i="6"/>
  <c r="E42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H44" i="6" s="1"/>
  <c r="F34" i="6"/>
  <c r="G33" i="6"/>
  <c r="F33" i="6"/>
  <c r="G32" i="6"/>
  <c r="F32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N11" i="6"/>
  <c r="N12" i="6" s="1"/>
  <c r="M11" i="6"/>
  <c r="L11" i="6"/>
  <c r="K11" i="6"/>
  <c r="K4" i="6" s="1"/>
  <c r="N4" i="6"/>
  <c r="J57" i="5"/>
  <c r="D57" i="5"/>
  <c r="J56" i="5"/>
  <c r="D56" i="5"/>
  <c r="J55" i="5"/>
  <c r="D55" i="5"/>
  <c r="J54" i="5"/>
  <c r="D54" i="5"/>
  <c r="J53" i="5"/>
  <c r="D53" i="5"/>
  <c r="J52" i="5"/>
  <c r="D52" i="5"/>
  <c r="J51" i="5"/>
  <c r="D51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D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D33" i="5"/>
  <c r="J32" i="5"/>
  <c r="D32" i="5"/>
  <c r="J31" i="5"/>
  <c r="D31" i="5"/>
  <c r="J30" i="5"/>
  <c r="D30" i="5"/>
  <c r="J29" i="5"/>
  <c r="D29" i="5"/>
  <c r="J28" i="5"/>
  <c r="D28" i="5"/>
  <c r="J26" i="5"/>
  <c r="D26" i="5"/>
  <c r="J25" i="5"/>
  <c r="D25" i="5"/>
  <c r="J24" i="5"/>
  <c r="D24" i="5"/>
  <c r="J23" i="5"/>
  <c r="D23" i="5"/>
  <c r="J22" i="5"/>
  <c r="D22" i="5"/>
  <c r="D21" i="5"/>
  <c r="D20" i="5"/>
  <c r="D19" i="5"/>
  <c r="D18" i="5"/>
  <c r="BF11" i="5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BF33" i="5" s="1"/>
  <c r="BF34" i="5" s="1"/>
  <c r="BF35" i="5" s="1"/>
  <c r="BF36" i="5" s="1"/>
  <c r="BF37" i="5" s="1"/>
  <c r="BF38" i="5" s="1"/>
  <c r="BF39" i="5" s="1"/>
  <c r="BF40" i="5" s="1"/>
  <c r="BF41" i="5" s="1"/>
  <c r="BF42" i="5" s="1"/>
  <c r="BF43" i="5" s="1"/>
  <c r="BF44" i="5" s="1"/>
  <c r="BF45" i="5" s="1"/>
  <c r="BF46" i="5" s="1"/>
  <c r="AN11" i="5"/>
  <c r="AN12" i="5" s="1"/>
  <c r="AN13" i="5" s="1"/>
  <c r="AN14" i="5" s="1"/>
  <c r="AN15" i="5" s="1"/>
  <c r="AN16" i="5" s="1"/>
  <c r="AN17" i="5" s="1"/>
  <c r="AN18" i="5" s="1"/>
  <c r="AN19" i="5" s="1"/>
  <c r="AN20" i="5" s="1"/>
  <c r="AN21" i="5" s="1"/>
  <c r="AN22" i="5" s="1"/>
  <c r="AN23" i="5" s="1"/>
  <c r="AN24" i="5" s="1"/>
  <c r="AN25" i="5" s="1"/>
  <c r="AN26" i="5" s="1"/>
  <c r="AN27" i="5" s="1"/>
  <c r="AN28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T11" i="5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BF10" i="5"/>
  <c r="BB10" i="5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7" i="5" s="1"/>
  <c r="BB28" i="5" s="1"/>
  <c r="BB29" i="5" s="1"/>
  <c r="BB30" i="5" s="1"/>
  <c r="BB31" i="5" s="1"/>
  <c r="BB32" i="5" s="1"/>
  <c r="BB33" i="5" s="1"/>
  <c r="BB34" i="5" s="1"/>
  <c r="BB35" i="5" s="1"/>
  <c r="BB36" i="5" s="1"/>
  <c r="BB37" i="5" s="1"/>
  <c r="BB38" i="5" s="1"/>
  <c r="BB39" i="5" s="1"/>
  <c r="BB40" i="5" s="1"/>
  <c r="BB41" i="5" s="1"/>
  <c r="BB42" i="5" s="1"/>
  <c r="BB43" i="5" s="1"/>
  <c r="BB44" i="5" s="1"/>
  <c r="BB45" i="5" s="1"/>
  <c r="BB46" i="5" s="1"/>
  <c r="AN10" i="5"/>
  <c r="AH10" i="5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W10" i="5"/>
  <c r="T10" i="5"/>
  <c r="BP9" i="5"/>
  <c r="BP10" i="5" s="1"/>
  <c r="BP11" i="5" s="1"/>
  <c r="BP12" i="5" s="1"/>
  <c r="BP13" i="5" s="1"/>
  <c r="BP14" i="5" s="1"/>
  <c r="BP15" i="5" s="1"/>
  <c r="BP16" i="5" s="1"/>
  <c r="BP17" i="5" s="1"/>
  <c r="BP18" i="5" s="1"/>
  <c r="BP19" i="5" s="1"/>
  <c r="BP20" i="5" s="1"/>
  <c r="BP21" i="5" s="1"/>
  <c r="BP22" i="5" s="1"/>
  <c r="BP23" i="5" s="1"/>
  <c r="BP24" i="5" s="1"/>
  <c r="BP25" i="5" s="1"/>
  <c r="BP26" i="5" s="1"/>
  <c r="BP27" i="5" s="1"/>
  <c r="BP28" i="5" s="1"/>
  <c r="BP29" i="5" s="1"/>
  <c r="BP30" i="5" s="1"/>
  <c r="BP31" i="5" s="1"/>
  <c r="BP32" i="5" s="1"/>
  <c r="BP33" i="5" s="1"/>
  <c r="BP34" i="5" s="1"/>
  <c r="BP35" i="5" s="1"/>
  <c r="BP36" i="5" s="1"/>
  <c r="BP37" i="5" s="1"/>
  <c r="BP38" i="5" s="1"/>
  <c r="BP39" i="5" s="1"/>
  <c r="BP40" i="5" s="1"/>
  <c r="BP41" i="5" s="1"/>
  <c r="BP42" i="5" s="1"/>
  <c r="BP43" i="5" s="1"/>
  <c r="BP44" i="5" s="1"/>
  <c r="BP45" i="5" s="1"/>
  <c r="BP46" i="5" s="1"/>
  <c r="BL9" i="5"/>
  <c r="BL10" i="5" s="1"/>
  <c r="BL11" i="5" s="1"/>
  <c r="BL12" i="5" s="1"/>
  <c r="BL13" i="5" s="1"/>
  <c r="BL14" i="5" s="1"/>
  <c r="BL15" i="5" s="1"/>
  <c r="BL16" i="5" s="1"/>
  <c r="BL17" i="5" s="1"/>
  <c r="BL18" i="5" s="1"/>
  <c r="BL19" i="5" s="1"/>
  <c r="BL20" i="5" s="1"/>
  <c r="BL21" i="5" s="1"/>
  <c r="BL22" i="5" s="1"/>
  <c r="BL23" i="5" s="1"/>
  <c r="BL24" i="5" s="1"/>
  <c r="BL25" i="5" s="1"/>
  <c r="BL26" i="5" s="1"/>
  <c r="BL27" i="5" s="1"/>
  <c r="BL28" i="5" s="1"/>
  <c r="BL29" i="5" s="1"/>
  <c r="BL30" i="5" s="1"/>
  <c r="BL31" i="5" s="1"/>
  <c r="BL32" i="5" s="1"/>
  <c r="BL33" i="5" s="1"/>
  <c r="BL34" i="5" s="1"/>
  <c r="BL35" i="5" s="1"/>
  <c r="BL36" i="5" s="1"/>
  <c r="BL37" i="5" s="1"/>
  <c r="BL38" i="5" s="1"/>
  <c r="BL39" i="5" s="1"/>
  <c r="BL40" i="5" s="1"/>
  <c r="BL41" i="5" s="1"/>
  <c r="BL42" i="5" s="1"/>
  <c r="BL43" i="5" s="1"/>
  <c r="BL44" i="5" s="1"/>
  <c r="BL45" i="5" s="1"/>
  <c r="BL46" i="5" s="1"/>
  <c r="BJ9" i="5"/>
  <c r="BJ10" i="5" s="1"/>
  <c r="BJ11" i="5" s="1"/>
  <c r="BJ12" i="5" s="1"/>
  <c r="BJ13" i="5" s="1"/>
  <c r="BJ14" i="5" s="1"/>
  <c r="BJ15" i="5" s="1"/>
  <c r="BJ16" i="5" s="1"/>
  <c r="BJ17" i="5" s="1"/>
  <c r="BJ18" i="5" s="1"/>
  <c r="BJ19" i="5" s="1"/>
  <c r="BJ20" i="5" s="1"/>
  <c r="BJ21" i="5" s="1"/>
  <c r="BJ22" i="5" s="1"/>
  <c r="BJ23" i="5" s="1"/>
  <c r="BJ24" i="5" s="1"/>
  <c r="BJ25" i="5" s="1"/>
  <c r="BJ26" i="5" s="1"/>
  <c r="BJ27" i="5" s="1"/>
  <c r="BJ28" i="5" s="1"/>
  <c r="BJ29" i="5" s="1"/>
  <c r="BJ30" i="5" s="1"/>
  <c r="BJ31" i="5" s="1"/>
  <c r="BJ32" i="5" s="1"/>
  <c r="BJ33" i="5" s="1"/>
  <c r="BJ34" i="5" s="1"/>
  <c r="BJ35" i="5" s="1"/>
  <c r="BJ36" i="5" s="1"/>
  <c r="BJ37" i="5" s="1"/>
  <c r="BJ38" i="5" s="1"/>
  <c r="BJ39" i="5" s="1"/>
  <c r="BJ40" i="5" s="1"/>
  <c r="BJ41" i="5" s="1"/>
  <c r="BJ42" i="5" s="1"/>
  <c r="BJ43" i="5" s="1"/>
  <c r="BJ44" i="5" s="1"/>
  <c r="BJ45" i="5" s="1"/>
  <c r="BJ46" i="5" s="1"/>
  <c r="BF9" i="5"/>
  <c r="BB9" i="5"/>
  <c r="AV9" i="5"/>
  <c r="AV10" i="5" s="1"/>
  <c r="AV11" i="5" s="1"/>
  <c r="AV12" i="5" s="1"/>
  <c r="AV13" i="5" s="1"/>
  <c r="AV14" i="5" s="1"/>
  <c r="AV15" i="5" s="1"/>
  <c r="AV16" i="5" s="1"/>
  <c r="AV17" i="5" s="1"/>
  <c r="AV18" i="5" s="1"/>
  <c r="AV19" i="5" s="1"/>
  <c r="AV20" i="5" s="1"/>
  <c r="AV21" i="5" s="1"/>
  <c r="AV22" i="5" s="1"/>
  <c r="AV23" i="5" s="1"/>
  <c r="AV24" i="5" s="1"/>
  <c r="AV25" i="5" s="1"/>
  <c r="AV26" i="5" s="1"/>
  <c r="AV27" i="5" s="1"/>
  <c r="AV28" i="5" s="1"/>
  <c r="AV29" i="5" s="1"/>
  <c r="AV30" i="5" s="1"/>
  <c r="AV31" i="5" s="1"/>
  <c r="AV32" i="5" s="1"/>
  <c r="AV33" i="5" s="1"/>
  <c r="AV34" i="5" s="1"/>
  <c r="AV35" i="5" s="1"/>
  <c r="AV36" i="5" s="1"/>
  <c r="AV37" i="5" s="1"/>
  <c r="AV38" i="5" s="1"/>
  <c r="AV39" i="5" s="1"/>
  <c r="AV40" i="5" s="1"/>
  <c r="AV41" i="5" s="1"/>
  <c r="AV42" i="5" s="1"/>
  <c r="AV43" i="5" s="1"/>
  <c r="AV44" i="5" s="1"/>
  <c r="AV45" i="5" s="1"/>
  <c r="AV46" i="5" s="1"/>
  <c r="AR9" i="5"/>
  <c r="AR10" i="5" s="1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R22" i="5" s="1"/>
  <c r="AR23" i="5" s="1"/>
  <c r="AR24" i="5" s="1"/>
  <c r="AR25" i="5" s="1"/>
  <c r="AR26" i="5" s="1"/>
  <c r="AR27" i="5" s="1"/>
  <c r="AR28" i="5" s="1"/>
  <c r="AR29" i="5" s="1"/>
  <c r="AR30" i="5" s="1"/>
  <c r="AR31" i="5" s="1"/>
  <c r="AR32" i="5" s="1"/>
  <c r="AR33" i="5" s="1"/>
  <c r="AR34" i="5" s="1"/>
  <c r="AR35" i="5" s="1"/>
  <c r="AR36" i="5" s="1"/>
  <c r="AR37" i="5" s="1"/>
  <c r="AR38" i="5" s="1"/>
  <c r="AR39" i="5" s="1"/>
  <c r="AR40" i="5" s="1"/>
  <c r="AR41" i="5" s="1"/>
  <c r="AR42" i="5" s="1"/>
  <c r="AR43" i="5" s="1"/>
  <c r="AR44" i="5" s="1"/>
  <c r="AR45" i="5" s="1"/>
  <c r="AR46" i="5" s="1"/>
  <c r="AP9" i="5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N9" i="5"/>
  <c r="AH9" i="5"/>
  <c r="AD9" i="5"/>
  <c r="X9" i="5"/>
  <c r="V9" i="5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T9" i="5"/>
  <c r="BR8" i="5"/>
  <c r="BR9" i="5" s="1"/>
  <c r="BR10" i="5" s="1"/>
  <c r="BR11" i="5" s="1"/>
  <c r="BR12" i="5" s="1"/>
  <c r="BR13" i="5" s="1"/>
  <c r="BR14" i="5" s="1"/>
  <c r="BR15" i="5" s="1"/>
  <c r="BR16" i="5" s="1"/>
  <c r="BR17" i="5" s="1"/>
  <c r="BR18" i="5" s="1"/>
  <c r="BR19" i="5" s="1"/>
  <c r="BR20" i="5" s="1"/>
  <c r="BR21" i="5" s="1"/>
  <c r="BR22" i="5" s="1"/>
  <c r="BR23" i="5" s="1"/>
  <c r="BR24" i="5" s="1"/>
  <c r="BR25" i="5" s="1"/>
  <c r="BR26" i="5" s="1"/>
  <c r="BR27" i="5" s="1"/>
  <c r="BR28" i="5" s="1"/>
  <c r="BR29" i="5" s="1"/>
  <c r="BR30" i="5" s="1"/>
  <c r="BR31" i="5" s="1"/>
  <c r="BR32" i="5" s="1"/>
  <c r="BR33" i="5" s="1"/>
  <c r="BR34" i="5" s="1"/>
  <c r="BR35" i="5" s="1"/>
  <c r="BR36" i="5" s="1"/>
  <c r="BR37" i="5" s="1"/>
  <c r="BR38" i="5" s="1"/>
  <c r="BR39" i="5" s="1"/>
  <c r="BR40" i="5" s="1"/>
  <c r="BR41" i="5" s="1"/>
  <c r="BR42" i="5" s="1"/>
  <c r="BR43" i="5" s="1"/>
  <c r="BR44" i="5" s="1"/>
  <c r="BR45" i="5" s="1"/>
  <c r="BR46" i="5" s="1"/>
  <c r="BQ8" i="5"/>
  <c r="BP8" i="5"/>
  <c r="BO8" i="5"/>
  <c r="BN8" i="5"/>
  <c r="BM8" i="5"/>
  <c r="BM9" i="5" s="1"/>
  <c r="BM10" i="5" s="1"/>
  <c r="BM11" i="5" s="1"/>
  <c r="BM12" i="5" s="1"/>
  <c r="BM13" i="5" s="1"/>
  <c r="BM14" i="5" s="1"/>
  <c r="BM15" i="5" s="1"/>
  <c r="BM16" i="5" s="1"/>
  <c r="BM17" i="5" s="1"/>
  <c r="BM18" i="5" s="1"/>
  <c r="BM19" i="5" s="1"/>
  <c r="BM20" i="5" s="1"/>
  <c r="BM21" i="5" s="1"/>
  <c r="BM22" i="5" s="1"/>
  <c r="BM23" i="5" s="1"/>
  <c r="BM24" i="5" s="1"/>
  <c r="BM25" i="5" s="1"/>
  <c r="BM26" i="5" s="1"/>
  <c r="BM27" i="5" s="1"/>
  <c r="BM28" i="5" s="1"/>
  <c r="BM29" i="5" s="1"/>
  <c r="BM30" i="5" s="1"/>
  <c r="BM31" i="5" s="1"/>
  <c r="BM32" i="5" s="1"/>
  <c r="BM33" i="5" s="1"/>
  <c r="BM34" i="5" s="1"/>
  <c r="BM35" i="5" s="1"/>
  <c r="BM36" i="5" s="1"/>
  <c r="BM37" i="5" s="1"/>
  <c r="BM38" i="5" s="1"/>
  <c r="BM39" i="5" s="1"/>
  <c r="BM40" i="5" s="1"/>
  <c r="BM41" i="5" s="1"/>
  <c r="BM42" i="5" s="1"/>
  <c r="BM43" i="5" s="1"/>
  <c r="BM44" i="5" s="1"/>
  <c r="BM45" i="5" s="1"/>
  <c r="BM46" i="5" s="1"/>
  <c r="BL8" i="5"/>
  <c r="BK8" i="5"/>
  <c r="BJ8" i="5"/>
  <c r="BG8" i="5"/>
  <c r="BF8" i="5"/>
  <c r="BE8" i="5"/>
  <c r="BD8" i="5"/>
  <c r="BC8" i="5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C23" i="5" s="1"/>
  <c r="BC24" i="5" s="1"/>
  <c r="BC25" i="5" s="1"/>
  <c r="BC26" i="5" s="1"/>
  <c r="BC27" i="5" s="1"/>
  <c r="BC28" i="5" s="1"/>
  <c r="BC29" i="5" s="1"/>
  <c r="BC30" i="5" s="1"/>
  <c r="BC31" i="5" s="1"/>
  <c r="BC32" i="5" s="1"/>
  <c r="BC33" i="5" s="1"/>
  <c r="BC34" i="5" s="1"/>
  <c r="BC35" i="5" s="1"/>
  <c r="BC36" i="5" s="1"/>
  <c r="BC37" i="5" s="1"/>
  <c r="BC38" i="5" s="1"/>
  <c r="BC39" i="5" s="1"/>
  <c r="BC40" i="5" s="1"/>
  <c r="BC41" i="5" s="1"/>
  <c r="BC42" i="5" s="1"/>
  <c r="BC43" i="5" s="1"/>
  <c r="BC44" i="5" s="1"/>
  <c r="BC45" i="5" s="1"/>
  <c r="BC46" i="5" s="1"/>
  <c r="BB8" i="5"/>
  <c r="BA8" i="5"/>
  <c r="AZ8" i="5"/>
  <c r="AZ9" i="5" s="1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Z39" i="5" s="1"/>
  <c r="AZ40" i="5" s="1"/>
  <c r="AZ41" i="5" s="1"/>
  <c r="AZ42" i="5" s="1"/>
  <c r="AZ43" i="5" s="1"/>
  <c r="AZ44" i="5" s="1"/>
  <c r="AZ45" i="5" s="1"/>
  <c r="AZ46" i="5" s="1"/>
  <c r="AY8" i="5"/>
  <c r="AV8" i="5"/>
  <c r="AU8" i="5"/>
  <c r="AT8" i="5"/>
  <c r="AS8" i="5"/>
  <c r="AR8" i="5"/>
  <c r="AQ8" i="5"/>
  <c r="AP8" i="5"/>
  <c r="AO8" i="5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O23" i="5" s="1"/>
  <c r="AO24" i="5" s="1"/>
  <c r="AO25" i="5" s="1"/>
  <c r="AO26" i="5" s="1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N8" i="5"/>
  <c r="AK8" i="5"/>
  <c r="AJ8" i="5"/>
  <c r="AI8" i="5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I33" i="5" s="1"/>
  <c r="AI34" i="5" s="1"/>
  <c r="AI35" i="5" s="1"/>
  <c r="AI36" i="5" s="1"/>
  <c r="AI37" i="5" s="1"/>
  <c r="AI38" i="5" s="1"/>
  <c r="AI39" i="5" s="1"/>
  <c r="AI40" i="5" s="1"/>
  <c r="AI41" i="5" s="1"/>
  <c r="AI42" i="5" s="1"/>
  <c r="AI43" i="5" s="1"/>
  <c r="AI44" i="5" s="1"/>
  <c r="AI45" i="5" s="1"/>
  <c r="AI46" i="5" s="1"/>
  <c r="AH8" i="5"/>
  <c r="AG8" i="5"/>
  <c r="AF8" i="5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E8" i="5"/>
  <c r="AD8" i="5"/>
  <c r="AC8" i="5"/>
  <c r="Z8" i="5"/>
  <c r="Z9" i="5" s="1"/>
  <c r="Y8" i="5"/>
  <c r="Y9" i="5" s="1"/>
  <c r="X8" i="5"/>
  <c r="W8" i="5"/>
  <c r="W9" i="5" s="1"/>
  <c r="V8" i="5"/>
  <c r="U8" i="5"/>
  <c r="U9" i="5" s="1"/>
  <c r="T8" i="5"/>
  <c r="S8" i="5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R8" i="5"/>
  <c r="R9" i="5" s="1"/>
  <c r="J37" i="4"/>
  <c r="H37" i="4"/>
  <c r="K37" i="4" s="1"/>
  <c r="E37" i="4"/>
  <c r="C37" i="4"/>
  <c r="K36" i="4"/>
  <c r="J36" i="4"/>
  <c r="H36" i="4"/>
  <c r="E36" i="4"/>
  <c r="C36" i="4"/>
  <c r="J35" i="4"/>
  <c r="K35" i="4" s="1"/>
  <c r="H35" i="4"/>
  <c r="E35" i="4"/>
  <c r="C35" i="4"/>
  <c r="J34" i="4"/>
  <c r="H34" i="4"/>
  <c r="K34" i="4" s="1"/>
  <c r="E34" i="4"/>
  <c r="C34" i="4"/>
  <c r="J33" i="4"/>
  <c r="H33" i="4"/>
  <c r="K33" i="4" s="1"/>
  <c r="E33" i="4"/>
  <c r="C33" i="4"/>
  <c r="K32" i="4"/>
  <c r="J32" i="4"/>
  <c r="H32" i="4"/>
  <c r="E32" i="4"/>
  <c r="C32" i="4"/>
  <c r="J31" i="4"/>
  <c r="K31" i="4" s="1"/>
  <c r="H31" i="4"/>
  <c r="E31" i="4"/>
  <c r="C31" i="4"/>
  <c r="J30" i="4"/>
  <c r="H30" i="4"/>
  <c r="K30" i="4" s="1"/>
  <c r="E30" i="4"/>
  <c r="C30" i="4"/>
  <c r="J29" i="4"/>
  <c r="H29" i="4"/>
  <c r="K29" i="4" s="1"/>
  <c r="E29" i="4"/>
  <c r="C29" i="4"/>
  <c r="K28" i="4"/>
  <c r="J28" i="4"/>
  <c r="H28" i="4"/>
  <c r="E28" i="4"/>
  <c r="C28" i="4"/>
  <c r="J27" i="4"/>
  <c r="K27" i="4" s="1"/>
  <c r="H27" i="4"/>
  <c r="E27" i="4"/>
  <c r="C27" i="4"/>
  <c r="J26" i="4"/>
  <c r="H26" i="4"/>
  <c r="K26" i="4" s="1"/>
  <c r="E26" i="4"/>
  <c r="C26" i="4"/>
  <c r="Q25" i="4"/>
  <c r="K25" i="4"/>
  <c r="J25" i="4"/>
  <c r="H25" i="4"/>
  <c r="E25" i="4"/>
  <c r="C25" i="4"/>
  <c r="Q24" i="4"/>
  <c r="J24" i="4"/>
  <c r="H24" i="4"/>
  <c r="K24" i="4" s="1"/>
  <c r="E24" i="4"/>
  <c r="C24" i="4"/>
  <c r="Q23" i="4"/>
  <c r="K23" i="4"/>
  <c r="J23" i="4"/>
  <c r="H23" i="4"/>
  <c r="E23" i="4"/>
  <c r="C23" i="4"/>
  <c r="Q22" i="4"/>
  <c r="J22" i="4"/>
  <c r="H22" i="4"/>
  <c r="K22" i="4" s="1"/>
  <c r="E22" i="4"/>
  <c r="C22" i="4"/>
  <c r="Q21" i="4"/>
  <c r="K21" i="4"/>
  <c r="J21" i="4"/>
  <c r="H21" i="4"/>
  <c r="E21" i="4"/>
  <c r="C21" i="4"/>
  <c r="J20" i="4"/>
  <c r="K20" i="4" s="1"/>
  <c r="H20" i="4"/>
  <c r="E20" i="4"/>
  <c r="C20" i="4"/>
  <c r="J19" i="4"/>
  <c r="H19" i="4"/>
  <c r="K19" i="4" s="1"/>
  <c r="E19" i="4"/>
  <c r="C19" i="4"/>
  <c r="J18" i="4"/>
  <c r="H18" i="4"/>
  <c r="K18" i="4" s="1"/>
  <c r="E18" i="4"/>
  <c r="C18" i="4"/>
  <c r="K17" i="4"/>
  <c r="J17" i="4"/>
  <c r="H17" i="4"/>
  <c r="E17" i="4"/>
  <c r="C17" i="4"/>
  <c r="J16" i="4"/>
  <c r="K16" i="4" s="1"/>
  <c r="H16" i="4"/>
  <c r="E16" i="4"/>
  <c r="C16" i="4"/>
  <c r="J15" i="4"/>
  <c r="H15" i="4"/>
  <c r="K15" i="4" s="1"/>
  <c r="E15" i="4"/>
  <c r="C15" i="4"/>
  <c r="J14" i="4"/>
  <c r="H14" i="4"/>
  <c r="K14" i="4" s="1"/>
  <c r="E14" i="4"/>
  <c r="C14" i="4"/>
  <c r="K13" i="4"/>
  <c r="J13" i="4"/>
  <c r="H13" i="4"/>
  <c r="E13" i="4"/>
  <c r="C13" i="4"/>
  <c r="J12" i="4"/>
  <c r="K12" i="4" s="1"/>
  <c r="H12" i="4"/>
  <c r="E12" i="4"/>
  <c r="C12" i="4"/>
  <c r="J11" i="4"/>
  <c r="H11" i="4"/>
  <c r="K11" i="4" s="1"/>
  <c r="C11" i="4"/>
  <c r="J10" i="4"/>
  <c r="H10" i="4"/>
  <c r="K10" i="4" s="1"/>
  <c r="C10" i="4"/>
  <c r="J9" i="4"/>
  <c r="H9" i="4"/>
  <c r="K9" i="4" s="1"/>
  <c r="C9" i="4"/>
  <c r="J8" i="4"/>
  <c r="H8" i="4"/>
  <c r="K8" i="4" s="1"/>
  <c r="C8" i="4"/>
  <c r="J7" i="4"/>
  <c r="H7" i="4"/>
  <c r="K7" i="4" s="1"/>
  <c r="C7" i="4"/>
  <c r="R3" i="4"/>
  <c r="K12" i="6" l="1"/>
  <c r="K8" i="6" s="1"/>
  <c r="F43" i="5"/>
  <c r="R10" i="5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F8" i="5"/>
  <c r="Z10" i="5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F16" i="5"/>
  <c r="F11" i="5"/>
  <c r="U10" i="5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Y10" i="5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F33" i="5"/>
  <c r="AY9" i="5"/>
  <c r="AY10" i="5" s="1"/>
  <c r="AY11" i="5" s="1"/>
  <c r="AY12" i="5" s="1"/>
  <c r="AY13" i="5" s="1"/>
  <c r="AY14" i="5" s="1"/>
  <c r="AY15" i="5" s="1"/>
  <c r="AY16" i="5" s="1"/>
  <c r="AY17" i="5" s="1"/>
  <c r="AY18" i="5" s="1"/>
  <c r="AY19" i="5" s="1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Y37" i="5" s="1"/>
  <c r="AY38" i="5" s="1"/>
  <c r="AY39" i="5" s="1"/>
  <c r="AY40" i="5" s="1"/>
  <c r="AY41" i="5" s="1"/>
  <c r="AY42" i="5" s="1"/>
  <c r="AY43" i="5" s="1"/>
  <c r="AY44" i="5" s="1"/>
  <c r="AY45" i="5" s="1"/>
  <c r="AY46" i="5" s="1"/>
  <c r="BD9" i="5"/>
  <c r="BD10" i="5" s="1"/>
  <c r="BD11" i="5" s="1"/>
  <c r="BD12" i="5" s="1"/>
  <c r="BD13" i="5" s="1"/>
  <c r="BD14" i="5" s="1"/>
  <c r="BD15" i="5" s="1"/>
  <c r="BD16" i="5" s="1"/>
  <c r="BD17" i="5" s="1"/>
  <c r="BD18" i="5" s="1"/>
  <c r="BD19" i="5" s="1"/>
  <c r="BD20" i="5" s="1"/>
  <c r="BD21" i="5" s="1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D33" i="5" s="1"/>
  <c r="BD34" i="5" s="1"/>
  <c r="BD35" i="5" s="1"/>
  <c r="BD36" i="5" s="1"/>
  <c r="BD37" i="5" s="1"/>
  <c r="BD38" i="5" s="1"/>
  <c r="BD39" i="5" s="1"/>
  <c r="BD40" i="5" s="1"/>
  <c r="BD41" i="5" s="1"/>
  <c r="BD42" i="5" s="1"/>
  <c r="BD43" i="5" s="1"/>
  <c r="BD44" i="5" s="1"/>
  <c r="BD45" i="5" s="1"/>
  <c r="BD46" i="5" s="1"/>
  <c r="BQ9" i="5"/>
  <c r="BQ10" i="5" s="1"/>
  <c r="BQ11" i="5" s="1"/>
  <c r="BQ12" i="5" s="1"/>
  <c r="BQ13" i="5" s="1"/>
  <c r="BQ14" i="5" s="1"/>
  <c r="BQ15" i="5" s="1"/>
  <c r="BQ16" i="5" s="1"/>
  <c r="BQ17" i="5" s="1"/>
  <c r="BQ18" i="5" s="1"/>
  <c r="BQ19" i="5" s="1"/>
  <c r="BQ20" i="5" s="1"/>
  <c r="BQ21" i="5" s="1"/>
  <c r="BQ22" i="5" s="1"/>
  <c r="BQ23" i="5" s="1"/>
  <c r="BQ24" i="5" s="1"/>
  <c r="BQ25" i="5" s="1"/>
  <c r="BQ26" i="5" s="1"/>
  <c r="BQ27" i="5" s="1"/>
  <c r="BQ28" i="5" s="1"/>
  <c r="BQ29" i="5" s="1"/>
  <c r="BQ30" i="5" s="1"/>
  <c r="BQ31" i="5" s="1"/>
  <c r="BQ32" i="5" s="1"/>
  <c r="BQ33" i="5" s="1"/>
  <c r="BQ34" i="5" s="1"/>
  <c r="BQ35" i="5" s="1"/>
  <c r="BQ36" i="5" s="1"/>
  <c r="BQ37" i="5" s="1"/>
  <c r="BQ38" i="5" s="1"/>
  <c r="BQ39" i="5" s="1"/>
  <c r="BQ40" i="5" s="1"/>
  <c r="BQ41" i="5" s="1"/>
  <c r="BQ42" i="5" s="1"/>
  <c r="BQ43" i="5" s="1"/>
  <c r="BQ44" i="5" s="1"/>
  <c r="BQ45" i="5" s="1"/>
  <c r="BQ46" i="5" s="1"/>
  <c r="AD10" i="5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D33" i="5" s="1"/>
  <c r="AD34" i="5" s="1"/>
  <c r="AD35" i="5" s="1"/>
  <c r="AD36" i="5" s="1"/>
  <c r="AD37" i="5" s="1"/>
  <c r="AD38" i="5" s="1"/>
  <c r="AD39" i="5" s="1"/>
  <c r="AD40" i="5" s="1"/>
  <c r="AD41" i="5" s="1"/>
  <c r="AD42" i="5" s="1"/>
  <c r="AD43" i="5" s="1"/>
  <c r="AD44" i="5" s="1"/>
  <c r="AD45" i="5" s="1"/>
  <c r="AD46" i="5" s="1"/>
  <c r="F24" i="5"/>
  <c r="F29" i="5"/>
  <c r="H42" i="6"/>
  <c r="F18" i="5"/>
  <c r="AC9" i="5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G9" i="5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F26" i="5"/>
  <c r="AK9" i="5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Q9" i="5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U9" i="5"/>
  <c r="AU10" i="5" s="1"/>
  <c r="AU11" i="5" s="1"/>
  <c r="AU12" i="5" s="1"/>
  <c r="AU13" i="5" s="1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BA9" i="5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A20" i="5" s="1"/>
  <c r="BA21" i="5" s="1"/>
  <c r="BA22" i="5" s="1"/>
  <c r="BA23" i="5" s="1"/>
  <c r="BA24" i="5" s="1"/>
  <c r="BA25" i="5" s="1"/>
  <c r="BA26" i="5" s="1"/>
  <c r="BA27" i="5" s="1"/>
  <c r="BA28" i="5" s="1"/>
  <c r="BA29" i="5" s="1"/>
  <c r="BA30" i="5" s="1"/>
  <c r="BA31" i="5" s="1"/>
  <c r="BA32" i="5" s="1"/>
  <c r="BA33" i="5" s="1"/>
  <c r="BA34" i="5" s="1"/>
  <c r="BA35" i="5" s="1"/>
  <c r="BA36" i="5" s="1"/>
  <c r="BA37" i="5" s="1"/>
  <c r="BA38" i="5" s="1"/>
  <c r="BA39" i="5" s="1"/>
  <c r="BA40" i="5" s="1"/>
  <c r="BA41" i="5" s="1"/>
  <c r="BA42" i="5" s="1"/>
  <c r="BA43" i="5" s="1"/>
  <c r="BA44" i="5" s="1"/>
  <c r="BA45" i="5" s="1"/>
  <c r="BA46" i="5" s="1"/>
  <c r="BE9" i="5"/>
  <c r="BE10" i="5" s="1"/>
  <c r="BE11" i="5" s="1"/>
  <c r="BE12" i="5" s="1"/>
  <c r="BE13" i="5" s="1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BE32" i="5" s="1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K9" i="5"/>
  <c r="BK10" i="5" s="1"/>
  <c r="BK11" i="5" s="1"/>
  <c r="BK12" i="5" s="1"/>
  <c r="BK13" i="5" s="1"/>
  <c r="BK14" i="5" s="1"/>
  <c r="BK15" i="5" s="1"/>
  <c r="BK16" i="5" s="1"/>
  <c r="BK17" i="5" s="1"/>
  <c r="BK18" i="5" s="1"/>
  <c r="BK19" i="5" s="1"/>
  <c r="BK20" i="5" s="1"/>
  <c r="BK21" i="5" s="1"/>
  <c r="BK22" i="5" s="1"/>
  <c r="BK23" i="5" s="1"/>
  <c r="BK24" i="5" s="1"/>
  <c r="BK25" i="5" s="1"/>
  <c r="BK26" i="5" s="1"/>
  <c r="BK27" i="5" s="1"/>
  <c r="BK28" i="5" s="1"/>
  <c r="BK29" i="5" s="1"/>
  <c r="BK30" i="5" s="1"/>
  <c r="BK31" i="5" s="1"/>
  <c r="BK32" i="5" s="1"/>
  <c r="BK33" i="5" s="1"/>
  <c r="BK34" i="5" s="1"/>
  <c r="BK35" i="5" s="1"/>
  <c r="BK36" i="5" s="1"/>
  <c r="BK37" i="5" s="1"/>
  <c r="BK38" i="5" s="1"/>
  <c r="BK39" i="5" s="1"/>
  <c r="BK40" i="5" s="1"/>
  <c r="BK41" i="5" s="1"/>
  <c r="BK42" i="5" s="1"/>
  <c r="BK43" i="5" s="1"/>
  <c r="BK44" i="5" s="1"/>
  <c r="BK45" i="5" s="1"/>
  <c r="BK46" i="5" s="1"/>
  <c r="BO9" i="5"/>
  <c r="BO10" i="5" s="1"/>
  <c r="BO11" i="5" s="1"/>
  <c r="BO12" i="5" s="1"/>
  <c r="BO13" i="5" s="1"/>
  <c r="BO14" i="5" s="1"/>
  <c r="BO15" i="5" s="1"/>
  <c r="BO16" i="5" s="1"/>
  <c r="BO17" i="5" s="1"/>
  <c r="BO18" i="5" s="1"/>
  <c r="BO19" i="5" s="1"/>
  <c r="BO20" i="5" s="1"/>
  <c r="BO21" i="5" s="1"/>
  <c r="BO22" i="5" s="1"/>
  <c r="BO23" i="5" s="1"/>
  <c r="BO24" i="5" s="1"/>
  <c r="BO25" i="5" s="1"/>
  <c r="BO26" i="5" s="1"/>
  <c r="BO27" i="5" s="1"/>
  <c r="BO28" i="5" s="1"/>
  <c r="BO29" i="5" s="1"/>
  <c r="BO30" i="5" s="1"/>
  <c r="BO31" i="5" s="1"/>
  <c r="BO32" i="5" s="1"/>
  <c r="BO33" i="5" s="1"/>
  <c r="BO34" i="5" s="1"/>
  <c r="BO35" i="5" s="1"/>
  <c r="BO36" i="5" s="1"/>
  <c r="BO37" i="5" s="1"/>
  <c r="BO38" i="5" s="1"/>
  <c r="BO39" i="5" s="1"/>
  <c r="BO40" i="5" s="1"/>
  <c r="BO41" i="5" s="1"/>
  <c r="BO42" i="5" s="1"/>
  <c r="BO43" i="5" s="1"/>
  <c r="BO44" i="5" s="1"/>
  <c r="BO45" i="5" s="1"/>
  <c r="BO46" i="5" s="1"/>
  <c r="F9" i="5"/>
  <c r="F10" i="5"/>
  <c r="AS9" i="5"/>
  <c r="AS10" i="5" s="1"/>
  <c r="AS11" i="5" s="1"/>
  <c r="AS12" i="5" s="1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AS40" i="5" s="1"/>
  <c r="AS41" i="5" s="1"/>
  <c r="AS42" i="5" s="1"/>
  <c r="AS43" i="5" s="1"/>
  <c r="AS44" i="5" s="1"/>
  <c r="AS45" i="5" s="1"/>
  <c r="AS46" i="5" s="1"/>
  <c r="X10" i="5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W11" i="5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M12" i="6"/>
  <c r="M4" i="6"/>
  <c r="M8" i="6" s="1"/>
  <c r="H36" i="6"/>
  <c r="F44" i="5"/>
  <c r="F52" i="5"/>
  <c r="F12" i="5"/>
  <c r="F21" i="5"/>
  <c r="F30" i="5"/>
  <c r="F41" i="5"/>
  <c r="F49" i="5"/>
  <c r="F57" i="5"/>
  <c r="AE9" i="5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J9" i="5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F23" i="5"/>
  <c r="AT9" i="5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T39" i="5" s="1"/>
  <c r="AT40" i="5" s="1"/>
  <c r="AT41" i="5" s="1"/>
  <c r="AT42" i="5" s="1"/>
  <c r="AT43" i="5" s="1"/>
  <c r="AT44" i="5" s="1"/>
  <c r="AT45" i="5" s="1"/>
  <c r="AT46" i="5" s="1"/>
  <c r="BG9" i="5"/>
  <c r="BG10" i="5" s="1"/>
  <c r="BG11" i="5" s="1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BG22" i="5" s="1"/>
  <c r="BG23" i="5" s="1"/>
  <c r="BG24" i="5" s="1"/>
  <c r="BG25" i="5" s="1"/>
  <c r="BG26" i="5" s="1"/>
  <c r="BG27" i="5" s="1"/>
  <c r="BG28" i="5" s="1"/>
  <c r="BG29" i="5" s="1"/>
  <c r="BG30" i="5" s="1"/>
  <c r="BG31" i="5" s="1"/>
  <c r="BG32" i="5" s="1"/>
  <c r="BG33" i="5" s="1"/>
  <c r="BG34" i="5" s="1"/>
  <c r="BG35" i="5" s="1"/>
  <c r="BG36" i="5" s="1"/>
  <c r="BG37" i="5" s="1"/>
  <c r="BG38" i="5" s="1"/>
  <c r="BG39" i="5" s="1"/>
  <c r="BG40" i="5" s="1"/>
  <c r="BG41" i="5" s="1"/>
  <c r="BG42" i="5" s="1"/>
  <c r="BG43" i="5" s="1"/>
  <c r="BG44" i="5" s="1"/>
  <c r="BG45" i="5" s="1"/>
  <c r="BG46" i="5" s="1"/>
  <c r="BN9" i="5"/>
  <c r="BN10" i="5" s="1"/>
  <c r="BN11" i="5" s="1"/>
  <c r="BN12" i="5" s="1"/>
  <c r="BN13" i="5" s="1"/>
  <c r="BN14" i="5" s="1"/>
  <c r="BN15" i="5" s="1"/>
  <c r="BN16" i="5" s="1"/>
  <c r="BN17" i="5" s="1"/>
  <c r="BN18" i="5" s="1"/>
  <c r="BN19" i="5" s="1"/>
  <c r="BN20" i="5" s="1"/>
  <c r="BN21" i="5" s="1"/>
  <c r="BN22" i="5" s="1"/>
  <c r="BN23" i="5" s="1"/>
  <c r="BN24" i="5" s="1"/>
  <c r="BN25" i="5" s="1"/>
  <c r="BN26" i="5" s="1"/>
  <c r="BN27" i="5" s="1"/>
  <c r="BN28" i="5" s="1"/>
  <c r="BN29" i="5" s="1"/>
  <c r="BN30" i="5" s="1"/>
  <c r="BN31" i="5" s="1"/>
  <c r="BN32" i="5" s="1"/>
  <c r="BN33" i="5" s="1"/>
  <c r="BN34" i="5" s="1"/>
  <c r="BN35" i="5" s="1"/>
  <c r="BN36" i="5" s="1"/>
  <c r="BN37" i="5" s="1"/>
  <c r="BN38" i="5" s="1"/>
  <c r="BN39" i="5" s="1"/>
  <c r="BN40" i="5" s="1"/>
  <c r="BN41" i="5" s="1"/>
  <c r="BN42" i="5" s="1"/>
  <c r="BN43" i="5" s="1"/>
  <c r="BN44" i="5" s="1"/>
  <c r="BN45" i="5" s="1"/>
  <c r="BN46" i="5" s="1"/>
  <c r="F28" i="5"/>
  <c r="F32" i="5"/>
  <c r="F39" i="5"/>
  <c r="G39" i="5" s="1"/>
  <c r="F38" i="5"/>
  <c r="G38" i="5" s="1"/>
  <c r="F36" i="5"/>
  <c r="F47" i="5"/>
  <c r="F51" i="5"/>
  <c r="F55" i="5"/>
  <c r="F37" i="5"/>
  <c r="G37" i="5" s="1"/>
  <c r="H23" i="6"/>
  <c r="H33" i="6"/>
  <c r="L4" i="6"/>
  <c r="L12" i="6"/>
  <c r="H100" i="6"/>
  <c r="H99" i="6"/>
  <c r="H98" i="6"/>
  <c r="H97" i="6"/>
  <c r="H96" i="6"/>
  <c r="H95" i="6"/>
  <c r="H94" i="6"/>
  <c r="H93" i="6"/>
  <c r="H92" i="6"/>
  <c r="H90" i="6"/>
  <c r="H89" i="6"/>
  <c r="H88" i="6"/>
  <c r="H87" i="6"/>
  <c r="H86" i="6"/>
  <c r="H85" i="6"/>
  <c r="H84" i="6"/>
  <c r="H83" i="6"/>
  <c r="H82" i="6"/>
  <c r="H80" i="6"/>
  <c r="H79" i="6"/>
  <c r="H78" i="6"/>
  <c r="H77" i="6"/>
  <c r="H76" i="6"/>
  <c r="H75" i="6"/>
  <c r="H74" i="6"/>
  <c r="H73" i="6"/>
  <c r="H72" i="6"/>
  <c r="H70" i="6"/>
  <c r="H69" i="6"/>
  <c r="H68" i="6"/>
  <c r="H67" i="6"/>
  <c r="H66" i="6"/>
  <c r="H65" i="6"/>
  <c r="H64" i="6"/>
  <c r="H63" i="6"/>
  <c r="H62" i="6"/>
  <c r="H60" i="6"/>
  <c r="H59" i="6"/>
  <c r="H58" i="6"/>
  <c r="H57" i="6"/>
  <c r="H56" i="6"/>
  <c r="H55" i="6"/>
  <c r="H54" i="6"/>
  <c r="H53" i="6"/>
  <c r="H38" i="6"/>
  <c r="H34" i="6"/>
  <c r="H29" i="6"/>
  <c r="H25" i="6"/>
  <c r="H20" i="6"/>
  <c r="H16" i="6"/>
  <c r="H12" i="6"/>
  <c r="H47" i="6"/>
  <c r="H43" i="6"/>
  <c r="H37" i="6"/>
  <c r="H35" i="6"/>
  <c r="H24" i="6"/>
  <c r="H22" i="6"/>
  <c r="H18" i="6"/>
  <c r="H50" i="6"/>
  <c r="H46" i="6"/>
  <c r="H39" i="6"/>
  <c r="H32" i="6"/>
  <c r="H28" i="6"/>
  <c r="H26" i="6"/>
  <c r="H15" i="6"/>
  <c r="H13" i="6"/>
  <c r="H49" i="6"/>
  <c r="H48" i="6"/>
  <c r="H40" i="6"/>
  <c r="H52" i="6"/>
  <c r="H14" i="6"/>
  <c r="H17" i="6"/>
  <c r="H19" i="6"/>
  <c r="H27" i="6"/>
  <c r="H30" i="6"/>
  <c r="H45" i="6"/>
  <c r="N8" i="6"/>
  <c r="F57" i="6"/>
  <c r="F70" i="6"/>
  <c r="F62" i="6"/>
  <c r="F64" i="6"/>
  <c r="F66" i="6"/>
  <c r="F68" i="6"/>
  <c r="F100" i="6"/>
  <c r="E6" i="6" s="1"/>
  <c r="F99" i="6"/>
  <c r="F98" i="6"/>
  <c r="F97" i="6"/>
  <c r="F96" i="6"/>
  <c r="F95" i="6"/>
  <c r="F94" i="6"/>
  <c r="F93" i="6"/>
  <c r="F92" i="6"/>
  <c r="F90" i="6"/>
  <c r="F89" i="6"/>
  <c r="F88" i="6"/>
  <c r="F87" i="6"/>
  <c r="F86" i="6"/>
  <c r="F85" i="6"/>
  <c r="F84" i="6"/>
  <c r="F83" i="6"/>
  <c r="F82" i="6"/>
  <c r="F80" i="6"/>
  <c r="F79" i="6"/>
  <c r="F78" i="6"/>
  <c r="F77" i="6"/>
  <c r="F75" i="6"/>
  <c r="F73" i="6"/>
  <c r="F60" i="6"/>
  <c r="F58" i="6"/>
  <c r="F56" i="6"/>
  <c r="F54" i="6"/>
  <c r="F69" i="6"/>
  <c r="F67" i="6"/>
  <c r="F65" i="6"/>
  <c r="F63" i="6"/>
  <c r="F52" i="6"/>
  <c r="F50" i="6"/>
  <c r="F49" i="6"/>
  <c r="F48" i="6"/>
  <c r="F47" i="6"/>
  <c r="F46" i="6"/>
  <c r="F45" i="6"/>
  <c r="F44" i="6"/>
  <c r="F43" i="6"/>
  <c r="F42" i="6"/>
  <c r="F72" i="6"/>
  <c r="F74" i="6"/>
  <c r="F76" i="6"/>
  <c r="L8" i="6" l="1"/>
  <c r="K76" i="6"/>
  <c r="K74" i="6"/>
  <c r="K72" i="6"/>
  <c r="K59" i="6"/>
  <c r="K57" i="6"/>
  <c r="K55" i="6"/>
  <c r="K53" i="6"/>
  <c r="K92" i="6"/>
  <c r="K91" i="6"/>
  <c r="K80" i="6"/>
  <c r="K79" i="6"/>
  <c r="K78" i="6"/>
  <c r="K70" i="6"/>
  <c r="K68" i="6"/>
  <c r="K66" i="6"/>
  <c r="K64" i="6"/>
  <c r="K62" i="6"/>
  <c r="K39" i="6"/>
  <c r="K35" i="6"/>
  <c r="K31" i="6"/>
  <c r="K30" i="6"/>
  <c r="K26" i="6"/>
  <c r="K22" i="6"/>
  <c r="K17" i="6"/>
  <c r="K13" i="6"/>
  <c r="K69" i="6"/>
  <c r="K67" i="6"/>
  <c r="K65" i="6"/>
  <c r="K63" i="6"/>
  <c r="K61" i="6"/>
  <c r="K50" i="6"/>
  <c r="K46" i="6"/>
  <c r="K32" i="6"/>
  <c r="K28" i="6"/>
  <c r="K20" i="6"/>
  <c r="K15" i="6"/>
  <c r="K9" i="6"/>
  <c r="K60" i="6"/>
  <c r="K58" i="6"/>
  <c r="K56" i="6"/>
  <c r="K54" i="6"/>
  <c r="K52" i="6"/>
  <c r="K49" i="6"/>
  <c r="K45" i="6"/>
  <c r="K42" i="6"/>
  <c r="K36" i="6"/>
  <c r="K34" i="6"/>
  <c r="K23" i="6"/>
  <c r="K21" i="6"/>
  <c r="K19" i="6"/>
  <c r="K75" i="6"/>
  <c r="K71" i="6"/>
  <c r="K51" i="6"/>
  <c r="K47" i="6"/>
  <c r="K44" i="6"/>
  <c r="K33" i="6"/>
  <c r="K73" i="6"/>
  <c r="K41" i="6"/>
  <c r="K29" i="6"/>
  <c r="K18" i="6"/>
  <c r="K16" i="6"/>
  <c r="K40" i="6"/>
  <c r="K77" i="6"/>
  <c r="K43" i="6"/>
  <c r="K24" i="6"/>
  <c r="K88" i="6"/>
  <c r="K84" i="6"/>
  <c r="K25" i="6"/>
  <c r="K48" i="6"/>
  <c r="K38" i="6"/>
  <c r="K14" i="6"/>
  <c r="K89" i="6"/>
  <c r="K85" i="6"/>
  <c r="K81" i="6"/>
  <c r="K90" i="6"/>
  <c r="K86" i="6"/>
  <c r="K82" i="6"/>
  <c r="K37" i="6"/>
  <c r="K27" i="6"/>
  <c r="K87" i="6"/>
  <c r="K8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0" i="6"/>
  <c r="L68" i="6"/>
  <c r="L66" i="6"/>
  <c r="L64" i="6"/>
  <c r="L62" i="6"/>
  <c r="L77" i="6"/>
  <c r="L75" i="6"/>
  <c r="L73" i="6"/>
  <c r="L71" i="6"/>
  <c r="L60" i="6"/>
  <c r="L58" i="6"/>
  <c r="L56" i="6"/>
  <c r="L54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6" i="6"/>
  <c r="L32" i="6"/>
  <c r="L27" i="6"/>
  <c r="L23" i="6"/>
  <c r="L18" i="6"/>
  <c r="L14" i="6"/>
  <c r="L39" i="6"/>
  <c r="L34" i="6"/>
  <c r="L26" i="6"/>
  <c r="L21" i="6"/>
  <c r="L19" i="6"/>
  <c r="L13" i="6"/>
  <c r="L59" i="6"/>
  <c r="L57" i="6"/>
  <c r="L55" i="6"/>
  <c r="L53" i="6"/>
  <c r="L38" i="6"/>
  <c r="L33" i="6"/>
  <c r="L30" i="6"/>
  <c r="L25" i="6"/>
  <c r="L17" i="6"/>
  <c r="L69" i="6"/>
  <c r="L65" i="6"/>
  <c r="L61" i="6"/>
  <c r="L76" i="6"/>
  <c r="L72" i="6"/>
  <c r="L31" i="6"/>
  <c r="L24" i="6"/>
  <c r="L67" i="6"/>
  <c r="L28" i="6"/>
  <c r="L22" i="6"/>
  <c r="L20" i="6"/>
  <c r="L15" i="6"/>
  <c r="L74" i="6"/>
  <c r="L63" i="6"/>
  <c r="L37" i="6"/>
  <c r="L9" i="6"/>
  <c r="L35" i="6"/>
  <c r="L29" i="6"/>
  <c r="L16" i="6"/>
  <c r="G55" i="5"/>
  <c r="N55" i="5"/>
  <c r="N41" i="5"/>
  <c r="G41" i="5"/>
  <c r="G10" i="5"/>
  <c r="N10" i="5"/>
  <c r="F53" i="5"/>
  <c r="F56" i="5"/>
  <c r="G33" i="5"/>
  <c r="N33" i="5"/>
  <c r="N11" i="5"/>
  <c r="G11" i="5"/>
  <c r="F50" i="5"/>
  <c r="F31" i="5"/>
  <c r="F45" i="5"/>
  <c r="F48" i="5"/>
  <c r="N16" i="5"/>
  <c r="G16" i="5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38" i="6"/>
  <c r="N34" i="6"/>
  <c r="N29" i="6"/>
  <c r="N25" i="6"/>
  <c r="N21" i="6"/>
  <c r="N20" i="6"/>
  <c r="N16" i="6"/>
  <c r="N49" i="6"/>
  <c r="N45" i="6"/>
  <c r="N40" i="6"/>
  <c r="N33" i="6"/>
  <c r="N31" i="6"/>
  <c r="N27" i="6"/>
  <c r="N14" i="6"/>
  <c r="N51" i="6"/>
  <c r="N48" i="6"/>
  <c r="N44" i="6"/>
  <c r="N41" i="6"/>
  <c r="N37" i="6"/>
  <c r="N35" i="6"/>
  <c r="N24" i="6"/>
  <c r="N22" i="6"/>
  <c r="N18" i="6"/>
  <c r="N9" i="6"/>
  <c r="N50" i="6"/>
  <c r="N43" i="6"/>
  <c r="N42" i="6"/>
  <c r="N32" i="6"/>
  <c r="N23" i="6"/>
  <c r="N39" i="6"/>
  <c r="N46" i="6"/>
  <c r="N47" i="6"/>
  <c r="N36" i="6"/>
  <c r="N19" i="6"/>
  <c r="N15" i="6"/>
  <c r="N28" i="6"/>
  <c r="N30" i="6"/>
  <c r="N26" i="6"/>
  <c r="N17" i="6"/>
  <c r="N13" i="6"/>
  <c r="G47" i="5"/>
  <c r="N47" i="5"/>
  <c r="G32" i="5"/>
  <c r="N32" i="5"/>
  <c r="N24" i="5"/>
  <c r="G24" i="5"/>
  <c r="F34" i="5"/>
  <c r="F40" i="5"/>
  <c r="F15" i="5"/>
  <c r="F13" i="5"/>
  <c r="N52" i="5"/>
  <c r="G52" i="5"/>
  <c r="G51" i="5"/>
  <c r="N51" i="5"/>
  <c r="N30" i="5"/>
  <c r="G30" i="5"/>
  <c r="G44" i="5"/>
  <c r="N44" i="5"/>
  <c r="G9" i="5"/>
  <c r="H9" i="5" s="1"/>
  <c r="H10" i="5" s="1"/>
  <c r="N9" i="5"/>
  <c r="F42" i="5"/>
  <c r="F22" i="5"/>
  <c r="G29" i="5"/>
  <c r="N29" i="5"/>
  <c r="G43" i="5"/>
  <c r="N43" i="5"/>
  <c r="G57" i="5"/>
  <c r="N57" i="5"/>
  <c r="G21" i="5"/>
  <c r="N21" i="5"/>
  <c r="G36" i="5"/>
  <c r="N36" i="5"/>
  <c r="N28" i="5"/>
  <c r="G28" i="5"/>
  <c r="G23" i="5"/>
  <c r="N23" i="5"/>
  <c r="G49" i="5"/>
  <c r="N49" i="5"/>
  <c r="N12" i="5"/>
  <c r="G12" i="5"/>
  <c r="M92" i="6"/>
  <c r="M91" i="6"/>
  <c r="M80" i="6"/>
  <c r="M79" i="6"/>
  <c r="M78" i="6"/>
  <c r="M77" i="6"/>
  <c r="M75" i="6"/>
  <c r="M73" i="6"/>
  <c r="M71" i="6"/>
  <c r="M60" i="6"/>
  <c r="M58" i="6"/>
  <c r="M56" i="6"/>
  <c r="M54" i="6"/>
  <c r="M52" i="6"/>
  <c r="M51" i="6"/>
  <c r="M50" i="6"/>
  <c r="M49" i="6"/>
  <c r="M48" i="6"/>
  <c r="M47" i="6"/>
  <c r="M46" i="6"/>
  <c r="M45" i="6"/>
  <c r="M44" i="6"/>
  <c r="M43" i="6"/>
  <c r="M69" i="6"/>
  <c r="M67" i="6"/>
  <c r="M65" i="6"/>
  <c r="M63" i="6"/>
  <c r="M61" i="6"/>
  <c r="M37" i="6"/>
  <c r="M33" i="6"/>
  <c r="M28" i="6"/>
  <c r="M24" i="6"/>
  <c r="M19" i="6"/>
  <c r="M15" i="6"/>
  <c r="M59" i="6"/>
  <c r="M57" i="6"/>
  <c r="M55" i="6"/>
  <c r="M53" i="6"/>
  <c r="M42" i="6"/>
  <c r="M38" i="6"/>
  <c r="M36" i="6"/>
  <c r="M30" i="6"/>
  <c r="M25" i="6"/>
  <c r="M23" i="6"/>
  <c r="M17" i="6"/>
  <c r="M76" i="6"/>
  <c r="M74" i="6"/>
  <c r="M72" i="6"/>
  <c r="M40" i="6"/>
  <c r="M31" i="6"/>
  <c r="M29" i="6"/>
  <c r="M27" i="6"/>
  <c r="M16" i="6"/>
  <c r="M14" i="6"/>
  <c r="M39" i="6"/>
  <c r="M70" i="6"/>
  <c r="M66" i="6"/>
  <c r="M62" i="6"/>
  <c r="M41" i="6"/>
  <c r="M22" i="6"/>
  <c r="M21" i="6"/>
  <c r="M9" i="6"/>
  <c r="M32" i="6"/>
  <c r="M26" i="6"/>
  <c r="M13" i="6"/>
  <c r="M68" i="6"/>
  <c r="M90" i="6"/>
  <c r="M89" i="6"/>
  <c r="M88" i="6"/>
  <c r="M87" i="6"/>
  <c r="M86" i="6"/>
  <c r="M85" i="6"/>
  <c r="M84" i="6"/>
  <c r="M83" i="6"/>
  <c r="M82" i="6"/>
  <c r="M81" i="6"/>
  <c r="M35" i="6"/>
  <c r="M34" i="6"/>
  <c r="M64" i="6"/>
  <c r="M18" i="6"/>
  <c r="M20" i="6"/>
  <c r="F54" i="5"/>
  <c r="F46" i="5"/>
  <c r="F35" i="5"/>
  <c r="N26" i="5"/>
  <c r="G26" i="5"/>
  <c r="N18" i="5"/>
  <c r="G18" i="5"/>
  <c r="F14" i="5"/>
  <c r="F25" i="5"/>
  <c r="F20" i="5"/>
  <c r="G8" i="5"/>
  <c r="N8" i="5"/>
  <c r="F19" i="5"/>
  <c r="G42" i="5" l="1"/>
  <c r="N42" i="5"/>
  <c r="N15" i="5"/>
  <c r="G15" i="5"/>
  <c r="N20" i="5"/>
  <c r="G20" i="5"/>
  <c r="G46" i="5"/>
  <c r="N46" i="5"/>
  <c r="H11" i="5"/>
  <c r="H12" i="5" s="1"/>
  <c r="G34" i="5"/>
  <c r="N34" i="5"/>
  <c r="G31" i="5"/>
  <c r="N31" i="5"/>
  <c r="G19" i="5"/>
  <c r="H19" i="5" s="1"/>
  <c r="H21" i="5" s="1"/>
  <c r="H23" i="5" s="1"/>
  <c r="H25" i="5" s="1"/>
  <c r="N19" i="5"/>
  <c r="N25" i="5"/>
  <c r="G25" i="5"/>
  <c r="N54" i="5"/>
  <c r="G54" i="5"/>
  <c r="N22" i="5"/>
  <c r="G22" i="5"/>
  <c r="G13" i="5"/>
  <c r="N13" i="5"/>
  <c r="N50" i="5"/>
  <c r="G50" i="5"/>
  <c r="G14" i="5"/>
  <c r="N14" i="5"/>
  <c r="N48" i="5"/>
  <c r="G48" i="5"/>
  <c r="N56" i="5"/>
  <c r="G56" i="5"/>
  <c r="N35" i="5"/>
  <c r="G35" i="5"/>
  <c r="G40" i="5"/>
  <c r="N40" i="5"/>
  <c r="N45" i="5"/>
  <c r="G45" i="5"/>
  <c r="G53" i="5"/>
  <c r="N53" i="5"/>
  <c r="H13" i="5" l="1"/>
  <c r="H14" i="5" s="1"/>
  <c r="H15" i="5" s="1"/>
  <c r="H16" i="5" s="1"/>
  <c r="H18" i="5" s="1"/>
  <c r="H20" i="5" s="1"/>
  <c r="H22" i="5" s="1"/>
  <c r="H24" i="5" s="1"/>
  <c r="H26" i="5" s="1"/>
  <c r="H28" i="5" s="1"/>
  <c r="H29" i="5" s="1"/>
  <c r="H30" i="5" s="1"/>
  <c r="H31" i="5" s="1"/>
  <c r="H32" i="5" s="1"/>
  <c r="H33" i="5" s="1"/>
  <c r="H34" i="5" s="1"/>
  <c r="H35" i="5" s="1"/>
  <c r="H36" i="5" s="1"/>
  <c r="H40" i="5" l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37" i="5"/>
  <c r="H38" i="5" s="1"/>
  <c r="H39" i="5" s="1"/>
</calcChain>
</file>

<file path=xl/sharedStrings.xml><?xml version="1.0" encoding="utf-8"?>
<sst xmlns="http://schemas.openxmlformats.org/spreadsheetml/2006/main" count="150" uniqueCount="102">
  <si>
    <t>版本</t>
    <phoneticPr fontId="3" type="noConversion"/>
  </si>
  <si>
    <t>描述</t>
    <phoneticPr fontId="3" type="noConversion"/>
  </si>
  <si>
    <t>备注</t>
    <phoneticPr fontId="3" type="noConversion"/>
  </si>
  <si>
    <t>v0.0</t>
    <phoneticPr fontId="3" type="noConversion"/>
  </si>
  <si>
    <t>建立表格</t>
    <phoneticPr fontId="3" type="noConversion"/>
  </si>
  <si>
    <t>可投入体力</t>
    <phoneticPr fontId="3" type="noConversion"/>
  </si>
  <si>
    <t>充值玩家档次</t>
    <phoneticPr fontId="3" type="noConversion"/>
  </si>
  <si>
    <t>等级</t>
    <phoneticPr fontId="3" type="noConversion"/>
  </si>
  <si>
    <t>产出</t>
    <phoneticPr fontId="3" type="noConversion"/>
  </si>
  <si>
    <t>非R</t>
    <phoneticPr fontId="3" type="noConversion"/>
  </si>
  <si>
    <t>困难副本</t>
    <phoneticPr fontId="3" type="noConversion"/>
  </si>
  <si>
    <t>签到送80(月)</t>
    <phoneticPr fontId="3" type="noConversion"/>
  </si>
  <si>
    <t>重置系数</t>
    <phoneticPr fontId="3" type="noConversion"/>
  </si>
  <si>
    <t>时间</t>
    <phoneticPr fontId="3" type="noConversion"/>
  </si>
  <si>
    <t>功能开放</t>
    <phoneticPr fontId="3" type="noConversion"/>
  </si>
  <si>
    <t>大冒险</t>
    <phoneticPr fontId="3" type="noConversion"/>
  </si>
  <si>
    <t>每日周期投放</t>
    <phoneticPr fontId="3" type="noConversion"/>
  </si>
  <si>
    <t>大</t>
    <phoneticPr fontId="3" type="noConversion"/>
  </si>
  <si>
    <t>主线任务</t>
    <phoneticPr fontId="3" type="noConversion"/>
  </si>
  <si>
    <t>时间梯度</t>
    <phoneticPr fontId="3" type="noConversion"/>
  </si>
  <si>
    <t>时间梯度(天)</t>
    <phoneticPr fontId="3" type="noConversion"/>
  </si>
  <si>
    <t>精英副本开放数</t>
    <phoneticPr fontId="3" type="noConversion"/>
  </si>
  <si>
    <t>体力限制系数</t>
    <phoneticPr fontId="3" type="noConversion"/>
  </si>
  <si>
    <t>均值效率系数</t>
    <phoneticPr fontId="3" type="noConversion"/>
  </si>
  <si>
    <t>周期可进行次数</t>
    <phoneticPr fontId="3" type="noConversion"/>
  </si>
  <si>
    <t>大冒险系数</t>
    <phoneticPr fontId="3" type="noConversion"/>
  </si>
  <si>
    <t>大冒险小怪产出</t>
    <phoneticPr fontId="3" type="noConversion"/>
  </si>
  <si>
    <t>总产出率</t>
    <phoneticPr fontId="3" type="noConversion"/>
  </si>
  <si>
    <t>冒险时间系数</t>
    <phoneticPr fontId="3" type="noConversion"/>
  </si>
  <si>
    <t>消费</t>
    <phoneticPr fontId="3" type="noConversion"/>
  </si>
  <si>
    <t>效率隐性提升</t>
    <phoneticPr fontId="3" type="noConversion"/>
  </si>
  <si>
    <t>8小时</t>
    <phoneticPr fontId="3" type="noConversion"/>
  </si>
  <si>
    <t>12小时</t>
    <phoneticPr fontId="3" type="noConversion"/>
  </si>
  <si>
    <t>24小时</t>
    <phoneticPr fontId="3" type="noConversion"/>
  </si>
  <si>
    <t>冒险效率系数</t>
    <phoneticPr fontId="3" type="noConversion"/>
  </si>
  <si>
    <t>冒险效率基数</t>
    <phoneticPr fontId="3" type="noConversion"/>
  </si>
  <si>
    <t>大冒险任务系数</t>
    <phoneticPr fontId="3" type="noConversion"/>
  </si>
  <si>
    <t>需求宠物数</t>
    <phoneticPr fontId="3" type="noConversion"/>
  </si>
  <si>
    <t>效率比</t>
    <phoneticPr fontId="3" type="noConversion"/>
  </si>
  <si>
    <t>任务效率</t>
    <phoneticPr fontId="3" type="noConversion"/>
  </si>
  <si>
    <t>默认成功率</t>
    <phoneticPr fontId="3" type="noConversion"/>
  </si>
  <si>
    <t>1星</t>
    <phoneticPr fontId="3" type="noConversion"/>
  </si>
  <si>
    <t>2星</t>
    <phoneticPr fontId="3" type="noConversion"/>
  </si>
  <si>
    <t>3星</t>
    <phoneticPr fontId="3" type="noConversion"/>
  </si>
  <si>
    <t>4星</t>
    <phoneticPr fontId="3" type="noConversion"/>
  </si>
  <si>
    <t>5星</t>
    <phoneticPr fontId="3" type="noConversion"/>
  </si>
  <si>
    <t xml:space="preserve"> </t>
    <phoneticPr fontId="3" type="noConversion"/>
  </si>
  <si>
    <t>每次失败额外增加百分比</t>
    <phoneticPr fontId="5" type="noConversion"/>
  </si>
  <si>
    <t>合成数量</t>
    <phoneticPr fontId="5" type="noConversion"/>
  </si>
  <si>
    <t>几合一</t>
    <phoneticPr fontId="5" type="noConversion"/>
  </si>
  <si>
    <t>换算为最低</t>
    <phoneticPr fontId="5" type="noConversion"/>
  </si>
  <si>
    <t>阈值取最大</t>
    <phoneticPr fontId="5" type="noConversion"/>
  </si>
  <si>
    <t>等级</t>
    <phoneticPr fontId="5" type="noConversion"/>
  </si>
  <si>
    <t>强化等级</t>
    <phoneticPr fontId="5" type="noConversion"/>
  </si>
  <si>
    <t>当前需要的强化数量</t>
    <phoneticPr fontId="5" type="noConversion"/>
  </si>
  <si>
    <t>成功率</t>
    <phoneticPr fontId="5" type="noConversion"/>
  </si>
  <si>
    <t>强化次数期望</t>
    <phoneticPr fontId="5" type="noConversion"/>
  </si>
  <si>
    <t>强化消耗数</t>
    <phoneticPr fontId="5" type="noConversion"/>
  </si>
  <si>
    <t>强化需要总数(换算为最低强化石)</t>
    <phoneticPr fontId="5" type="noConversion"/>
  </si>
  <si>
    <t>品质</t>
    <phoneticPr fontId="5" type="noConversion"/>
  </si>
  <si>
    <t>分解产出</t>
    <phoneticPr fontId="5" type="noConversion"/>
  </si>
  <si>
    <t>备注</t>
    <phoneticPr fontId="5" type="noConversion"/>
  </si>
  <si>
    <t>产出期望</t>
    <phoneticPr fontId="5" type="noConversion"/>
  </si>
  <si>
    <t>金钱消耗系数</t>
    <phoneticPr fontId="3" type="noConversion"/>
  </si>
  <si>
    <t>单个金钱消耗期望</t>
    <phoneticPr fontId="3" type="noConversion"/>
  </si>
  <si>
    <t>等级1</t>
    <phoneticPr fontId="5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</si>
  <si>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</si>
  <si>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</si>
  <si>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</si>
  <si>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</si>
  <si>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</si>
  <si>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</si>
  <si>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</si>
  <si>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</si>
  <si>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白</t>
    <phoneticPr fontId="5" type="noConversion"/>
  </si>
  <si>
    <t>绿</t>
    <phoneticPr fontId="5" type="noConversion"/>
  </si>
  <si>
    <t>中级</t>
    <phoneticPr fontId="5" type="noConversion"/>
  </si>
  <si>
    <t>蓝</t>
    <phoneticPr fontId="5" type="noConversion"/>
  </si>
  <si>
    <t>1中级</t>
    <phoneticPr fontId="5" type="noConversion"/>
  </si>
  <si>
    <t>1中级</t>
  </si>
  <si>
    <t>2中级</t>
    <phoneticPr fontId="5" type="noConversion"/>
  </si>
  <si>
    <t>紫</t>
    <phoneticPr fontId="5" type="noConversion"/>
  </si>
  <si>
    <t>高级</t>
    <phoneticPr fontId="5" type="noConversion"/>
  </si>
  <si>
    <t>橙</t>
    <phoneticPr fontId="3" type="noConversion"/>
  </si>
  <si>
    <t>宠物</t>
    <phoneticPr fontId="3" type="noConversion"/>
  </si>
  <si>
    <t>材料数量级</t>
    <phoneticPr fontId="3" type="noConversion"/>
  </si>
  <si>
    <t>金钱递增系数</t>
    <phoneticPr fontId="3" type="noConversion"/>
  </si>
  <si>
    <t>材料递增系数</t>
    <phoneticPr fontId="3" type="noConversion"/>
  </si>
  <si>
    <t>金钱进阶系数</t>
    <phoneticPr fontId="3" type="noConversion"/>
  </si>
  <si>
    <t>总值</t>
    <phoneticPr fontId="3" type="noConversion"/>
  </si>
  <si>
    <t>进阶提升数量级</t>
    <phoneticPr fontId="3" type="noConversion"/>
  </si>
  <si>
    <t>基础系数</t>
    <phoneticPr fontId="3" type="noConversion"/>
  </si>
  <si>
    <t>强化成长属性</t>
    <phoneticPr fontId="3" type="noConversion"/>
  </si>
  <si>
    <t>宠物等级</t>
    <phoneticPr fontId="3" type="noConversion"/>
  </si>
  <si>
    <t>宠物等级时间</t>
    <phoneticPr fontId="3" type="noConversion"/>
  </si>
  <si>
    <t>强化等级</t>
    <phoneticPr fontId="3" type="noConversion"/>
  </si>
  <si>
    <t>消耗材料数量</t>
    <phoneticPr fontId="3" type="noConversion"/>
  </si>
  <si>
    <t>材料总数</t>
    <phoneticPr fontId="3" type="noConversion"/>
  </si>
  <si>
    <t>消耗金钱</t>
    <phoneticPr fontId="3" type="noConversion"/>
  </si>
  <si>
    <t>总金钱消耗</t>
    <phoneticPr fontId="3" type="noConversion"/>
  </si>
  <si>
    <t>强化属性一栏</t>
    <phoneticPr fontId="3" type="noConversion"/>
  </si>
  <si>
    <t>进阶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</si>
</sst>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9">
    <xf numFmtId="0" fontId="0" fillId="0" borderId="0" xfId="0"/>
    <xf numFmtId="0" fontId="4" fillId="2" borderId="0" xfId="0" applyFont="1" applyFill="1"/>
    <xf numFmtId="9" fontId="0" fillId="0" borderId="0" xfId="0" applyNumberFormat="1"/>
    <xf numFmtId="0" fontId="4" fillId="0" borderId="0" xfId="0" applyFont="1"/>
    <xf numFmtId="0" fontId="0" fillId="3" borderId="0" xfId="0" applyFill="1"/>
    <xf numFmtId="0" fontId="0" fillId="0" borderId="0" xfId="0" applyNumberFormat="1"/>
    <xf numFmtId="176" fontId="0" fillId="3" borderId="0" xfId="0" applyNumberFormat="1" applyFill="1"/>
    <xf numFmtId="176" fontId="4" fillId="0" borderId="0" xfId="0" applyNumberFormat="1" applyFont="1"/>
    <xf numFmtId="177" fontId="0" fillId="0" borderId="0" xfId="0" applyNumberFormat="1"/>
    <xf numFmtId="10" fontId="0" fillId="0" borderId="0" xfId="0" applyNumberFormat="1"/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9" fontId="2" fillId="0" borderId="0" xfId="1" applyNumberFormat="1" applyFont="1" applyFill="1" applyAlignment="1">
      <alignment horizontal="center" vertical="center"/>
    </xf>
    <xf numFmtId="0" fontId="2" fillId="0" borderId="0" xfId="1" applyFont="1" applyFill="1">
      <alignment vertical="center"/>
    </xf>
    <xf numFmtId="0" fontId="1" fillId="0" borderId="0" xfId="1" applyFill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ont="1">
      <alignment vertical="center"/>
    </xf>
    <xf numFmtId="0" fontId="1" fillId="0" borderId="3" xfId="1" applyBorder="1">
      <alignment vertical="center"/>
    </xf>
    <xf numFmtId="0" fontId="2" fillId="0" borderId="3" xfId="1" applyFont="1" applyBorder="1">
      <alignment vertical="center"/>
    </xf>
    <xf numFmtId="9" fontId="1" fillId="0" borderId="4" xfId="1" applyNumberFormat="1" applyBorder="1">
      <alignment vertical="center"/>
    </xf>
    <xf numFmtId="0" fontId="1" fillId="0" borderId="1" xfId="1" applyBorder="1">
      <alignment vertical="center"/>
    </xf>
    <xf numFmtId="0" fontId="2" fillId="0" borderId="1" xfId="1" applyFont="1" applyBorder="1">
      <alignment vertical="center"/>
    </xf>
    <xf numFmtId="0" fontId="1" fillId="0" borderId="6" xfId="1" applyBorder="1">
      <alignment vertical="center"/>
    </xf>
    <xf numFmtId="0" fontId="1" fillId="0" borderId="8" xfId="1" applyBorder="1">
      <alignment vertical="center"/>
    </xf>
    <xf numFmtId="0" fontId="2" fillId="0" borderId="8" xfId="1" applyFont="1" applyBorder="1">
      <alignment vertical="center"/>
    </xf>
    <xf numFmtId="0" fontId="1" fillId="0" borderId="9" xfId="1" applyBorder="1">
      <alignment vertical="center"/>
    </xf>
    <xf numFmtId="0" fontId="1" fillId="0" borderId="3" xfId="1" applyFill="1" applyBorder="1">
      <alignment vertical="center"/>
    </xf>
    <xf numFmtId="0" fontId="2" fillId="0" borderId="3" xfId="1" applyFont="1" applyFill="1" applyBorder="1">
      <alignment vertical="center"/>
    </xf>
    <xf numFmtId="0" fontId="1" fillId="0" borderId="4" xfId="1" applyFill="1" applyBorder="1">
      <alignment vertical="center"/>
    </xf>
    <xf numFmtId="0" fontId="1" fillId="0" borderId="0" xfId="1" applyFill="1">
      <alignment vertical="center"/>
    </xf>
    <xf numFmtId="0" fontId="1" fillId="0" borderId="1" xfId="1" applyFill="1" applyBorder="1">
      <alignment vertical="center"/>
    </xf>
    <xf numFmtId="0" fontId="2" fillId="0" borderId="1" xfId="1" applyFont="1" applyFill="1" applyBorder="1">
      <alignment vertical="center"/>
    </xf>
    <xf numFmtId="0" fontId="1" fillId="0" borderId="6" xfId="1" applyFill="1" applyBorder="1">
      <alignment vertical="center"/>
    </xf>
    <xf numFmtId="0" fontId="1" fillId="0" borderId="8" xfId="1" applyFill="1" applyBorder="1">
      <alignment vertical="center"/>
    </xf>
    <xf numFmtId="0" fontId="2" fillId="0" borderId="8" xfId="1" applyFont="1" applyFill="1" applyBorder="1">
      <alignment vertical="center"/>
    </xf>
    <xf numFmtId="0" fontId="1" fillId="0" borderId="9" xfId="1" applyFill="1" applyBorder="1">
      <alignment vertical="center"/>
    </xf>
    <xf numFmtId="0" fontId="2" fillId="0" borderId="1" xfId="1" quotePrefix="1" applyFont="1" applyFill="1" applyBorder="1">
      <alignment vertical="center"/>
    </xf>
    <xf numFmtId="0" fontId="2" fillId="0" borderId="8" xfId="1" quotePrefix="1" applyFont="1" applyFill="1" applyBorder="1">
      <alignment vertical="center"/>
    </xf>
    <xf numFmtId="0" fontId="2" fillId="0" borderId="3" xfId="1" quotePrefix="1" applyFont="1" applyFill="1" applyBorder="1">
      <alignment vertical="center"/>
    </xf>
    <xf numFmtId="0" fontId="1" fillId="0" borderId="23" xfId="1" applyFill="1" applyBorder="1">
      <alignment vertical="center"/>
    </xf>
    <xf numFmtId="0" fontId="2" fillId="0" borderId="23" xfId="1" quotePrefix="1" applyFont="1" applyFill="1" applyBorder="1">
      <alignment vertical="center"/>
    </xf>
    <xf numFmtId="0" fontId="2" fillId="0" borderId="23" xfId="1" applyFont="1" applyFill="1" applyBorder="1">
      <alignment vertical="center"/>
    </xf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4" borderId="19" xfId="1" applyFill="1" applyBorder="1" applyAlignment="1">
      <alignment horizontal="center" vertical="center"/>
    </xf>
    <xf numFmtId="0" fontId="1" fillId="4" borderId="20" xfId="1" applyFill="1" applyBorder="1" applyAlignment="1">
      <alignment horizontal="center" vertical="center"/>
    </xf>
    <xf numFmtId="0" fontId="1" fillId="4" borderId="21" xfId="1" applyFill="1" applyBorder="1" applyAlignment="1">
      <alignment horizontal="center" vertical="center"/>
    </xf>
    <xf numFmtId="0" fontId="1" fillId="5" borderId="19" xfId="1" applyFill="1" applyBorder="1" applyAlignment="1">
      <alignment horizontal="center" vertical="center"/>
    </xf>
    <xf numFmtId="0" fontId="1" fillId="5" borderId="20" xfId="1" applyFill="1" applyBorder="1" applyAlignment="1">
      <alignment horizontal="center" vertical="center"/>
    </xf>
    <xf numFmtId="0" fontId="1" fillId="5" borderId="21" xfId="1" applyFill="1" applyBorder="1" applyAlignment="1">
      <alignment horizontal="center" vertical="center"/>
    </xf>
    <xf numFmtId="0" fontId="1" fillId="6" borderId="19" xfId="1" applyFill="1" applyBorder="1" applyAlignment="1">
      <alignment horizontal="center" vertical="center"/>
    </xf>
    <xf numFmtId="0" fontId="1" fillId="6" borderId="20" xfId="1" applyFill="1" applyBorder="1" applyAlignment="1">
      <alignment horizontal="center" vertical="center"/>
    </xf>
    <xf numFmtId="0" fontId="1" fillId="6" borderId="21" xfId="1" applyFill="1" applyBorder="1" applyAlignment="1">
      <alignment horizontal="center" vertical="center"/>
    </xf>
    <xf numFmtId="0" fontId="1" fillId="7" borderId="22" xfId="1" applyFill="1" applyBorder="1" applyAlignment="1">
      <alignment horizontal="center" vertical="center"/>
    </xf>
    <xf numFmtId="0" fontId="1" fillId="7" borderId="24" xfId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390525</xdr:colOff>
      <xdr:row>1</xdr:row>
      <xdr:rowOff>0</xdr:rowOff>
    </xdr:from>
    <xdr:to>
      <xdr:col>25</xdr:col>
      <xdr:colOff>685287</xdr:colOff>
      <xdr:row>30</xdr:row>
      <xdr:rowOff>81822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35425" y="171450"/>
          <a:ext cx="3037962" cy="50538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/>
      <sheetData sheetId="2">
        <row r="67">
          <cell r="F67">
            <v>3</v>
          </cell>
        </row>
        <row r="68">
          <cell r="F68">
            <v>3</v>
          </cell>
        </row>
        <row r="69">
          <cell r="F69">
            <v>3</v>
          </cell>
        </row>
        <row r="70">
          <cell r="F70">
            <v>3</v>
          </cell>
        </row>
        <row r="71">
          <cell r="F71">
            <v>3</v>
          </cell>
        </row>
        <row r="72">
          <cell r="F72">
            <v>4</v>
          </cell>
        </row>
        <row r="73">
          <cell r="F73">
            <v>4</v>
          </cell>
        </row>
        <row r="74">
          <cell r="F74">
            <v>4</v>
          </cell>
        </row>
        <row r="75">
          <cell r="F75">
            <v>5</v>
          </cell>
        </row>
        <row r="76">
          <cell r="F76">
            <v>5</v>
          </cell>
        </row>
        <row r="77">
          <cell r="F77">
            <v>6</v>
          </cell>
        </row>
        <row r="78">
          <cell r="F78">
            <v>7</v>
          </cell>
        </row>
        <row r="79">
          <cell r="F79">
            <v>8</v>
          </cell>
        </row>
        <row r="80">
          <cell r="F80">
            <v>9</v>
          </cell>
        </row>
        <row r="81">
          <cell r="F81">
            <v>10</v>
          </cell>
        </row>
        <row r="82">
          <cell r="F82">
            <v>11</v>
          </cell>
        </row>
        <row r="83">
          <cell r="F83">
            <v>13</v>
          </cell>
        </row>
        <row r="84">
          <cell r="F84">
            <v>14</v>
          </cell>
        </row>
        <row r="85">
          <cell r="F85">
            <v>17</v>
          </cell>
        </row>
        <row r="86">
          <cell r="F86">
            <v>19</v>
          </cell>
        </row>
        <row r="87">
          <cell r="F87">
            <v>22</v>
          </cell>
        </row>
        <row r="88">
          <cell r="F88">
            <v>25</v>
          </cell>
        </row>
        <row r="89">
          <cell r="F89">
            <v>28</v>
          </cell>
        </row>
        <row r="90">
          <cell r="F90">
            <v>31</v>
          </cell>
        </row>
        <row r="91">
          <cell r="F91">
            <v>35</v>
          </cell>
        </row>
        <row r="92">
          <cell r="F92">
            <v>39</v>
          </cell>
        </row>
        <row r="93">
          <cell r="F93">
            <v>43</v>
          </cell>
        </row>
        <row r="94">
          <cell r="F94">
            <v>47</v>
          </cell>
        </row>
        <row r="95">
          <cell r="F95">
            <v>52</v>
          </cell>
        </row>
        <row r="96">
          <cell r="F96">
            <v>58</v>
          </cell>
        </row>
        <row r="97">
          <cell r="F97">
            <v>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战斗验证"/>
      <sheetName val="镶嵌宝石"/>
      <sheetName val="属性能力生成表"/>
      <sheetName val="宠物升阶生成表"/>
    </sheetNames>
    <sheetDataSet>
      <sheetData sheetId="0"/>
      <sheetData sheetId="1"/>
      <sheetData sheetId="2">
        <row r="4">
          <cell r="F4">
            <v>0.03</v>
          </cell>
        </row>
        <row r="20">
          <cell r="H20">
            <v>3013</v>
          </cell>
        </row>
        <row r="21">
          <cell r="H21">
            <v>441</v>
          </cell>
        </row>
        <row r="22">
          <cell r="H22">
            <v>441</v>
          </cell>
        </row>
        <row r="23">
          <cell r="H23">
            <v>662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tabSelected="1" workbookViewId="0">
      <selection activeCell="B4" sqref="B4:J21"/>
    </sheetView>
  </sheetViews>
  <sheetFormatPr defaultRowHeight="13.5" x14ac:dyDescent="0.15"/>
  <sheetData>
    <row r="3" spans="2:10" ht="14.25" thickBot="1" x14ac:dyDescent="0.2"/>
    <row r="4" spans="2:10" x14ac:dyDescent="0.15">
      <c r="B4" s="60" t="s">
        <v>0</v>
      </c>
      <c r="C4" s="47"/>
      <c r="D4" s="55" t="s">
        <v>1</v>
      </c>
      <c r="E4" s="56"/>
      <c r="F4" s="56"/>
      <c r="G4" s="56"/>
      <c r="H4" s="57"/>
      <c r="I4" s="47" t="s">
        <v>2</v>
      </c>
      <c r="J4" s="48"/>
    </row>
    <row r="5" spans="2:10" x14ac:dyDescent="0.15">
      <c r="B5" s="58" t="s">
        <v>3</v>
      </c>
      <c r="C5" s="43"/>
      <c r="D5" s="49" t="s">
        <v>4</v>
      </c>
      <c r="E5" s="50"/>
      <c r="F5" s="50"/>
      <c r="G5" s="50"/>
      <c r="H5" s="51"/>
      <c r="I5" s="43"/>
      <c r="J5" s="44"/>
    </row>
    <row r="6" spans="2:10" x14ac:dyDescent="0.15">
      <c r="B6" s="58"/>
      <c r="C6" s="43"/>
      <c r="D6" s="49"/>
      <c r="E6" s="50"/>
      <c r="F6" s="50"/>
      <c r="G6" s="50"/>
      <c r="H6" s="51"/>
      <c r="I6" s="43"/>
      <c r="J6" s="44"/>
    </row>
    <row r="7" spans="2:10" x14ac:dyDescent="0.15">
      <c r="B7" s="58"/>
      <c r="C7" s="43"/>
      <c r="D7" s="49"/>
      <c r="E7" s="50"/>
      <c r="F7" s="50"/>
      <c r="G7" s="50"/>
      <c r="H7" s="51"/>
      <c r="I7" s="43"/>
      <c r="J7" s="44"/>
    </row>
    <row r="8" spans="2:10" x14ac:dyDescent="0.15">
      <c r="B8" s="58"/>
      <c r="C8" s="43"/>
      <c r="D8" s="49"/>
      <c r="E8" s="50"/>
      <c r="F8" s="50"/>
      <c r="G8" s="50"/>
      <c r="H8" s="51"/>
      <c r="I8" s="43"/>
      <c r="J8" s="44"/>
    </row>
    <row r="9" spans="2:10" x14ac:dyDescent="0.15">
      <c r="B9" s="58"/>
      <c r="C9" s="43"/>
      <c r="D9" s="49"/>
      <c r="E9" s="50"/>
      <c r="F9" s="50"/>
      <c r="G9" s="50"/>
      <c r="H9" s="51"/>
      <c r="I9" s="43"/>
      <c r="J9" s="44"/>
    </row>
    <row r="10" spans="2:10" x14ac:dyDescent="0.15">
      <c r="B10" s="58"/>
      <c r="C10" s="43"/>
      <c r="D10" s="49"/>
      <c r="E10" s="50"/>
      <c r="F10" s="50"/>
      <c r="G10" s="50"/>
      <c r="H10" s="51"/>
      <c r="I10" s="43"/>
      <c r="J10" s="44"/>
    </row>
    <row r="11" spans="2:10" x14ac:dyDescent="0.15">
      <c r="B11" s="58"/>
      <c r="C11" s="43"/>
      <c r="D11" s="49"/>
      <c r="E11" s="50"/>
      <c r="F11" s="50"/>
      <c r="G11" s="50"/>
      <c r="H11" s="51"/>
      <c r="I11" s="43"/>
      <c r="J11" s="44"/>
    </row>
    <row r="12" spans="2:10" x14ac:dyDescent="0.15">
      <c r="B12" s="58"/>
      <c r="C12" s="43"/>
      <c r="D12" s="49"/>
      <c r="E12" s="50"/>
      <c r="F12" s="50"/>
      <c r="G12" s="50"/>
      <c r="H12" s="51"/>
      <c r="I12" s="43"/>
      <c r="J12" s="44"/>
    </row>
    <row r="13" spans="2:10" x14ac:dyDescent="0.15">
      <c r="B13" s="58"/>
      <c r="C13" s="43"/>
      <c r="D13" s="49"/>
      <c r="E13" s="50"/>
      <c r="F13" s="50"/>
      <c r="G13" s="50"/>
      <c r="H13" s="51"/>
      <c r="I13" s="43"/>
      <c r="J13" s="44"/>
    </row>
    <row r="14" spans="2:10" x14ac:dyDescent="0.15">
      <c r="B14" s="58"/>
      <c r="C14" s="43"/>
      <c r="D14" s="49"/>
      <c r="E14" s="50"/>
      <c r="F14" s="50"/>
      <c r="G14" s="50"/>
      <c r="H14" s="51"/>
      <c r="I14" s="43"/>
      <c r="J14" s="44"/>
    </row>
    <row r="15" spans="2:10" x14ac:dyDescent="0.15">
      <c r="B15" s="58"/>
      <c r="C15" s="43"/>
      <c r="D15" s="49"/>
      <c r="E15" s="50"/>
      <c r="F15" s="50"/>
      <c r="G15" s="50"/>
      <c r="H15" s="51"/>
      <c r="I15" s="43"/>
      <c r="J15" s="44"/>
    </row>
    <row r="16" spans="2:10" x14ac:dyDescent="0.15">
      <c r="B16" s="58"/>
      <c r="C16" s="43"/>
      <c r="D16" s="49"/>
      <c r="E16" s="50"/>
      <c r="F16" s="50"/>
      <c r="G16" s="50"/>
      <c r="H16" s="51"/>
      <c r="I16" s="43"/>
      <c r="J16" s="44"/>
    </row>
    <row r="17" spans="2:10" x14ac:dyDescent="0.15">
      <c r="B17" s="58"/>
      <c r="C17" s="43"/>
      <c r="D17" s="49"/>
      <c r="E17" s="50"/>
      <c r="F17" s="50"/>
      <c r="G17" s="50"/>
      <c r="H17" s="51"/>
      <c r="I17" s="43"/>
      <c r="J17" s="44"/>
    </row>
    <row r="18" spans="2:10" x14ac:dyDescent="0.15">
      <c r="B18" s="58"/>
      <c r="C18" s="43"/>
      <c r="D18" s="49"/>
      <c r="E18" s="50"/>
      <c r="F18" s="50"/>
      <c r="G18" s="50"/>
      <c r="H18" s="51"/>
      <c r="I18" s="43"/>
      <c r="J18" s="44"/>
    </row>
    <row r="19" spans="2:10" x14ac:dyDescent="0.15">
      <c r="B19" s="58"/>
      <c r="C19" s="43"/>
      <c r="D19" s="49"/>
      <c r="E19" s="50"/>
      <c r="F19" s="50"/>
      <c r="G19" s="50"/>
      <c r="H19" s="51"/>
      <c r="I19" s="43"/>
      <c r="J19" s="44"/>
    </row>
    <row r="20" spans="2:10" x14ac:dyDescent="0.15">
      <c r="B20" s="58"/>
      <c r="C20" s="43"/>
      <c r="D20" s="49"/>
      <c r="E20" s="50"/>
      <c r="F20" s="50"/>
      <c r="G20" s="50"/>
      <c r="H20" s="51"/>
      <c r="I20" s="43"/>
      <c r="J20" s="44"/>
    </row>
    <row r="21" spans="2:10" ht="14.25" thickBot="1" x14ac:dyDescent="0.2">
      <c r="B21" s="59"/>
      <c r="C21" s="45"/>
      <c r="D21" s="52"/>
      <c r="E21" s="53"/>
      <c r="F21" s="53"/>
      <c r="G21" s="53"/>
      <c r="H21" s="54"/>
      <c r="I21" s="45"/>
      <c r="J21" s="46"/>
    </row>
  </sheetData>
  <mergeCells count="54">
    <mergeCell ref="B9:C9"/>
    <mergeCell ref="B4:C4"/>
    <mergeCell ref="B5:C5"/>
    <mergeCell ref="B6:C6"/>
    <mergeCell ref="B7:C7"/>
    <mergeCell ref="B8:C8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D4:H4"/>
    <mergeCell ref="D5:H5"/>
    <mergeCell ref="D6:H6"/>
    <mergeCell ref="D7:H7"/>
    <mergeCell ref="D8:H8"/>
    <mergeCell ref="D20:H20"/>
    <mergeCell ref="D21:H21"/>
    <mergeCell ref="D10:H10"/>
    <mergeCell ref="D11:H11"/>
    <mergeCell ref="D12:H12"/>
    <mergeCell ref="D13:H13"/>
    <mergeCell ref="D14:H14"/>
    <mergeCell ref="D15:H15"/>
    <mergeCell ref="I9:J9"/>
    <mergeCell ref="D16:H16"/>
    <mergeCell ref="D17:H17"/>
    <mergeCell ref="D18:H18"/>
    <mergeCell ref="D19:H19"/>
    <mergeCell ref="D9:H9"/>
    <mergeCell ref="I4:J4"/>
    <mergeCell ref="I5:J5"/>
    <mergeCell ref="I6:J6"/>
    <mergeCell ref="I7:J7"/>
    <mergeCell ref="I8:J8"/>
    <mergeCell ref="I21:J21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G43" sqref="G43"/>
    </sheetView>
  </sheetViews>
  <sheetFormatPr defaultRowHeight="13.5" x14ac:dyDescent="0.15"/>
  <cols>
    <col min="3" max="3" width="13.125" bestFit="1" customWidth="1"/>
    <col min="4" max="4" width="15.125" bestFit="1" customWidth="1"/>
    <col min="5" max="6" width="11.875" customWidth="1"/>
    <col min="7" max="7" width="10.375" customWidth="1"/>
    <col min="9" max="9" width="11" bestFit="1" customWidth="1"/>
    <col min="10" max="10" width="15.125" bestFit="1" customWidth="1"/>
  </cols>
  <sheetData>
    <row r="1" spans="1:19" x14ac:dyDescent="0.15">
      <c r="C1" t="s">
        <v>5</v>
      </c>
      <c r="F1" t="s">
        <v>6</v>
      </c>
      <c r="L1" t="s">
        <v>7</v>
      </c>
    </row>
    <row r="2" spans="1:19" x14ac:dyDescent="0.15">
      <c r="A2" t="s">
        <v>8</v>
      </c>
      <c r="B2">
        <v>1</v>
      </c>
      <c r="C2">
        <v>96</v>
      </c>
      <c r="D2">
        <v>0</v>
      </c>
      <c r="E2" t="s">
        <v>9</v>
      </c>
      <c r="F2" s="1">
        <v>2</v>
      </c>
      <c r="K2" t="s">
        <v>10</v>
      </c>
      <c r="L2">
        <v>20</v>
      </c>
      <c r="N2" s="2">
        <v>0.7</v>
      </c>
      <c r="P2" t="s">
        <v>11</v>
      </c>
      <c r="S2" t="s">
        <v>12</v>
      </c>
    </row>
    <row r="3" spans="1:19" x14ac:dyDescent="0.15">
      <c r="A3" t="s">
        <v>13</v>
      </c>
      <c r="B3">
        <v>2</v>
      </c>
      <c r="C3">
        <v>216</v>
      </c>
      <c r="D3">
        <v>8</v>
      </c>
      <c r="E3">
        <v>1000</v>
      </c>
      <c r="H3" t="s">
        <v>14</v>
      </c>
      <c r="K3" t="s">
        <v>15</v>
      </c>
      <c r="L3">
        <v>25</v>
      </c>
      <c r="N3" s="2">
        <v>0.25</v>
      </c>
      <c r="P3" t="s">
        <v>16</v>
      </c>
      <c r="R3">
        <f>80/30</f>
        <v>2.6666666666666665</v>
      </c>
    </row>
    <row r="4" spans="1:19" x14ac:dyDescent="0.15">
      <c r="B4">
        <v>3</v>
      </c>
      <c r="C4">
        <v>480</v>
      </c>
      <c r="D4">
        <v>16</v>
      </c>
      <c r="E4" t="s">
        <v>17</v>
      </c>
      <c r="K4" t="s">
        <v>18</v>
      </c>
      <c r="L4">
        <v>35</v>
      </c>
      <c r="N4" s="2">
        <v>0.05</v>
      </c>
    </row>
    <row r="6" spans="1:19" x14ac:dyDescent="0.15">
      <c r="A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12</v>
      </c>
      <c r="I6" t="s">
        <v>25</v>
      </c>
      <c r="J6" t="s">
        <v>26</v>
      </c>
      <c r="K6" t="s">
        <v>27</v>
      </c>
      <c r="N6" t="s">
        <v>28</v>
      </c>
      <c r="P6" t="s">
        <v>29</v>
      </c>
      <c r="Q6" t="s">
        <v>30</v>
      </c>
    </row>
    <row r="7" spans="1:19" x14ac:dyDescent="0.15">
      <c r="B7">
        <v>20</v>
      </c>
      <c r="C7">
        <f>'[1]疲劳值，副本开启时间'!$F67</f>
        <v>3</v>
      </c>
      <c r="D7" s="3">
        <v>3</v>
      </c>
      <c r="E7" s="4">
        <v>1</v>
      </c>
      <c r="F7" s="3">
        <v>3</v>
      </c>
      <c r="G7" s="3">
        <v>3</v>
      </c>
      <c r="H7" s="4">
        <f>VLOOKUP($F$2,$B$2:$D$4,3,1)</f>
        <v>8</v>
      </c>
      <c r="I7" s="4">
        <v>1</v>
      </c>
      <c r="J7">
        <f>(1+VLOOKUP($F$2,$N$7:$Q$9,4,0))*VLOOKUP($F$2,$N$12:$P$14,2,0)*$P$17*I7</f>
        <v>23.520000000000003</v>
      </c>
      <c r="K7">
        <f>ROUND((VLOOKUP($F$2,$B$2:$C$4,2,1)/12*F7)+H7*F7+J7,0)</f>
        <v>102</v>
      </c>
      <c r="N7" s="5">
        <v>1</v>
      </c>
      <c r="O7" s="5" t="s">
        <v>31</v>
      </c>
      <c r="P7" s="5">
        <v>0</v>
      </c>
      <c r="Q7" s="5">
        <v>0</v>
      </c>
    </row>
    <row r="8" spans="1:19" x14ac:dyDescent="0.15">
      <c r="B8">
        <v>21</v>
      </c>
      <c r="C8">
        <f>'[1]疲劳值，副本开启时间'!$F68</f>
        <v>3</v>
      </c>
      <c r="D8" s="3">
        <v>3</v>
      </c>
      <c r="E8" s="4">
        <v>1</v>
      </c>
      <c r="F8" s="3">
        <v>3</v>
      </c>
      <c r="G8" s="3">
        <v>3</v>
      </c>
      <c r="H8" s="4">
        <f t="shared" ref="H8:H37" si="0">VLOOKUP($F$2,$B$2:$D$4,3,1)</f>
        <v>8</v>
      </c>
      <c r="I8" s="4">
        <v>1.1000000000000001</v>
      </c>
      <c r="J8">
        <f t="shared" ref="J8:J37" si="1">(1+VLOOKUP($F$2,$N$7:$Q$9,4,0))*VLOOKUP($F$2,$N$12:$P$14,2,0)*$P$17*I8</f>
        <v>25.872000000000007</v>
      </c>
      <c r="K8">
        <f t="shared" ref="K8:K37" si="2">ROUND((VLOOKUP($F$2,$B$2:$C$4,2,1)/12*F8)+H8*F8+J8,0)</f>
        <v>104</v>
      </c>
      <c r="N8" s="5">
        <v>2</v>
      </c>
      <c r="O8" s="5" t="s">
        <v>32</v>
      </c>
      <c r="P8" s="5">
        <v>1</v>
      </c>
      <c r="Q8" s="2">
        <v>0.05</v>
      </c>
    </row>
    <row r="9" spans="1:19" x14ac:dyDescent="0.15">
      <c r="B9">
        <v>22</v>
      </c>
      <c r="C9">
        <f>'[1]疲劳值，副本开启时间'!$F69</f>
        <v>3</v>
      </c>
      <c r="D9" s="3">
        <v>6</v>
      </c>
      <c r="E9" s="4">
        <v>1</v>
      </c>
      <c r="F9" s="3">
        <v>3.2</v>
      </c>
      <c r="G9" s="3">
        <v>3</v>
      </c>
      <c r="H9" s="4">
        <f t="shared" si="0"/>
        <v>8</v>
      </c>
      <c r="I9" s="4">
        <v>1.2</v>
      </c>
      <c r="J9">
        <f t="shared" si="1"/>
        <v>28.224000000000004</v>
      </c>
      <c r="K9">
        <f t="shared" si="2"/>
        <v>111</v>
      </c>
      <c r="N9" s="5">
        <v>3</v>
      </c>
      <c r="O9" s="5" t="s">
        <v>33</v>
      </c>
      <c r="P9" s="5">
        <v>5</v>
      </c>
      <c r="Q9" s="2">
        <v>0.1</v>
      </c>
    </row>
    <row r="10" spans="1:19" x14ac:dyDescent="0.15">
      <c r="B10">
        <v>23</v>
      </c>
      <c r="C10">
        <f>'[1]疲劳值，副本开启时间'!$F70</f>
        <v>3</v>
      </c>
      <c r="D10" s="3">
        <v>6</v>
      </c>
      <c r="E10" s="4">
        <v>1</v>
      </c>
      <c r="F10" s="3">
        <v>3.2</v>
      </c>
      <c r="G10" s="3">
        <v>3</v>
      </c>
      <c r="H10" s="4">
        <f t="shared" si="0"/>
        <v>8</v>
      </c>
      <c r="I10" s="4">
        <v>1.3</v>
      </c>
      <c r="J10">
        <f t="shared" si="1"/>
        <v>30.576000000000004</v>
      </c>
      <c r="K10">
        <f t="shared" si="2"/>
        <v>114</v>
      </c>
      <c r="N10" s="5"/>
      <c r="O10" s="5"/>
      <c r="P10" s="5"/>
    </row>
    <row r="11" spans="1:19" x14ac:dyDescent="0.15">
      <c r="B11">
        <v>24</v>
      </c>
      <c r="C11">
        <f>'[1]疲劳值，副本开启时间'!$F71</f>
        <v>3</v>
      </c>
      <c r="D11" s="3">
        <v>6</v>
      </c>
      <c r="E11" s="4">
        <v>1</v>
      </c>
      <c r="F11" s="3">
        <v>3.2</v>
      </c>
      <c r="G11" s="3">
        <v>3</v>
      </c>
      <c r="H11" s="4">
        <f t="shared" si="0"/>
        <v>8</v>
      </c>
      <c r="I11" s="4">
        <v>1.4</v>
      </c>
      <c r="J11">
        <f t="shared" si="1"/>
        <v>32.928000000000004</v>
      </c>
      <c r="K11">
        <f t="shared" si="2"/>
        <v>116</v>
      </c>
      <c r="N11" t="s">
        <v>34</v>
      </c>
    </row>
    <row r="12" spans="1:19" x14ac:dyDescent="0.15">
      <c r="B12">
        <v>25</v>
      </c>
      <c r="C12">
        <f>'[1]疲劳值，副本开启时间'!$F72</f>
        <v>4</v>
      </c>
      <c r="D12" s="3">
        <v>9</v>
      </c>
      <c r="E12" s="6">
        <f>IF((VLOOKUP($F$2,$B$2:$C$4,2,1)/12)/D12&lt;1,(VLOOKUP($F$2,$B$2:$C$4,2,1)/12)/D12,1)</f>
        <v>1</v>
      </c>
      <c r="F12" s="7">
        <v>3.7</v>
      </c>
      <c r="G12" s="3">
        <v>3</v>
      </c>
      <c r="H12" s="4">
        <f t="shared" si="0"/>
        <v>8</v>
      </c>
      <c r="I12" s="4">
        <v>1.5</v>
      </c>
      <c r="J12">
        <f t="shared" si="1"/>
        <v>35.28</v>
      </c>
      <c r="K12">
        <f t="shared" si="2"/>
        <v>131</v>
      </c>
      <c r="N12">
        <v>1</v>
      </c>
      <c r="O12" s="2">
        <v>1</v>
      </c>
      <c r="P12">
        <v>0</v>
      </c>
    </row>
    <row r="13" spans="1:19" x14ac:dyDescent="0.15">
      <c r="B13">
        <v>26</v>
      </c>
      <c r="C13">
        <f>'[1]疲劳值，副本开启时间'!$F73</f>
        <v>4</v>
      </c>
      <c r="D13" s="3">
        <v>9</v>
      </c>
      <c r="E13" s="6">
        <f t="shared" ref="E13:E37" si="3">IF((VLOOKUP($F$2,$B$2:$C$4,2,1)/12)/D13&lt;1,(VLOOKUP($F$2,$B$2:$C$4,2,1)/12)/D13,1)</f>
        <v>1</v>
      </c>
      <c r="F13" s="7">
        <v>3.7</v>
      </c>
      <c r="G13" s="3">
        <v>3</v>
      </c>
      <c r="H13" s="4">
        <f t="shared" si="0"/>
        <v>8</v>
      </c>
      <c r="I13" s="4">
        <v>1.6</v>
      </c>
      <c r="J13">
        <f t="shared" si="1"/>
        <v>37.632000000000005</v>
      </c>
      <c r="K13">
        <f t="shared" si="2"/>
        <v>134</v>
      </c>
      <c r="N13">
        <v>2</v>
      </c>
      <c r="O13" s="2">
        <v>1.6</v>
      </c>
      <c r="P13">
        <v>1</v>
      </c>
    </row>
    <row r="14" spans="1:19" x14ac:dyDescent="0.15">
      <c r="B14">
        <v>27</v>
      </c>
      <c r="C14">
        <f>'[1]疲劳值，副本开启时间'!$F74</f>
        <v>4</v>
      </c>
      <c r="D14" s="3">
        <v>9</v>
      </c>
      <c r="E14" s="6">
        <f>IF((VLOOKUP($F$2,$B$2:$C$4,2,1)/12)/D14&lt;1,(VLOOKUP($F$2,$B$2:$C$4,2,1)/12)/D14,1)</f>
        <v>1</v>
      </c>
      <c r="F14" s="7">
        <v>3.7</v>
      </c>
      <c r="G14" s="3">
        <v>3</v>
      </c>
      <c r="H14" s="4">
        <f t="shared" si="0"/>
        <v>8</v>
      </c>
      <c r="I14" s="4">
        <v>1.7</v>
      </c>
      <c r="J14">
        <f t="shared" si="1"/>
        <v>39.984000000000002</v>
      </c>
      <c r="K14">
        <f t="shared" si="2"/>
        <v>136</v>
      </c>
      <c r="N14">
        <v>3</v>
      </c>
      <c r="O14" s="2">
        <v>2</v>
      </c>
      <c r="P14">
        <v>5</v>
      </c>
    </row>
    <row r="15" spans="1:19" x14ac:dyDescent="0.15">
      <c r="B15">
        <v>28</v>
      </c>
      <c r="C15">
        <f>'[1]疲劳值，副本开启时间'!$F75</f>
        <v>5</v>
      </c>
      <c r="D15" s="3">
        <v>9</v>
      </c>
      <c r="E15" s="6">
        <f t="shared" si="3"/>
        <v>1</v>
      </c>
      <c r="F15" s="7">
        <v>3.7</v>
      </c>
      <c r="G15" s="3">
        <v>3</v>
      </c>
      <c r="H15" s="4">
        <f t="shared" si="0"/>
        <v>8</v>
      </c>
      <c r="I15" s="4">
        <v>1.8</v>
      </c>
      <c r="J15">
        <f t="shared" si="1"/>
        <v>42.336000000000006</v>
      </c>
      <c r="K15">
        <f t="shared" si="2"/>
        <v>139</v>
      </c>
    </row>
    <row r="16" spans="1:19" x14ac:dyDescent="0.15">
      <c r="B16">
        <v>29</v>
      </c>
      <c r="C16">
        <f>'[1]疲劳值，副本开启时间'!$F76</f>
        <v>5</v>
      </c>
      <c r="D16" s="3">
        <v>9</v>
      </c>
      <c r="E16" s="6">
        <f t="shared" si="3"/>
        <v>1</v>
      </c>
      <c r="F16" s="7">
        <v>3.7</v>
      </c>
      <c r="G16" s="3">
        <v>3</v>
      </c>
      <c r="H16" s="4">
        <f t="shared" si="0"/>
        <v>8</v>
      </c>
      <c r="I16" s="4">
        <v>1.9</v>
      </c>
      <c r="J16">
        <f t="shared" si="1"/>
        <v>44.688000000000002</v>
      </c>
      <c r="K16">
        <f t="shared" si="2"/>
        <v>141</v>
      </c>
      <c r="N16" t="s">
        <v>35</v>
      </c>
    </row>
    <row r="17" spans="2:18" x14ac:dyDescent="0.15">
      <c r="B17">
        <v>30</v>
      </c>
      <c r="C17">
        <f>'[1]疲劳值，副本开启时间'!$F77</f>
        <v>6</v>
      </c>
      <c r="D17" s="3">
        <v>9</v>
      </c>
      <c r="E17" s="6">
        <f t="shared" si="3"/>
        <v>1</v>
      </c>
      <c r="F17" s="7">
        <v>3.7</v>
      </c>
      <c r="G17" s="3">
        <v>3</v>
      </c>
      <c r="H17" s="4">
        <f t="shared" si="0"/>
        <v>8</v>
      </c>
      <c r="I17" s="4">
        <v>2</v>
      </c>
      <c r="J17">
        <f t="shared" si="1"/>
        <v>47.040000000000006</v>
      </c>
      <c r="K17">
        <f t="shared" si="2"/>
        <v>143</v>
      </c>
      <c r="P17" s="8">
        <v>14</v>
      </c>
    </row>
    <row r="18" spans="2:18" x14ac:dyDescent="0.15">
      <c r="B18">
        <v>31</v>
      </c>
      <c r="C18">
        <f>'[1]疲劳值，副本开启时间'!$F78</f>
        <v>7</v>
      </c>
      <c r="D18" s="3">
        <v>12</v>
      </c>
      <c r="E18" s="6">
        <f t="shared" si="3"/>
        <v>1</v>
      </c>
      <c r="F18" s="7">
        <v>4</v>
      </c>
      <c r="G18" s="3">
        <v>3</v>
      </c>
      <c r="H18" s="4">
        <f t="shared" si="0"/>
        <v>8</v>
      </c>
      <c r="I18" s="4">
        <v>2.1</v>
      </c>
      <c r="J18">
        <f t="shared" si="1"/>
        <v>49.39200000000001</v>
      </c>
      <c r="K18">
        <f t="shared" si="2"/>
        <v>153</v>
      </c>
    </row>
    <row r="19" spans="2:18" x14ac:dyDescent="0.15">
      <c r="B19">
        <v>32</v>
      </c>
      <c r="C19">
        <f>'[1]疲劳值，副本开启时间'!$F79</f>
        <v>8</v>
      </c>
      <c r="D19" s="3">
        <v>12</v>
      </c>
      <c r="E19" s="6">
        <f t="shared" si="3"/>
        <v>1</v>
      </c>
      <c r="F19" s="7">
        <v>4</v>
      </c>
      <c r="G19" s="3">
        <v>3</v>
      </c>
      <c r="H19" s="4">
        <f t="shared" si="0"/>
        <v>8</v>
      </c>
      <c r="I19" s="4">
        <v>2.2000000000000002</v>
      </c>
      <c r="J19">
        <f t="shared" si="1"/>
        <v>51.744000000000014</v>
      </c>
      <c r="K19">
        <f t="shared" si="2"/>
        <v>156</v>
      </c>
    </row>
    <row r="20" spans="2:18" x14ac:dyDescent="0.15">
      <c r="B20">
        <v>33</v>
      </c>
      <c r="C20">
        <f>'[1]疲劳值，副本开启时间'!$F80</f>
        <v>9</v>
      </c>
      <c r="D20" s="3">
        <v>12</v>
      </c>
      <c r="E20" s="6">
        <f t="shared" si="3"/>
        <v>1</v>
      </c>
      <c r="F20" s="7">
        <v>4</v>
      </c>
      <c r="G20" s="3">
        <v>3</v>
      </c>
      <c r="H20" s="4">
        <f t="shared" si="0"/>
        <v>8</v>
      </c>
      <c r="I20" s="4">
        <v>2.2999999999999998</v>
      </c>
      <c r="J20">
        <f t="shared" si="1"/>
        <v>54.096000000000004</v>
      </c>
      <c r="K20">
        <f t="shared" si="2"/>
        <v>158</v>
      </c>
      <c r="N20" t="s">
        <v>36</v>
      </c>
      <c r="O20" t="s">
        <v>37</v>
      </c>
      <c r="P20" t="s">
        <v>38</v>
      </c>
      <c r="Q20" t="s">
        <v>39</v>
      </c>
      <c r="R20" t="s">
        <v>40</v>
      </c>
    </row>
    <row r="21" spans="2:18" x14ac:dyDescent="0.15">
      <c r="B21">
        <v>34</v>
      </c>
      <c r="C21">
        <f>'[1]疲劳值，副本开启时间'!$F81</f>
        <v>10</v>
      </c>
      <c r="D21" s="3">
        <v>12</v>
      </c>
      <c r="E21" s="6">
        <f t="shared" si="3"/>
        <v>1</v>
      </c>
      <c r="F21" s="7">
        <v>4</v>
      </c>
      <c r="G21" s="3">
        <v>3</v>
      </c>
      <c r="H21" s="4">
        <f t="shared" si="0"/>
        <v>8</v>
      </c>
      <c r="I21" s="4">
        <v>2.4</v>
      </c>
      <c r="J21">
        <f t="shared" si="1"/>
        <v>56.448000000000008</v>
      </c>
      <c r="K21">
        <f t="shared" si="2"/>
        <v>160</v>
      </c>
      <c r="N21" t="s">
        <v>41</v>
      </c>
      <c r="O21">
        <v>1</v>
      </c>
      <c r="P21" s="9">
        <v>1</v>
      </c>
      <c r="Q21" s="9">
        <f>O21*P21</f>
        <v>1</v>
      </c>
      <c r="R21" s="9">
        <v>1</v>
      </c>
    </row>
    <row r="22" spans="2:18" x14ac:dyDescent="0.15">
      <c r="B22">
        <v>35</v>
      </c>
      <c r="C22">
        <f>'[1]疲劳值，副本开启时间'!$F82</f>
        <v>11</v>
      </c>
      <c r="D22" s="3">
        <v>12</v>
      </c>
      <c r="E22" s="6">
        <f t="shared" si="3"/>
        <v>1</v>
      </c>
      <c r="F22" s="7">
        <v>4</v>
      </c>
      <c r="G22" s="3">
        <v>3</v>
      </c>
      <c r="H22" s="4">
        <f t="shared" si="0"/>
        <v>8</v>
      </c>
      <c r="I22" s="4">
        <v>2.5</v>
      </c>
      <c r="J22">
        <f t="shared" si="1"/>
        <v>58.800000000000011</v>
      </c>
      <c r="K22">
        <f t="shared" si="2"/>
        <v>163</v>
      </c>
      <c r="N22" t="s">
        <v>42</v>
      </c>
      <c r="O22">
        <v>1</v>
      </c>
      <c r="P22" s="9">
        <v>1.02</v>
      </c>
      <c r="Q22" s="9">
        <f t="shared" ref="Q22:Q25" si="4">O22*P22</f>
        <v>1.02</v>
      </c>
      <c r="R22" s="9">
        <v>0.9</v>
      </c>
    </row>
    <row r="23" spans="2:18" x14ac:dyDescent="0.15">
      <c r="B23">
        <v>36</v>
      </c>
      <c r="C23">
        <f>'[1]疲劳值，副本开启时间'!$F83</f>
        <v>13</v>
      </c>
      <c r="D23" s="3">
        <v>12</v>
      </c>
      <c r="E23" s="6">
        <f t="shared" si="3"/>
        <v>1</v>
      </c>
      <c r="F23" s="7">
        <v>4</v>
      </c>
      <c r="G23" s="3">
        <v>3</v>
      </c>
      <c r="H23" s="4">
        <f t="shared" si="0"/>
        <v>8</v>
      </c>
      <c r="I23" s="4">
        <v>2.6</v>
      </c>
      <c r="J23">
        <f t="shared" si="1"/>
        <v>61.152000000000008</v>
      </c>
      <c r="K23">
        <f t="shared" si="2"/>
        <v>165</v>
      </c>
      <c r="N23" t="s">
        <v>43</v>
      </c>
      <c r="O23">
        <v>2</v>
      </c>
      <c r="P23" s="9">
        <v>1.08</v>
      </c>
      <c r="Q23" s="9">
        <f t="shared" si="4"/>
        <v>2.16</v>
      </c>
      <c r="R23" s="9">
        <v>0.85</v>
      </c>
    </row>
    <row r="24" spans="2:18" x14ac:dyDescent="0.15">
      <c r="B24">
        <v>37</v>
      </c>
      <c r="C24">
        <f>'[1]疲劳值，副本开启时间'!$F84</f>
        <v>14</v>
      </c>
      <c r="D24" s="3">
        <v>12</v>
      </c>
      <c r="E24" s="6">
        <f t="shared" si="3"/>
        <v>1</v>
      </c>
      <c r="F24" s="7">
        <v>4</v>
      </c>
      <c r="G24" s="3">
        <v>3</v>
      </c>
      <c r="H24" s="4">
        <f t="shared" si="0"/>
        <v>8</v>
      </c>
      <c r="I24" s="4">
        <v>2.7</v>
      </c>
      <c r="J24">
        <f t="shared" si="1"/>
        <v>63.504000000000012</v>
      </c>
      <c r="K24">
        <f t="shared" si="2"/>
        <v>168</v>
      </c>
      <c r="N24" t="s">
        <v>44</v>
      </c>
      <c r="O24">
        <v>2</v>
      </c>
      <c r="P24" s="9">
        <v>1.1399999999999999</v>
      </c>
      <c r="Q24" s="9">
        <f t="shared" si="4"/>
        <v>2.2799999999999998</v>
      </c>
      <c r="R24" s="9">
        <v>0.7</v>
      </c>
    </row>
    <row r="25" spans="2:18" x14ac:dyDescent="0.15">
      <c r="B25">
        <v>38</v>
      </c>
      <c r="C25">
        <f>'[1]疲劳值，副本开启时间'!$F85</f>
        <v>17</v>
      </c>
      <c r="D25" s="3">
        <v>18</v>
      </c>
      <c r="E25" s="6">
        <f t="shared" si="3"/>
        <v>1</v>
      </c>
      <c r="F25" s="7">
        <v>4.5999999999999996</v>
      </c>
      <c r="G25" s="3">
        <v>3</v>
      </c>
      <c r="H25" s="4">
        <f t="shared" si="0"/>
        <v>8</v>
      </c>
      <c r="I25" s="4">
        <v>2.8</v>
      </c>
      <c r="J25">
        <f t="shared" si="1"/>
        <v>65.856000000000009</v>
      </c>
      <c r="K25">
        <f t="shared" si="2"/>
        <v>185</v>
      </c>
      <c r="N25" t="s">
        <v>45</v>
      </c>
      <c r="O25">
        <v>3</v>
      </c>
      <c r="P25" s="9">
        <v>1.23</v>
      </c>
      <c r="Q25" s="9">
        <f t="shared" si="4"/>
        <v>3.69</v>
      </c>
      <c r="R25" s="9">
        <v>0.45</v>
      </c>
    </row>
    <row r="26" spans="2:18" x14ac:dyDescent="0.15">
      <c r="B26">
        <v>39</v>
      </c>
      <c r="C26">
        <f>'[1]疲劳值，副本开启时间'!$F86</f>
        <v>19</v>
      </c>
      <c r="D26" s="3">
        <v>18</v>
      </c>
      <c r="E26" s="6">
        <f t="shared" si="3"/>
        <v>1</v>
      </c>
      <c r="F26" s="7">
        <v>4.5999999999999996</v>
      </c>
      <c r="G26" s="3">
        <v>3</v>
      </c>
      <c r="H26" s="4">
        <f t="shared" si="0"/>
        <v>8</v>
      </c>
      <c r="I26" s="4">
        <v>2.9</v>
      </c>
      <c r="J26">
        <f t="shared" si="1"/>
        <v>68.208000000000013</v>
      </c>
      <c r="K26">
        <f t="shared" si="2"/>
        <v>188</v>
      </c>
    </row>
    <row r="27" spans="2:18" x14ac:dyDescent="0.15">
      <c r="B27">
        <v>40</v>
      </c>
      <c r="C27">
        <f>'[1]疲劳值，副本开启时间'!$F87</f>
        <v>22</v>
      </c>
      <c r="D27" s="3">
        <v>18</v>
      </c>
      <c r="E27" s="6">
        <f t="shared" si="3"/>
        <v>1</v>
      </c>
      <c r="F27" s="7">
        <v>4.5999999999999996</v>
      </c>
      <c r="G27" s="3">
        <v>3</v>
      </c>
      <c r="H27" s="4">
        <f t="shared" si="0"/>
        <v>8</v>
      </c>
      <c r="I27" s="4">
        <v>3</v>
      </c>
      <c r="J27">
        <f t="shared" si="1"/>
        <v>70.56</v>
      </c>
      <c r="K27">
        <f t="shared" si="2"/>
        <v>190</v>
      </c>
    </row>
    <row r="28" spans="2:18" x14ac:dyDescent="0.15">
      <c r="B28">
        <v>41</v>
      </c>
      <c r="C28">
        <f>'[1]疲劳值，副本开启时间'!$F88</f>
        <v>25</v>
      </c>
      <c r="D28" s="3">
        <v>21</v>
      </c>
      <c r="E28" s="6">
        <f t="shared" si="3"/>
        <v>0.8571428571428571</v>
      </c>
      <c r="F28" s="7">
        <v>5.4</v>
      </c>
      <c r="G28" s="3">
        <v>3</v>
      </c>
      <c r="H28" s="4">
        <f t="shared" si="0"/>
        <v>8</v>
      </c>
      <c r="I28" s="4">
        <v>3.1</v>
      </c>
      <c r="J28">
        <f t="shared" si="1"/>
        <v>72.912000000000006</v>
      </c>
      <c r="K28">
        <f t="shared" si="2"/>
        <v>213</v>
      </c>
    </row>
    <row r="29" spans="2:18" x14ac:dyDescent="0.15">
      <c r="B29">
        <v>42</v>
      </c>
      <c r="C29">
        <f>'[1]疲劳值，副本开启时间'!$F89</f>
        <v>28</v>
      </c>
      <c r="D29" s="3">
        <v>21</v>
      </c>
      <c r="E29" s="6">
        <f t="shared" si="3"/>
        <v>0.8571428571428571</v>
      </c>
      <c r="F29" s="7">
        <v>5.4</v>
      </c>
      <c r="G29" s="3">
        <v>3</v>
      </c>
      <c r="H29" s="4">
        <f t="shared" si="0"/>
        <v>8</v>
      </c>
      <c r="I29" s="4">
        <v>3.2</v>
      </c>
      <c r="J29">
        <f t="shared" si="1"/>
        <v>75.26400000000001</v>
      </c>
      <c r="K29">
        <f t="shared" si="2"/>
        <v>216</v>
      </c>
    </row>
    <row r="30" spans="2:18" x14ac:dyDescent="0.15">
      <c r="B30">
        <v>43</v>
      </c>
      <c r="C30">
        <f>'[1]疲劳值，副本开启时间'!$F90</f>
        <v>31</v>
      </c>
      <c r="D30" s="3">
        <v>21</v>
      </c>
      <c r="E30" s="6">
        <f t="shared" si="3"/>
        <v>0.8571428571428571</v>
      </c>
      <c r="F30" s="7">
        <v>5.4</v>
      </c>
      <c r="G30" s="3">
        <v>3</v>
      </c>
      <c r="H30" s="4">
        <f t="shared" si="0"/>
        <v>8</v>
      </c>
      <c r="I30" s="4">
        <v>3.3</v>
      </c>
      <c r="J30">
        <f t="shared" si="1"/>
        <v>77.616</v>
      </c>
      <c r="K30">
        <f t="shared" si="2"/>
        <v>218</v>
      </c>
    </row>
    <row r="31" spans="2:18" x14ac:dyDescent="0.15">
      <c r="B31">
        <v>44</v>
      </c>
      <c r="C31">
        <f>'[1]疲劳值，副本开启时间'!$F91</f>
        <v>35</v>
      </c>
      <c r="D31" s="3">
        <v>24</v>
      </c>
      <c r="E31" s="6">
        <f t="shared" si="3"/>
        <v>0.75</v>
      </c>
      <c r="F31" s="7">
        <v>6.6</v>
      </c>
      <c r="G31" s="3">
        <v>3</v>
      </c>
      <c r="H31" s="4">
        <f t="shared" si="0"/>
        <v>8</v>
      </c>
      <c r="I31" s="4">
        <v>3.4</v>
      </c>
      <c r="J31">
        <f t="shared" si="1"/>
        <v>79.968000000000004</v>
      </c>
      <c r="K31">
        <f t="shared" si="2"/>
        <v>252</v>
      </c>
    </row>
    <row r="32" spans="2:18" x14ac:dyDescent="0.15">
      <c r="B32">
        <v>45</v>
      </c>
      <c r="C32">
        <f>'[1]疲劳值，副本开启时间'!$F92</f>
        <v>39</v>
      </c>
      <c r="D32" s="3">
        <v>24</v>
      </c>
      <c r="E32" s="6">
        <f t="shared" si="3"/>
        <v>0.75</v>
      </c>
      <c r="F32" s="7">
        <v>6.6</v>
      </c>
      <c r="G32" s="3">
        <v>3</v>
      </c>
      <c r="H32" s="4">
        <f t="shared" si="0"/>
        <v>8</v>
      </c>
      <c r="I32" s="4">
        <v>3.5</v>
      </c>
      <c r="J32">
        <f t="shared" si="1"/>
        <v>82.320000000000007</v>
      </c>
      <c r="K32">
        <f t="shared" si="2"/>
        <v>254</v>
      </c>
    </row>
    <row r="33" spans="2:11" x14ac:dyDescent="0.15">
      <c r="B33">
        <v>46</v>
      </c>
      <c r="C33">
        <f>'[1]疲劳值，副本开启时间'!$F93</f>
        <v>43</v>
      </c>
      <c r="D33" s="3">
        <v>24</v>
      </c>
      <c r="E33" s="6">
        <f t="shared" si="3"/>
        <v>0.75</v>
      </c>
      <c r="F33" s="7">
        <v>6.6</v>
      </c>
      <c r="G33" s="3">
        <v>3</v>
      </c>
      <c r="H33" s="4">
        <f t="shared" si="0"/>
        <v>8</v>
      </c>
      <c r="I33" s="4">
        <v>3.6</v>
      </c>
      <c r="J33">
        <f t="shared" si="1"/>
        <v>84.672000000000011</v>
      </c>
      <c r="K33">
        <f t="shared" si="2"/>
        <v>256</v>
      </c>
    </row>
    <row r="34" spans="2:11" x14ac:dyDescent="0.15">
      <c r="B34">
        <v>47</v>
      </c>
      <c r="C34">
        <f>'[1]疲劳值，副本开启时间'!$F94</f>
        <v>47</v>
      </c>
      <c r="D34" s="3">
        <v>24</v>
      </c>
      <c r="E34" s="6">
        <f t="shared" si="3"/>
        <v>0.75</v>
      </c>
      <c r="F34" s="7">
        <v>6.6</v>
      </c>
      <c r="G34" s="3">
        <v>3</v>
      </c>
      <c r="H34" s="4">
        <f t="shared" si="0"/>
        <v>8</v>
      </c>
      <c r="I34" s="4">
        <v>3.7</v>
      </c>
      <c r="J34">
        <f t="shared" si="1"/>
        <v>87.024000000000015</v>
      </c>
      <c r="K34">
        <f t="shared" si="2"/>
        <v>259</v>
      </c>
    </row>
    <row r="35" spans="2:11" x14ac:dyDescent="0.15">
      <c r="B35">
        <v>48</v>
      </c>
      <c r="C35">
        <f>'[1]疲劳值，副本开启时间'!$F95</f>
        <v>52</v>
      </c>
      <c r="D35" s="3">
        <v>24</v>
      </c>
      <c r="E35" s="6">
        <f t="shared" si="3"/>
        <v>0.75</v>
      </c>
      <c r="F35" s="7">
        <v>6.6</v>
      </c>
      <c r="G35" s="3">
        <v>3</v>
      </c>
      <c r="H35" s="4">
        <f t="shared" si="0"/>
        <v>8</v>
      </c>
      <c r="I35" s="4">
        <v>3.8</v>
      </c>
      <c r="J35">
        <f t="shared" si="1"/>
        <v>89.376000000000005</v>
      </c>
      <c r="K35">
        <f t="shared" si="2"/>
        <v>261</v>
      </c>
    </row>
    <row r="36" spans="2:11" x14ac:dyDescent="0.15">
      <c r="B36">
        <v>49</v>
      </c>
      <c r="C36">
        <f>'[1]疲劳值，副本开启时间'!$F96</f>
        <v>58</v>
      </c>
      <c r="D36" s="3">
        <v>24</v>
      </c>
      <c r="E36" s="6">
        <f t="shared" si="3"/>
        <v>0.75</v>
      </c>
      <c r="F36" s="7">
        <v>6.6</v>
      </c>
      <c r="G36" s="3">
        <v>3</v>
      </c>
      <c r="H36" s="4">
        <f t="shared" si="0"/>
        <v>8</v>
      </c>
      <c r="I36" s="4">
        <v>3.9</v>
      </c>
      <c r="J36">
        <f t="shared" si="1"/>
        <v>91.728000000000009</v>
      </c>
      <c r="K36">
        <f t="shared" si="2"/>
        <v>263</v>
      </c>
    </row>
    <row r="37" spans="2:11" x14ac:dyDescent="0.15">
      <c r="B37">
        <v>50</v>
      </c>
      <c r="C37">
        <f>'[1]疲劳值，副本开启时间'!$F97</f>
        <v>65</v>
      </c>
      <c r="D37" s="3">
        <v>24</v>
      </c>
      <c r="E37" s="6">
        <f t="shared" si="3"/>
        <v>0.75</v>
      </c>
      <c r="F37" s="7">
        <v>6.6</v>
      </c>
      <c r="G37" s="3">
        <v>3</v>
      </c>
      <c r="H37" s="4">
        <f t="shared" si="0"/>
        <v>8</v>
      </c>
      <c r="I37" s="4">
        <v>4</v>
      </c>
      <c r="J37">
        <f t="shared" si="1"/>
        <v>94.080000000000013</v>
      </c>
      <c r="K37">
        <f t="shared" si="2"/>
        <v>266</v>
      </c>
    </row>
    <row r="40" spans="2:11" x14ac:dyDescent="0.15">
      <c r="D40" t="s">
        <v>46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topLeftCell="A11" workbookViewId="0">
      <selection activeCell="E51" sqref="E51"/>
    </sheetView>
  </sheetViews>
  <sheetFormatPr defaultRowHeight="13.5" x14ac:dyDescent="0.15"/>
  <cols>
    <col min="1" max="3" width="9" style="10"/>
    <col min="4" max="4" width="11" style="10" bestFit="1" customWidth="1"/>
    <col min="5" max="5" width="11" style="10" customWidth="1"/>
    <col min="6" max="6" width="17" style="10" customWidth="1"/>
    <col min="7" max="7" width="11" style="10" customWidth="1"/>
    <col min="8" max="8" width="12.125" style="10" bestFit="1" customWidth="1"/>
    <col min="9" max="15" width="9" style="10"/>
    <col min="16" max="71" width="0" style="10" hidden="1" customWidth="1"/>
    <col min="72" max="16384" width="9" style="10"/>
  </cols>
  <sheetData>
    <row r="1" spans="1:70" x14ac:dyDescent="0.15">
      <c r="B1" s="61"/>
      <c r="C1" s="61"/>
      <c r="D1" s="61"/>
      <c r="E1" s="10" t="s">
        <v>47</v>
      </c>
      <c r="F1" s="11"/>
      <c r="G1" s="11"/>
      <c r="H1" s="11"/>
    </row>
    <row r="2" spans="1:70" x14ac:dyDescent="0.15">
      <c r="B2" s="61"/>
      <c r="C2" s="61"/>
      <c r="D2" s="61"/>
      <c r="E2" s="12">
        <v>0.08</v>
      </c>
      <c r="F2" s="11"/>
      <c r="G2" s="11"/>
      <c r="H2" s="11"/>
      <c r="I2" s="10" t="s">
        <v>48</v>
      </c>
      <c r="J2" s="13">
        <v>3</v>
      </c>
      <c r="K2" s="10" t="s">
        <v>49</v>
      </c>
    </row>
    <row r="3" spans="1:70" x14ac:dyDescent="0.15">
      <c r="B3" s="61"/>
      <c r="C3" s="61"/>
      <c r="D3" s="61"/>
      <c r="E3" s="11"/>
      <c r="F3" s="11"/>
      <c r="G3" s="11"/>
      <c r="H3" s="11"/>
    </row>
    <row r="4" spans="1:70" x14ac:dyDescent="0.15">
      <c r="B4" s="61"/>
      <c r="C4" s="61"/>
      <c r="D4" s="61"/>
      <c r="E4" s="11"/>
      <c r="F4" s="11"/>
      <c r="G4" s="11"/>
      <c r="H4" s="11"/>
      <c r="I4" s="10" t="s">
        <v>50</v>
      </c>
    </row>
    <row r="5" spans="1:70" x14ac:dyDescent="0.15">
      <c r="B5" s="61"/>
      <c r="C5" s="61"/>
      <c r="D5" s="61"/>
      <c r="E5" s="11"/>
      <c r="F5" s="11"/>
      <c r="G5" s="11"/>
      <c r="H5" s="11"/>
      <c r="I5" s="10" t="s">
        <v>51</v>
      </c>
    </row>
    <row r="7" spans="1:70" ht="41.25" thickBot="1" x14ac:dyDescent="0.2">
      <c r="B7" s="10" t="s">
        <v>52</v>
      </c>
      <c r="C7" s="10" t="s">
        <v>53</v>
      </c>
      <c r="D7" s="14" t="s">
        <v>54</v>
      </c>
      <c r="E7" s="14" t="s">
        <v>55</v>
      </c>
      <c r="F7" s="15" t="s">
        <v>56</v>
      </c>
      <c r="G7" s="15" t="s">
        <v>57</v>
      </c>
      <c r="H7" s="15" t="s">
        <v>58</v>
      </c>
      <c r="I7" s="10" t="s">
        <v>59</v>
      </c>
      <c r="J7" s="10" t="s">
        <v>60</v>
      </c>
      <c r="K7" s="15" t="s">
        <v>61</v>
      </c>
      <c r="L7" s="10" t="s">
        <v>62</v>
      </c>
      <c r="M7" s="16" t="s">
        <v>63</v>
      </c>
      <c r="N7" s="16" t="s">
        <v>64</v>
      </c>
      <c r="R7" s="10" t="s">
        <v>65</v>
      </c>
      <c r="S7" s="10" t="s">
        <v>66</v>
      </c>
      <c r="T7" s="10" t="s">
        <v>67</v>
      </c>
      <c r="U7" s="10" t="s">
        <v>68</v>
      </c>
      <c r="V7" s="10" t="s">
        <v>69</v>
      </c>
      <c r="W7" s="10" t="s">
        <v>70</v>
      </c>
      <c r="X7" s="10" t="s">
        <v>71</v>
      </c>
      <c r="Y7" s="10" t="s">
        <v>72</v>
      </c>
      <c r="Z7" s="10" t="s">
        <v>73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N7" s="10" t="s">
        <v>65</v>
      </c>
      <c r="AO7" s="10" t="s">
        <v>66</v>
      </c>
      <c r="AP7" s="10" t="s">
        <v>67</v>
      </c>
      <c r="AQ7" s="10" t="s">
        <v>68</v>
      </c>
      <c r="AR7" s="10" t="s">
        <v>69</v>
      </c>
      <c r="AS7" s="10" t="s">
        <v>70</v>
      </c>
      <c r="AT7" s="10" t="s">
        <v>71</v>
      </c>
      <c r="AU7" s="10" t="s">
        <v>72</v>
      </c>
      <c r="AV7" s="10" t="s">
        <v>73</v>
      </c>
      <c r="AY7" s="10" t="s">
        <v>65</v>
      </c>
      <c r="AZ7" s="10" t="s">
        <v>66</v>
      </c>
      <c r="BA7" s="10" t="s">
        <v>67</v>
      </c>
      <c r="BB7" s="10" t="s">
        <v>68</v>
      </c>
      <c r="BC7" s="10" t="s">
        <v>69</v>
      </c>
      <c r="BD7" s="10" t="s">
        <v>70</v>
      </c>
      <c r="BE7" s="10" t="s">
        <v>71</v>
      </c>
      <c r="BF7" s="10" t="s">
        <v>72</v>
      </c>
      <c r="BG7" s="10" t="s">
        <v>73</v>
      </c>
      <c r="BJ7" s="10" t="s">
        <v>65</v>
      </c>
      <c r="BK7" s="10" t="s">
        <v>66</v>
      </c>
      <c r="BL7" s="10" t="s">
        <v>67</v>
      </c>
      <c r="BM7" s="10" t="s">
        <v>68</v>
      </c>
      <c r="BN7" s="10" t="s">
        <v>69</v>
      </c>
      <c r="BO7" s="10" t="s">
        <v>70</v>
      </c>
      <c r="BP7" s="10" t="s">
        <v>71</v>
      </c>
      <c r="BQ7" s="10" t="s">
        <v>72</v>
      </c>
      <c r="BR7" s="10" t="s">
        <v>73</v>
      </c>
    </row>
    <row r="8" spans="1:70" x14ac:dyDescent="0.15">
      <c r="A8" s="62" t="s">
        <v>74</v>
      </c>
      <c r="B8" s="17">
        <v>1</v>
      </c>
      <c r="C8" s="17">
        <v>1</v>
      </c>
      <c r="D8" s="18">
        <v>1</v>
      </c>
      <c r="E8" s="18">
        <v>100</v>
      </c>
      <c r="F8" s="17">
        <f>(MATCH(1,$R$9:$R$21,0)+1)/2</f>
        <v>1</v>
      </c>
      <c r="G8" s="17">
        <f>D8*F8</f>
        <v>1</v>
      </c>
      <c r="H8" s="17">
        <v>1</v>
      </c>
      <c r="I8" s="17">
        <v>1</v>
      </c>
      <c r="J8" s="17">
        <v>2</v>
      </c>
      <c r="K8" s="17"/>
      <c r="L8" s="19"/>
      <c r="M8" s="10">
        <v>100</v>
      </c>
      <c r="N8" s="10">
        <f>M8*F8</f>
        <v>100</v>
      </c>
      <c r="R8" s="10">
        <f>(E8/100)</f>
        <v>1</v>
      </c>
      <c r="S8" s="10">
        <f>(E9/100)</f>
        <v>1</v>
      </c>
      <c r="T8" s="10">
        <f>(E10/100)</f>
        <v>0.9</v>
      </c>
      <c r="U8" s="10">
        <f>(E11/100)</f>
        <v>0.8</v>
      </c>
      <c r="V8" s="10">
        <f>(E12/100)</f>
        <v>0.75</v>
      </c>
      <c r="W8" s="10">
        <f>(E13/100)</f>
        <v>0.7</v>
      </c>
      <c r="X8" s="10">
        <f>(E14/100)</f>
        <v>0.65</v>
      </c>
      <c r="Y8" s="10">
        <f>(E15/100)</f>
        <v>0.6</v>
      </c>
      <c r="Z8" s="10">
        <f>(E16/100)</f>
        <v>0.6</v>
      </c>
      <c r="AC8" s="10">
        <f>(E18/100)</f>
        <v>0.9</v>
      </c>
      <c r="AD8" s="10">
        <f>(E19/100)</f>
        <v>0.8</v>
      </c>
      <c r="AE8" s="10">
        <f>(E20/100)</f>
        <v>0.7</v>
      </c>
      <c r="AF8" s="10">
        <f>(E21/100)</f>
        <v>0.6</v>
      </c>
      <c r="AG8" s="10">
        <f>(E22/100)</f>
        <v>0.5</v>
      </c>
      <c r="AH8" s="10">
        <f>(E23/100)</f>
        <v>0.5</v>
      </c>
      <c r="AI8" s="10">
        <f>(E24/100)</f>
        <v>0.4</v>
      </c>
      <c r="AJ8" s="10">
        <f>(E25/100)</f>
        <v>0.4</v>
      </c>
      <c r="AK8" s="10">
        <f>(E26/100)</f>
        <v>0.3</v>
      </c>
      <c r="AN8" s="10">
        <f>E28/100</f>
        <v>0.85</v>
      </c>
      <c r="AO8" s="10">
        <f>E29/100</f>
        <v>0.75</v>
      </c>
      <c r="AP8" s="10">
        <f>E30/100</f>
        <v>0.7</v>
      </c>
      <c r="AQ8" s="10">
        <f>E31/100</f>
        <v>0.65</v>
      </c>
      <c r="AR8" s="10">
        <f>E32/100</f>
        <v>0.6</v>
      </c>
      <c r="AS8" s="10">
        <f>E33/100</f>
        <v>0.5</v>
      </c>
      <c r="AT8" s="10">
        <f>E34/100</f>
        <v>0.35</v>
      </c>
      <c r="AU8" s="10">
        <f>E35/100</f>
        <v>0.25</v>
      </c>
      <c r="AV8" s="10">
        <f>E36/100</f>
        <v>0.1</v>
      </c>
      <c r="AX8" s="10">
        <v>1</v>
      </c>
      <c r="AY8" s="10">
        <f>E40/100</f>
        <v>0.7</v>
      </c>
      <c r="AZ8" s="10">
        <f>E41/100</f>
        <v>0.6</v>
      </c>
      <c r="BA8" s="10">
        <f>E42/100</f>
        <v>0.5</v>
      </c>
      <c r="BB8" s="10">
        <f>E43/100</f>
        <v>0.4</v>
      </c>
      <c r="BC8" s="10">
        <f>E44/100</f>
        <v>0.25</v>
      </c>
      <c r="BD8" s="10">
        <f>E45/100</f>
        <v>0.1</v>
      </c>
      <c r="BE8" s="10">
        <f>E46/100</f>
        <v>0.05</v>
      </c>
      <c r="BF8" s="10">
        <f>E47/100</f>
        <v>0.03</v>
      </c>
      <c r="BG8" s="10">
        <f>E48/100</f>
        <v>0.01</v>
      </c>
      <c r="BI8" s="10">
        <v>1</v>
      </c>
      <c r="BJ8" s="10">
        <f>E49/100</f>
        <v>0.65</v>
      </c>
      <c r="BK8" s="10">
        <f>E50/100</f>
        <v>0.5</v>
      </c>
      <c r="BL8" s="10">
        <f>E51/100</f>
        <v>0.4</v>
      </c>
      <c r="BM8" s="10">
        <f>E52/100</f>
        <v>0.3</v>
      </c>
      <c r="BN8" s="10">
        <f>E53/100</f>
        <v>0.25</v>
      </c>
      <c r="BO8" s="10">
        <f>E54/100</f>
        <v>0.1</v>
      </c>
      <c r="BP8" s="10">
        <f>E55/100</f>
        <v>0.05</v>
      </c>
      <c r="BQ8" s="10">
        <f>E56/100</f>
        <v>0.03</v>
      </c>
      <c r="BR8" s="10">
        <f>E57/100</f>
        <v>0.01</v>
      </c>
    </row>
    <row r="9" spans="1:70" x14ac:dyDescent="0.15">
      <c r="A9" s="63"/>
      <c r="B9" s="20">
        <v>2</v>
      </c>
      <c r="C9" s="20">
        <v>2</v>
      </c>
      <c r="D9" s="21">
        <v>2</v>
      </c>
      <c r="E9" s="21">
        <v>100</v>
      </c>
      <c r="F9" s="20">
        <f>(MATCH(1,$S$9:$S$21,0)+1)/2</f>
        <v>1</v>
      </c>
      <c r="G9" s="20">
        <f>D9*F9</f>
        <v>2</v>
      </c>
      <c r="H9" s="20">
        <f t="shared" ref="H9:H16" si="0">H8+G9</f>
        <v>3</v>
      </c>
      <c r="I9" s="20">
        <v>1</v>
      </c>
      <c r="J9" s="20">
        <v>2</v>
      </c>
      <c r="K9" s="20"/>
      <c r="L9" s="22"/>
      <c r="M9" s="10">
        <v>150</v>
      </c>
      <c r="N9" s="10">
        <f t="shared" ref="N9:N57" si="1">M9*F9</f>
        <v>150</v>
      </c>
      <c r="Q9" s="10">
        <v>1</v>
      </c>
      <c r="R9" s="10">
        <f t="shared" ref="R9:Z24" si="2">IF(R8+$E$2&gt;1,1,R8+$E$2)</f>
        <v>1</v>
      </c>
      <c r="S9" s="10">
        <f t="shared" si="2"/>
        <v>1</v>
      </c>
      <c r="T9" s="10">
        <f t="shared" si="2"/>
        <v>0.98</v>
      </c>
      <c r="U9" s="10">
        <f t="shared" si="2"/>
        <v>0.88</v>
      </c>
      <c r="V9" s="10">
        <f t="shared" si="2"/>
        <v>0.83</v>
      </c>
      <c r="W9" s="10">
        <f t="shared" si="2"/>
        <v>0.77999999999999992</v>
      </c>
      <c r="X9" s="10">
        <f t="shared" si="2"/>
        <v>0.73</v>
      </c>
      <c r="Y9" s="10">
        <f t="shared" si="2"/>
        <v>0.67999999999999994</v>
      </c>
      <c r="Z9" s="10">
        <f t="shared" si="2"/>
        <v>0.67999999999999994</v>
      </c>
      <c r="AB9" s="10">
        <v>1</v>
      </c>
      <c r="AC9" s="10">
        <f t="shared" ref="AC9:AK24" si="3">IF(AC8+$E$2&gt;1,1,AC8+$E$2)</f>
        <v>0.98</v>
      </c>
      <c r="AD9" s="10">
        <f t="shared" si="3"/>
        <v>0.88</v>
      </c>
      <c r="AE9" s="10">
        <f t="shared" si="3"/>
        <v>0.77999999999999992</v>
      </c>
      <c r="AF9" s="10">
        <f t="shared" si="3"/>
        <v>0.67999999999999994</v>
      </c>
      <c r="AG9" s="10">
        <f t="shared" si="3"/>
        <v>0.57999999999999996</v>
      </c>
      <c r="AH9" s="10">
        <f t="shared" si="3"/>
        <v>0.57999999999999996</v>
      </c>
      <c r="AI9" s="10">
        <f t="shared" si="3"/>
        <v>0.48000000000000004</v>
      </c>
      <c r="AJ9" s="10">
        <f t="shared" si="3"/>
        <v>0.48000000000000004</v>
      </c>
      <c r="AK9" s="10">
        <f t="shared" si="3"/>
        <v>0.38</v>
      </c>
      <c r="AM9" s="10">
        <v>1</v>
      </c>
      <c r="AN9" s="10">
        <f t="shared" ref="AN9:AV24" si="4">IF(AN8+$E$2&gt;1,1,AN8+$E$2)</f>
        <v>0.92999999999999994</v>
      </c>
      <c r="AO9" s="10">
        <f t="shared" si="4"/>
        <v>0.83</v>
      </c>
      <c r="AP9" s="10">
        <f t="shared" si="4"/>
        <v>0.77999999999999992</v>
      </c>
      <c r="AQ9" s="10">
        <f t="shared" si="4"/>
        <v>0.73</v>
      </c>
      <c r="AR9" s="10">
        <f t="shared" si="4"/>
        <v>0.67999999999999994</v>
      </c>
      <c r="AS9" s="10">
        <f t="shared" si="4"/>
        <v>0.57999999999999996</v>
      </c>
      <c r="AT9" s="10">
        <f t="shared" si="4"/>
        <v>0.43</v>
      </c>
      <c r="AU9" s="10">
        <f t="shared" si="4"/>
        <v>0.33</v>
      </c>
      <c r="AV9" s="10">
        <f t="shared" si="4"/>
        <v>0.18</v>
      </c>
      <c r="AX9" s="10">
        <v>2</v>
      </c>
      <c r="AY9" s="10">
        <f t="shared" ref="AY9:BG24" si="5">IF(AY8+$E$2&gt;1,1,AY8+$E$2)</f>
        <v>0.77999999999999992</v>
      </c>
      <c r="AZ9" s="10">
        <f t="shared" si="5"/>
        <v>0.67999999999999994</v>
      </c>
      <c r="BA9" s="10">
        <f t="shared" si="5"/>
        <v>0.57999999999999996</v>
      </c>
      <c r="BB9" s="10">
        <f t="shared" si="5"/>
        <v>0.48000000000000004</v>
      </c>
      <c r="BC9" s="10">
        <f t="shared" si="5"/>
        <v>0.33</v>
      </c>
      <c r="BD9" s="10">
        <f t="shared" si="5"/>
        <v>0.18</v>
      </c>
      <c r="BE9" s="10">
        <f t="shared" si="5"/>
        <v>0.13</v>
      </c>
      <c r="BF9" s="10">
        <f t="shared" si="5"/>
        <v>0.11</v>
      </c>
      <c r="BG9" s="10">
        <f t="shared" si="5"/>
        <v>0.09</v>
      </c>
      <c r="BI9" s="10">
        <v>2</v>
      </c>
      <c r="BJ9" s="10">
        <f t="shared" ref="BJ9:BR24" si="6">IF(BJ8+$E$2&gt;1,1,BJ8+$E$2)</f>
        <v>0.73</v>
      </c>
      <c r="BK9" s="10">
        <f t="shared" si="6"/>
        <v>0.57999999999999996</v>
      </c>
      <c r="BL9" s="10">
        <f t="shared" si="6"/>
        <v>0.48000000000000004</v>
      </c>
      <c r="BM9" s="10">
        <f t="shared" si="6"/>
        <v>0.38</v>
      </c>
      <c r="BN9" s="10">
        <f t="shared" si="6"/>
        <v>0.33</v>
      </c>
      <c r="BO9" s="10">
        <f t="shared" si="6"/>
        <v>0.18</v>
      </c>
      <c r="BP9" s="10">
        <f t="shared" si="6"/>
        <v>0.13</v>
      </c>
      <c r="BQ9" s="10">
        <f t="shared" si="6"/>
        <v>0.11</v>
      </c>
      <c r="BR9" s="10">
        <f t="shared" si="6"/>
        <v>0.09</v>
      </c>
    </row>
    <row r="10" spans="1:70" x14ac:dyDescent="0.15">
      <c r="A10" s="63"/>
      <c r="B10" s="20">
        <v>3</v>
      </c>
      <c r="C10" s="20">
        <v>3</v>
      </c>
      <c r="D10" s="21">
        <v>2</v>
      </c>
      <c r="E10" s="21">
        <v>90</v>
      </c>
      <c r="F10" s="20">
        <f>(MATCH(1,$T$9:$T$21,0)+1)/2</f>
        <v>1.5</v>
      </c>
      <c r="G10" s="20">
        <f>D10*F10</f>
        <v>3</v>
      </c>
      <c r="H10" s="20">
        <f t="shared" si="0"/>
        <v>6</v>
      </c>
      <c r="I10" s="20">
        <v>1</v>
      </c>
      <c r="J10" s="20">
        <v>2</v>
      </c>
      <c r="K10" s="20"/>
      <c r="L10" s="22"/>
      <c r="M10" s="10">
        <v>200</v>
      </c>
      <c r="N10" s="10">
        <f t="shared" si="1"/>
        <v>300</v>
      </c>
      <c r="Q10" s="10">
        <v>2</v>
      </c>
      <c r="R10" s="10">
        <f t="shared" si="2"/>
        <v>1</v>
      </c>
      <c r="S10" s="10">
        <f t="shared" si="2"/>
        <v>1</v>
      </c>
      <c r="T10" s="10">
        <f t="shared" si="2"/>
        <v>1</v>
      </c>
      <c r="U10" s="10">
        <f t="shared" si="2"/>
        <v>0.96</v>
      </c>
      <c r="V10" s="10">
        <f t="shared" si="2"/>
        <v>0.90999999999999992</v>
      </c>
      <c r="W10" s="10">
        <f t="shared" si="2"/>
        <v>0.85999999999999988</v>
      </c>
      <c r="X10" s="10">
        <f t="shared" si="2"/>
        <v>0.80999999999999994</v>
      </c>
      <c r="Y10" s="10">
        <f t="shared" si="2"/>
        <v>0.7599999999999999</v>
      </c>
      <c r="Z10" s="10">
        <f t="shared" si="2"/>
        <v>0.7599999999999999</v>
      </c>
      <c r="AB10" s="10">
        <v>2</v>
      </c>
      <c r="AC10" s="10">
        <f t="shared" si="3"/>
        <v>1</v>
      </c>
      <c r="AD10" s="10">
        <f t="shared" si="3"/>
        <v>0.96</v>
      </c>
      <c r="AE10" s="10">
        <f t="shared" si="3"/>
        <v>0.85999999999999988</v>
      </c>
      <c r="AF10" s="10">
        <f t="shared" si="3"/>
        <v>0.7599999999999999</v>
      </c>
      <c r="AG10" s="10">
        <f t="shared" si="3"/>
        <v>0.65999999999999992</v>
      </c>
      <c r="AH10" s="10">
        <f t="shared" si="3"/>
        <v>0.65999999999999992</v>
      </c>
      <c r="AI10" s="10">
        <f t="shared" si="3"/>
        <v>0.56000000000000005</v>
      </c>
      <c r="AJ10" s="10">
        <f t="shared" si="3"/>
        <v>0.56000000000000005</v>
      </c>
      <c r="AK10" s="10">
        <f t="shared" si="3"/>
        <v>0.46</v>
      </c>
      <c r="AM10" s="10">
        <v>2</v>
      </c>
      <c r="AN10" s="10">
        <f t="shared" si="4"/>
        <v>1</v>
      </c>
      <c r="AO10" s="10">
        <f t="shared" si="4"/>
        <v>0.90999999999999992</v>
      </c>
      <c r="AP10" s="10">
        <f t="shared" si="4"/>
        <v>0.85999999999999988</v>
      </c>
      <c r="AQ10" s="10">
        <f t="shared" si="4"/>
        <v>0.80999999999999994</v>
      </c>
      <c r="AR10" s="10">
        <f t="shared" si="4"/>
        <v>0.7599999999999999</v>
      </c>
      <c r="AS10" s="10">
        <f t="shared" si="4"/>
        <v>0.65999999999999992</v>
      </c>
      <c r="AT10" s="10">
        <f t="shared" si="4"/>
        <v>0.51</v>
      </c>
      <c r="AU10" s="10">
        <f t="shared" si="4"/>
        <v>0.41000000000000003</v>
      </c>
      <c r="AV10" s="10">
        <f t="shared" si="4"/>
        <v>0.26</v>
      </c>
      <c r="AX10" s="10">
        <v>3</v>
      </c>
      <c r="AY10" s="10">
        <f t="shared" si="5"/>
        <v>0.85999999999999988</v>
      </c>
      <c r="AZ10" s="10">
        <f t="shared" si="5"/>
        <v>0.7599999999999999</v>
      </c>
      <c r="BA10" s="10">
        <f t="shared" si="5"/>
        <v>0.65999999999999992</v>
      </c>
      <c r="BB10" s="10">
        <f t="shared" si="5"/>
        <v>0.56000000000000005</v>
      </c>
      <c r="BC10" s="10">
        <f t="shared" si="5"/>
        <v>0.41000000000000003</v>
      </c>
      <c r="BD10" s="10">
        <f t="shared" si="5"/>
        <v>0.26</v>
      </c>
      <c r="BE10" s="10">
        <f t="shared" si="5"/>
        <v>0.21000000000000002</v>
      </c>
      <c r="BF10" s="10">
        <f t="shared" si="5"/>
        <v>0.19</v>
      </c>
      <c r="BG10" s="10">
        <f t="shared" si="5"/>
        <v>0.16999999999999998</v>
      </c>
      <c r="BI10" s="10">
        <v>3</v>
      </c>
      <c r="BJ10" s="10">
        <f t="shared" si="6"/>
        <v>0.80999999999999994</v>
      </c>
      <c r="BK10" s="10">
        <f t="shared" si="6"/>
        <v>0.65999999999999992</v>
      </c>
      <c r="BL10" s="10">
        <f t="shared" si="6"/>
        <v>0.56000000000000005</v>
      </c>
      <c r="BM10" s="10">
        <f t="shared" si="6"/>
        <v>0.46</v>
      </c>
      <c r="BN10" s="10">
        <f t="shared" si="6"/>
        <v>0.41000000000000003</v>
      </c>
      <c r="BO10" s="10">
        <f t="shared" si="6"/>
        <v>0.26</v>
      </c>
      <c r="BP10" s="10">
        <f t="shared" si="6"/>
        <v>0.21000000000000002</v>
      </c>
      <c r="BQ10" s="10">
        <f t="shared" si="6"/>
        <v>0.19</v>
      </c>
      <c r="BR10" s="10">
        <f t="shared" si="6"/>
        <v>0.16999999999999998</v>
      </c>
    </row>
    <row r="11" spans="1:70" x14ac:dyDescent="0.15">
      <c r="A11" s="63"/>
      <c r="B11" s="20">
        <v>4</v>
      </c>
      <c r="C11" s="20">
        <v>4</v>
      </c>
      <c r="D11" s="21">
        <v>2</v>
      </c>
      <c r="E11" s="21">
        <v>80</v>
      </c>
      <c r="F11" s="20">
        <f>(MATCH(1,$U$9:$U$21,0)+1)/2</f>
        <v>2</v>
      </c>
      <c r="G11" s="20">
        <f>D11*F11</f>
        <v>4</v>
      </c>
      <c r="H11" s="20">
        <f t="shared" si="0"/>
        <v>10</v>
      </c>
      <c r="I11" s="20">
        <v>1</v>
      </c>
      <c r="J11" s="20">
        <v>2</v>
      </c>
      <c r="K11" s="20"/>
      <c r="L11" s="22"/>
      <c r="M11" s="10">
        <v>250</v>
      </c>
      <c r="N11" s="10">
        <f t="shared" si="1"/>
        <v>500</v>
      </c>
      <c r="Q11" s="10">
        <v>3</v>
      </c>
      <c r="R11" s="10">
        <f t="shared" si="2"/>
        <v>1</v>
      </c>
      <c r="S11" s="10">
        <f t="shared" si="2"/>
        <v>1</v>
      </c>
      <c r="T11" s="10">
        <f t="shared" si="2"/>
        <v>1</v>
      </c>
      <c r="U11" s="10">
        <f t="shared" si="2"/>
        <v>1</v>
      </c>
      <c r="V11" s="10">
        <f t="shared" si="2"/>
        <v>0.98999999999999988</v>
      </c>
      <c r="W11" s="10">
        <f t="shared" si="2"/>
        <v>0.93999999999999984</v>
      </c>
      <c r="X11" s="10">
        <f t="shared" si="2"/>
        <v>0.8899999999999999</v>
      </c>
      <c r="Y11" s="10">
        <f t="shared" si="2"/>
        <v>0.83999999999999986</v>
      </c>
      <c r="Z11" s="10">
        <f t="shared" si="2"/>
        <v>0.83999999999999986</v>
      </c>
      <c r="AB11" s="10">
        <v>3</v>
      </c>
      <c r="AC11" s="10">
        <f t="shared" si="3"/>
        <v>1</v>
      </c>
      <c r="AD11" s="10">
        <f t="shared" si="3"/>
        <v>1</v>
      </c>
      <c r="AE11" s="10">
        <f t="shared" si="3"/>
        <v>0.93999999999999984</v>
      </c>
      <c r="AF11" s="10">
        <f t="shared" si="3"/>
        <v>0.83999999999999986</v>
      </c>
      <c r="AG11" s="10">
        <f t="shared" si="3"/>
        <v>0.73999999999999988</v>
      </c>
      <c r="AH11" s="10">
        <f t="shared" si="3"/>
        <v>0.73999999999999988</v>
      </c>
      <c r="AI11" s="10">
        <f t="shared" si="3"/>
        <v>0.64</v>
      </c>
      <c r="AJ11" s="10">
        <f t="shared" si="3"/>
        <v>0.64</v>
      </c>
      <c r="AK11" s="10">
        <f t="shared" si="3"/>
        <v>0.54</v>
      </c>
      <c r="AM11" s="10">
        <v>3</v>
      </c>
      <c r="AN11" s="10">
        <f t="shared" si="4"/>
        <v>1</v>
      </c>
      <c r="AO11" s="10">
        <f t="shared" si="4"/>
        <v>0.98999999999999988</v>
      </c>
      <c r="AP11" s="10">
        <f t="shared" si="4"/>
        <v>0.93999999999999984</v>
      </c>
      <c r="AQ11" s="10">
        <f t="shared" si="4"/>
        <v>0.8899999999999999</v>
      </c>
      <c r="AR11" s="10">
        <f t="shared" si="4"/>
        <v>0.83999999999999986</v>
      </c>
      <c r="AS11" s="10">
        <f t="shared" si="4"/>
        <v>0.73999999999999988</v>
      </c>
      <c r="AT11" s="10">
        <f t="shared" si="4"/>
        <v>0.59</v>
      </c>
      <c r="AU11" s="10">
        <f t="shared" si="4"/>
        <v>0.49000000000000005</v>
      </c>
      <c r="AV11" s="10">
        <f t="shared" si="4"/>
        <v>0.34</v>
      </c>
      <c r="AX11" s="10">
        <v>4</v>
      </c>
      <c r="AY11" s="10">
        <f t="shared" si="5"/>
        <v>0.93999999999999984</v>
      </c>
      <c r="AZ11" s="10">
        <f t="shared" si="5"/>
        <v>0.83999999999999986</v>
      </c>
      <c r="BA11" s="10">
        <f t="shared" si="5"/>
        <v>0.73999999999999988</v>
      </c>
      <c r="BB11" s="10">
        <f t="shared" si="5"/>
        <v>0.64</v>
      </c>
      <c r="BC11" s="10">
        <f t="shared" si="5"/>
        <v>0.49000000000000005</v>
      </c>
      <c r="BD11" s="10">
        <f t="shared" si="5"/>
        <v>0.34</v>
      </c>
      <c r="BE11" s="10">
        <f t="shared" si="5"/>
        <v>0.29000000000000004</v>
      </c>
      <c r="BF11" s="10">
        <f t="shared" si="5"/>
        <v>0.27</v>
      </c>
      <c r="BG11" s="10">
        <f t="shared" si="5"/>
        <v>0.25</v>
      </c>
      <c r="BI11" s="10">
        <v>4</v>
      </c>
      <c r="BJ11" s="10">
        <f t="shared" si="6"/>
        <v>0.8899999999999999</v>
      </c>
      <c r="BK11" s="10">
        <f t="shared" si="6"/>
        <v>0.73999999999999988</v>
      </c>
      <c r="BL11" s="10">
        <f t="shared" si="6"/>
        <v>0.64</v>
      </c>
      <c r="BM11" s="10">
        <f t="shared" si="6"/>
        <v>0.54</v>
      </c>
      <c r="BN11" s="10">
        <f t="shared" si="6"/>
        <v>0.49000000000000005</v>
      </c>
      <c r="BO11" s="10">
        <f t="shared" si="6"/>
        <v>0.34</v>
      </c>
      <c r="BP11" s="10">
        <f t="shared" si="6"/>
        <v>0.29000000000000004</v>
      </c>
      <c r="BQ11" s="10">
        <f t="shared" si="6"/>
        <v>0.27</v>
      </c>
      <c r="BR11" s="10">
        <f t="shared" si="6"/>
        <v>0.25</v>
      </c>
    </row>
    <row r="12" spans="1:70" x14ac:dyDescent="0.15">
      <c r="A12" s="63"/>
      <c r="B12" s="20">
        <v>5</v>
      </c>
      <c r="C12" s="20">
        <v>5</v>
      </c>
      <c r="D12" s="21">
        <v>3</v>
      </c>
      <c r="E12" s="21">
        <v>75</v>
      </c>
      <c r="F12" s="20">
        <f>(MATCH(1,$V$9:$V$21,0)+1)/2</f>
        <v>2.5</v>
      </c>
      <c r="G12" s="20">
        <f>D12*F12</f>
        <v>7.5</v>
      </c>
      <c r="H12" s="20">
        <f t="shared" si="0"/>
        <v>17.5</v>
      </c>
      <c r="I12" s="20">
        <v>1</v>
      </c>
      <c r="J12" s="20">
        <v>2</v>
      </c>
      <c r="K12" s="20"/>
      <c r="L12" s="22"/>
      <c r="M12" s="10">
        <v>300</v>
      </c>
      <c r="N12" s="10">
        <f t="shared" si="1"/>
        <v>750</v>
      </c>
      <c r="Q12" s="10">
        <v>4</v>
      </c>
      <c r="R12" s="10">
        <f t="shared" si="2"/>
        <v>1</v>
      </c>
      <c r="S12" s="10">
        <f t="shared" si="2"/>
        <v>1</v>
      </c>
      <c r="T12" s="10">
        <f t="shared" si="2"/>
        <v>1</v>
      </c>
      <c r="U12" s="10">
        <f t="shared" si="2"/>
        <v>1</v>
      </c>
      <c r="V12" s="10">
        <f t="shared" si="2"/>
        <v>1</v>
      </c>
      <c r="W12" s="10">
        <f t="shared" si="2"/>
        <v>1</v>
      </c>
      <c r="X12" s="10">
        <f t="shared" si="2"/>
        <v>0.96999999999999986</v>
      </c>
      <c r="Y12" s="10">
        <f t="shared" si="2"/>
        <v>0.91999999999999982</v>
      </c>
      <c r="Z12" s="10">
        <f t="shared" si="2"/>
        <v>0.91999999999999982</v>
      </c>
      <c r="AB12" s="10">
        <v>4</v>
      </c>
      <c r="AC12" s="10">
        <f t="shared" si="3"/>
        <v>1</v>
      </c>
      <c r="AD12" s="10">
        <f t="shared" si="3"/>
        <v>1</v>
      </c>
      <c r="AE12" s="10">
        <f t="shared" si="3"/>
        <v>1</v>
      </c>
      <c r="AF12" s="10">
        <f t="shared" si="3"/>
        <v>0.91999999999999982</v>
      </c>
      <c r="AG12" s="10">
        <f t="shared" si="3"/>
        <v>0.81999999999999984</v>
      </c>
      <c r="AH12" s="10">
        <f t="shared" si="3"/>
        <v>0.81999999999999984</v>
      </c>
      <c r="AI12" s="10">
        <f t="shared" si="3"/>
        <v>0.72</v>
      </c>
      <c r="AJ12" s="10">
        <f t="shared" si="3"/>
        <v>0.72</v>
      </c>
      <c r="AK12" s="10">
        <f t="shared" si="3"/>
        <v>0.62</v>
      </c>
      <c r="AM12" s="10">
        <v>4</v>
      </c>
      <c r="AN12" s="10">
        <f t="shared" si="4"/>
        <v>1</v>
      </c>
      <c r="AO12" s="10">
        <f t="shared" si="4"/>
        <v>1</v>
      </c>
      <c r="AP12" s="10">
        <f t="shared" si="4"/>
        <v>1</v>
      </c>
      <c r="AQ12" s="10">
        <f t="shared" si="4"/>
        <v>0.96999999999999986</v>
      </c>
      <c r="AR12" s="10">
        <f t="shared" si="4"/>
        <v>0.91999999999999982</v>
      </c>
      <c r="AS12" s="10">
        <f t="shared" si="4"/>
        <v>0.81999999999999984</v>
      </c>
      <c r="AT12" s="10">
        <f t="shared" si="4"/>
        <v>0.66999999999999993</v>
      </c>
      <c r="AU12" s="10">
        <f t="shared" si="4"/>
        <v>0.57000000000000006</v>
      </c>
      <c r="AV12" s="10">
        <f t="shared" si="4"/>
        <v>0.42000000000000004</v>
      </c>
      <c r="AX12" s="10">
        <v>5</v>
      </c>
      <c r="AY12" s="10">
        <f t="shared" si="5"/>
        <v>1</v>
      </c>
      <c r="AZ12" s="10">
        <f t="shared" si="5"/>
        <v>0.91999999999999982</v>
      </c>
      <c r="BA12" s="10">
        <f t="shared" si="5"/>
        <v>0.81999999999999984</v>
      </c>
      <c r="BB12" s="10">
        <f t="shared" si="5"/>
        <v>0.72</v>
      </c>
      <c r="BC12" s="10">
        <f t="shared" si="5"/>
        <v>0.57000000000000006</v>
      </c>
      <c r="BD12" s="10">
        <f t="shared" si="5"/>
        <v>0.42000000000000004</v>
      </c>
      <c r="BE12" s="10">
        <f t="shared" si="5"/>
        <v>0.37000000000000005</v>
      </c>
      <c r="BF12" s="10">
        <f t="shared" si="5"/>
        <v>0.35000000000000003</v>
      </c>
      <c r="BG12" s="10">
        <f t="shared" si="5"/>
        <v>0.33</v>
      </c>
      <c r="BI12" s="10">
        <v>5</v>
      </c>
      <c r="BJ12" s="10">
        <f t="shared" si="6"/>
        <v>0.96999999999999986</v>
      </c>
      <c r="BK12" s="10">
        <f t="shared" si="6"/>
        <v>0.81999999999999984</v>
      </c>
      <c r="BL12" s="10">
        <f t="shared" si="6"/>
        <v>0.72</v>
      </c>
      <c r="BM12" s="10">
        <f t="shared" si="6"/>
        <v>0.62</v>
      </c>
      <c r="BN12" s="10">
        <f t="shared" si="6"/>
        <v>0.57000000000000006</v>
      </c>
      <c r="BO12" s="10">
        <f t="shared" si="6"/>
        <v>0.42000000000000004</v>
      </c>
      <c r="BP12" s="10">
        <f t="shared" si="6"/>
        <v>0.37000000000000005</v>
      </c>
      <c r="BQ12" s="10">
        <f t="shared" si="6"/>
        <v>0.35000000000000003</v>
      </c>
      <c r="BR12" s="10">
        <f t="shared" si="6"/>
        <v>0.33</v>
      </c>
    </row>
    <row r="13" spans="1:70" x14ac:dyDescent="0.15">
      <c r="A13" s="63"/>
      <c r="B13" s="20">
        <v>6</v>
      </c>
      <c r="C13" s="20">
        <v>6</v>
      </c>
      <c r="D13" s="21">
        <v>4</v>
      </c>
      <c r="E13" s="21">
        <v>70</v>
      </c>
      <c r="F13" s="20">
        <f>(MATCH(1,$W$9:$W$21,0)+1)/2</f>
        <v>2.5</v>
      </c>
      <c r="G13" s="20">
        <f>F13*D13</f>
        <v>10</v>
      </c>
      <c r="H13" s="20">
        <f t="shared" si="0"/>
        <v>27.5</v>
      </c>
      <c r="I13" s="20">
        <v>1</v>
      </c>
      <c r="J13" s="20">
        <v>2</v>
      </c>
      <c r="K13" s="20"/>
      <c r="L13" s="22"/>
      <c r="M13" s="10">
        <v>350</v>
      </c>
      <c r="N13" s="10">
        <f t="shared" si="1"/>
        <v>875</v>
      </c>
      <c r="Q13" s="10">
        <v>5</v>
      </c>
      <c r="R13" s="10">
        <f t="shared" si="2"/>
        <v>1</v>
      </c>
      <c r="S13" s="10">
        <f t="shared" si="2"/>
        <v>1</v>
      </c>
      <c r="T13" s="10">
        <f t="shared" si="2"/>
        <v>1</v>
      </c>
      <c r="U13" s="10">
        <f t="shared" si="2"/>
        <v>1</v>
      </c>
      <c r="V13" s="10">
        <f t="shared" si="2"/>
        <v>1</v>
      </c>
      <c r="W13" s="10">
        <f t="shared" si="2"/>
        <v>1</v>
      </c>
      <c r="X13" s="10">
        <f t="shared" si="2"/>
        <v>1</v>
      </c>
      <c r="Y13" s="10">
        <f t="shared" si="2"/>
        <v>0.99999999999999978</v>
      </c>
      <c r="Z13" s="10">
        <f t="shared" si="2"/>
        <v>0.99999999999999978</v>
      </c>
      <c r="AB13" s="10">
        <v>5</v>
      </c>
      <c r="AC13" s="10">
        <f t="shared" si="3"/>
        <v>1</v>
      </c>
      <c r="AD13" s="10">
        <f t="shared" si="3"/>
        <v>1</v>
      </c>
      <c r="AE13" s="10">
        <f t="shared" si="3"/>
        <v>1</v>
      </c>
      <c r="AF13" s="10">
        <f t="shared" si="3"/>
        <v>0.99999999999999978</v>
      </c>
      <c r="AG13" s="10">
        <f t="shared" si="3"/>
        <v>0.8999999999999998</v>
      </c>
      <c r="AH13" s="10">
        <f t="shared" si="3"/>
        <v>0.8999999999999998</v>
      </c>
      <c r="AI13" s="10">
        <f t="shared" si="3"/>
        <v>0.79999999999999993</v>
      </c>
      <c r="AJ13" s="10">
        <f t="shared" si="3"/>
        <v>0.79999999999999993</v>
      </c>
      <c r="AK13" s="10">
        <f t="shared" si="3"/>
        <v>0.7</v>
      </c>
      <c r="AM13" s="10">
        <v>5</v>
      </c>
      <c r="AN13" s="10">
        <f t="shared" si="4"/>
        <v>1</v>
      </c>
      <c r="AO13" s="10">
        <f t="shared" si="4"/>
        <v>1</v>
      </c>
      <c r="AP13" s="10">
        <f t="shared" si="4"/>
        <v>1</v>
      </c>
      <c r="AQ13" s="10">
        <f t="shared" si="4"/>
        <v>1</v>
      </c>
      <c r="AR13" s="10">
        <f t="shared" si="4"/>
        <v>0.99999999999999978</v>
      </c>
      <c r="AS13" s="10">
        <f t="shared" si="4"/>
        <v>0.8999999999999998</v>
      </c>
      <c r="AT13" s="10">
        <f t="shared" si="4"/>
        <v>0.74999999999999989</v>
      </c>
      <c r="AU13" s="10">
        <f t="shared" si="4"/>
        <v>0.65</v>
      </c>
      <c r="AV13" s="10">
        <f t="shared" si="4"/>
        <v>0.5</v>
      </c>
      <c r="AX13" s="10">
        <v>6</v>
      </c>
      <c r="AY13" s="10">
        <f t="shared" si="5"/>
        <v>1</v>
      </c>
      <c r="AZ13" s="10">
        <f t="shared" si="5"/>
        <v>0.99999999999999978</v>
      </c>
      <c r="BA13" s="10">
        <f t="shared" si="5"/>
        <v>0.8999999999999998</v>
      </c>
      <c r="BB13" s="10">
        <f t="shared" si="5"/>
        <v>0.79999999999999993</v>
      </c>
      <c r="BC13" s="10">
        <f t="shared" si="5"/>
        <v>0.65</v>
      </c>
      <c r="BD13" s="10">
        <f t="shared" si="5"/>
        <v>0.5</v>
      </c>
      <c r="BE13" s="10">
        <f t="shared" si="5"/>
        <v>0.45000000000000007</v>
      </c>
      <c r="BF13" s="10">
        <f t="shared" si="5"/>
        <v>0.43000000000000005</v>
      </c>
      <c r="BG13" s="10">
        <f t="shared" si="5"/>
        <v>0.41000000000000003</v>
      </c>
      <c r="BI13" s="10">
        <v>6</v>
      </c>
      <c r="BJ13" s="10">
        <f t="shared" si="6"/>
        <v>1</v>
      </c>
      <c r="BK13" s="10">
        <f t="shared" si="6"/>
        <v>0.8999999999999998</v>
      </c>
      <c r="BL13" s="10">
        <f t="shared" si="6"/>
        <v>0.79999999999999993</v>
      </c>
      <c r="BM13" s="10">
        <f t="shared" si="6"/>
        <v>0.7</v>
      </c>
      <c r="BN13" s="10">
        <f t="shared" si="6"/>
        <v>0.65</v>
      </c>
      <c r="BO13" s="10">
        <f t="shared" si="6"/>
        <v>0.5</v>
      </c>
      <c r="BP13" s="10">
        <f t="shared" si="6"/>
        <v>0.45000000000000007</v>
      </c>
      <c r="BQ13" s="10">
        <f t="shared" si="6"/>
        <v>0.43000000000000005</v>
      </c>
      <c r="BR13" s="10">
        <f t="shared" si="6"/>
        <v>0.41000000000000003</v>
      </c>
    </row>
    <row r="14" spans="1:70" x14ac:dyDescent="0.15">
      <c r="A14" s="63"/>
      <c r="B14" s="20">
        <v>7</v>
      </c>
      <c r="C14" s="20">
        <v>7</v>
      </c>
      <c r="D14" s="21">
        <v>4</v>
      </c>
      <c r="E14" s="21">
        <v>65</v>
      </c>
      <c r="F14" s="20">
        <f>(MATCH(1,$X$9:$X$21,0)+1)/2</f>
        <v>3</v>
      </c>
      <c r="G14" s="20">
        <f>F14*D14</f>
        <v>12</v>
      </c>
      <c r="H14" s="20">
        <f t="shared" si="0"/>
        <v>39.5</v>
      </c>
      <c r="I14" s="20">
        <v>1</v>
      </c>
      <c r="J14" s="20">
        <v>2</v>
      </c>
      <c r="K14" s="20"/>
      <c r="L14" s="22"/>
      <c r="M14" s="10">
        <v>400</v>
      </c>
      <c r="N14" s="10">
        <f t="shared" si="1"/>
        <v>1200</v>
      </c>
      <c r="Q14" s="10">
        <v>6</v>
      </c>
      <c r="R14" s="10">
        <f t="shared" si="2"/>
        <v>1</v>
      </c>
      <c r="S14" s="10">
        <f t="shared" si="2"/>
        <v>1</v>
      </c>
      <c r="T14" s="10">
        <f t="shared" si="2"/>
        <v>1</v>
      </c>
      <c r="U14" s="10">
        <f t="shared" si="2"/>
        <v>1</v>
      </c>
      <c r="V14" s="10">
        <f t="shared" si="2"/>
        <v>1</v>
      </c>
      <c r="W14" s="10">
        <f t="shared" si="2"/>
        <v>1</v>
      </c>
      <c r="X14" s="10">
        <f t="shared" si="2"/>
        <v>1</v>
      </c>
      <c r="Y14" s="10">
        <f t="shared" si="2"/>
        <v>1</v>
      </c>
      <c r="Z14" s="10">
        <f t="shared" si="2"/>
        <v>1</v>
      </c>
      <c r="AB14" s="10">
        <v>6</v>
      </c>
      <c r="AC14" s="10">
        <f t="shared" si="3"/>
        <v>1</v>
      </c>
      <c r="AD14" s="10">
        <f t="shared" si="3"/>
        <v>1</v>
      </c>
      <c r="AE14" s="10">
        <f t="shared" si="3"/>
        <v>1</v>
      </c>
      <c r="AF14" s="10">
        <f t="shared" si="3"/>
        <v>1</v>
      </c>
      <c r="AG14" s="10">
        <f t="shared" si="3"/>
        <v>0.97999999999999976</v>
      </c>
      <c r="AH14" s="10">
        <f t="shared" si="3"/>
        <v>0.97999999999999976</v>
      </c>
      <c r="AI14" s="10">
        <f t="shared" si="3"/>
        <v>0.87999999999999989</v>
      </c>
      <c r="AJ14" s="10">
        <f t="shared" si="3"/>
        <v>0.87999999999999989</v>
      </c>
      <c r="AK14" s="10">
        <f t="shared" si="3"/>
        <v>0.77999999999999992</v>
      </c>
      <c r="AM14" s="10">
        <v>6</v>
      </c>
      <c r="AN14" s="10">
        <f t="shared" si="4"/>
        <v>1</v>
      </c>
      <c r="AO14" s="10">
        <f t="shared" si="4"/>
        <v>1</v>
      </c>
      <c r="AP14" s="10">
        <f t="shared" si="4"/>
        <v>1</v>
      </c>
      <c r="AQ14" s="10">
        <f t="shared" si="4"/>
        <v>1</v>
      </c>
      <c r="AR14" s="10">
        <f t="shared" si="4"/>
        <v>1</v>
      </c>
      <c r="AS14" s="10">
        <f t="shared" si="4"/>
        <v>0.97999999999999976</v>
      </c>
      <c r="AT14" s="10">
        <f t="shared" si="4"/>
        <v>0.82999999999999985</v>
      </c>
      <c r="AU14" s="10">
        <f t="shared" si="4"/>
        <v>0.73</v>
      </c>
      <c r="AV14" s="10">
        <f t="shared" si="4"/>
        <v>0.57999999999999996</v>
      </c>
      <c r="AX14" s="10">
        <v>7</v>
      </c>
      <c r="AY14" s="10">
        <f t="shared" si="5"/>
        <v>1</v>
      </c>
      <c r="AZ14" s="10">
        <f t="shared" si="5"/>
        <v>1</v>
      </c>
      <c r="BA14" s="10">
        <f t="shared" si="5"/>
        <v>0.97999999999999976</v>
      </c>
      <c r="BB14" s="10">
        <f t="shared" si="5"/>
        <v>0.87999999999999989</v>
      </c>
      <c r="BC14" s="10">
        <f t="shared" si="5"/>
        <v>0.73</v>
      </c>
      <c r="BD14" s="10">
        <f t="shared" si="5"/>
        <v>0.57999999999999996</v>
      </c>
      <c r="BE14" s="10">
        <f t="shared" si="5"/>
        <v>0.53</v>
      </c>
      <c r="BF14" s="10">
        <f t="shared" si="5"/>
        <v>0.51</v>
      </c>
      <c r="BG14" s="10">
        <f t="shared" si="5"/>
        <v>0.49000000000000005</v>
      </c>
      <c r="BI14" s="10">
        <v>7</v>
      </c>
      <c r="BJ14" s="10">
        <f t="shared" si="6"/>
        <v>1</v>
      </c>
      <c r="BK14" s="10">
        <f t="shared" si="6"/>
        <v>0.97999999999999976</v>
      </c>
      <c r="BL14" s="10">
        <f t="shared" si="6"/>
        <v>0.87999999999999989</v>
      </c>
      <c r="BM14" s="10">
        <f t="shared" si="6"/>
        <v>0.77999999999999992</v>
      </c>
      <c r="BN14" s="10">
        <f t="shared" si="6"/>
        <v>0.73</v>
      </c>
      <c r="BO14" s="10">
        <f t="shared" si="6"/>
        <v>0.57999999999999996</v>
      </c>
      <c r="BP14" s="10">
        <f t="shared" si="6"/>
        <v>0.53</v>
      </c>
      <c r="BQ14" s="10">
        <f t="shared" si="6"/>
        <v>0.51</v>
      </c>
      <c r="BR14" s="10">
        <f t="shared" si="6"/>
        <v>0.49000000000000005</v>
      </c>
    </row>
    <row r="15" spans="1:70" x14ac:dyDescent="0.15">
      <c r="A15" s="63"/>
      <c r="B15" s="20">
        <v>8</v>
      </c>
      <c r="C15" s="20">
        <v>8</v>
      </c>
      <c r="D15" s="21">
        <v>5</v>
      </c>
      <c r="E15" s="21">
        <v>60</v>
      </c>
      <c r="F15" s="20">
        <f>(MATCH(1,$Y$9:$Y$40,0)+1)/2</f>
        <v>3.5</v>
      </c>
      <c r="G15" s="20">
        <f>F15*D15</f>
        <v>17.5</v>
      </c>
      <c r="H15" s="20">
        <f t="shared" si="0"/>
        <v>57</v>
      </c>
      <c r="I15" s="20">
        <v>1</v>
      </c>
      <c r="J15" s="20">
        <v>2</v>
      </c>
      <c r="K15" s="20"/>
      <c r="L15" s="22"/>
      <c r="M15" s="10">
        <v>450</v>
      </c>
      <c r="N15" s="10">
        <f t="shared" si="1"/>
        <v>1575</v>
      </c>
      <c r="Q15" s="10">
        <v>7</v>
      </c>
      <c r="R15" s="10">
        <f t="shared" si="2"/>
        <v>1</v>
      </c>
      <c r="S15" s="10">
        <f t="shared" si="2"/>
        <v>1</v>
      </c>
      <c r="T15" s="10">
        <f t="shared" si="2"/>
        <v>1</v>
      </c>
      <c r="U15" s="10">
        <f t="shared" si="2"/>
        <v>1</v>
      </c>
      <c r="V15" s="10">
        <f t="shared" si="2"/>
        <v>1</v>
      </c>
      <c r="W15" s="10">
        <f t="shared" si="2"/>
        <v>1</v>
      </c>
      <c r="X15" s="10">
        <f t="shared" si="2"/>
        <v>1</v>
      </c>
      <c r="Y15" s="10">
        <f t="shared" si="2"/>
        <v>1</v>
      </c>
      <c r="Z15" s="10">
        <f t="shared" si="2"/>
        <v>1</v>
      </c>
      <c r="AB15" s="10">
        <v>7</v>
      </c>
      <c r="AC15" s="10">
        <f t="shared" si="3"/>
        <v>1</v>
      </c>
      <c r="AD15" s="10">
        <f t="shared" si="3"/>
        <v>1</v>
      </c>
      <c r="AE15" s="10">
        <f t="shared" si="3"/>
        <v>1</v>
      </c>
      <c r="AF15" s="10">
        <f t="shared" si="3"/>
        <v>1</v>
      </c>
      <c r="AG15" s="10">
        <f t="shared" si="3"/>
        <v>1</v>
      </c>
      <c r="AH15" s="10">
        <f t="shared" si="3"/>
        <v>1</v>
      </c>
      <c r="AI15" s="10">
        <f t="shared" si="3"/>
        <v>0.95999999999999985</v>
      </c>
      <c r="AJ15" s="10">
        <f t="shared" si="3"/>
        <v>0.95999999999999985</v>
      </c>
      <c r="AK15" s="10">
        <f t="shared" si="3"/>
        <v>0.85999999999999988</v>
      </c>
      <c r="AM15" s="10">
        <v>7</v>
      </c>
      <c r="AN15" s="10">
        <f t="shared" si="4"/>
        <v>1</v>
      </c>
      <c r="AO15" s="10">
        <f t="shared" si="4"/>
        <v>1</v>
      </c>
      <c r="AP15" s="10">
        <f t="shared" si="4"/>
        <v>1</v>
      </c>
      <c r="AQ15" s="10">
        <f t="shared" si="4"/>
        <v>1</v>
      </c>
      <c r="AR15" s="10">
        <f t="shared" si="4"/>
        <v>1</v>
      </c>
      <c r="AS15" s="10">
        <f t="shared" si="4"/>
        <v>1</v>
      </c>
      <c r="AT15" s="10">
        <f t="shared" si="4"/>
        <v>0.90999999999999981</v>
      </c>
      <c r="AU15" s="10">
        <f t="shared" si="4"/>
        <v>0.80999999999999994</v>
      </c>
      <c r="AV15" s="10">
        <f t="shared" si="4"/>
        <v>0.65999999999999992</v>
      </c>
      <c r="AX15" s="10">
        <v>8</v>
      </c>
      <c r="AY15" s="10">
        <f t="shared" si="5"/>
        <v>1</v>
      </c>
      <c r="AZ15" s="10">
        <f t="shared" si="5"/>
        <v>1</v>
      </c>
      <c r="BA15" s="10">
        <f t="shared" si="5"/>
        <v>1</v>
      </c>
      <c r="BB15" s="10">
        <f t="shared" si="5"/>
        <v>0.95999999999999985</v>
      </c>
      <c r="BC15" s="10">
        <f t="shared" si="5"/>
        <v>0.80999999999999994</v>
      </c>
      <c r="BD15" s="10">
        <f t="shared" si="5"/>
        <v>0.65999999999999992</v>
      </c>
      <c r="BE15" s="10">
        <f t="shared" si="5"/>
        <v>0.61</v>
      </c>
      <c r="BF15" s="10">
        <f t="shared" si="5"/>
        <v>0.59</v>
      </c>
      <c r="BG15" s="10">
        <f t="shared" si="5"/>
        <v>0.57000000000000006</v>
      </c>
      <c r="BI15" s="10">
        <v>8</v>
      </c>
      <c r="BJ15" s="10">
        <f t="shared" si="6"/>
        <v>1</v>
      </c>
      <c r="BK15" s="10">
        <f t="shared" si="6"/>
        <v>1</v>
      </c>
      <c r="BL15" s="10">
        <f t="shared" si="6"/>
        <v>0.95999999999999985</v>
      </c>
      <c r="BM15" s="10">
        <f t="shared" si="6"/>
        <v>0.85999999999999988</v>
      </c>
      <c r="BN15" s="10">
        <f t="shared" si="6"/>
        <v>0.80999999999999994</v>
      </c>
      <c r="BO15" s="10">
        <f t="shared" si="6"/>
        <v>0.65999999999999992</v>
      </c>
      <c r="BP15" s="10">
        <f t="shared" si="6"/>
        <v>0.61</v>
      </c>
      <c r="BQ15" s="10">
        <f t="shared" si="6"/>
        <v>0.59</v>
      </c>
      <c r="BR15" s="10">
        <f t="shared" si="6"/>
        <v>0.57000000000000006</v>
      </c>
    </row>
    <row r="16" spans="1:70" x14ac:dyDescent="0.15">
      <c r="A16" s="63"/>
      <c r="B16" s="20">
        <v>9</v>
      </c>
      <c r="C16" s="20">
        <v>9</v>
      </c>
      <c r="D16" s="21">
        <v>6</v>
      </c>
      <c r="E16" s="21">
        <v>60</v>
      </c>
      <c r="F16" s="20">
        <f>(MATCH(1,$Z$9:$Z$40,0)+1)/2</f>
        <v>3.5</v>
      </c>
      <c r="G16" s="20">
        <f>F16*D16</f>
        <v>21</v>
      </c>
      <c r="H16" s="20">
        <f t="shared" si="0"/>
        <v>78</v>
      </c>
      <c r="I16" s="20">
        <v>1</v>
      </c>
      <c r="J16" s="20">
        <v>2</v>
      </c>
      <c r="K16" s="20"/>
      <c r="L16" s="22"/>
      <c r="M16" s="10">
        <v>500</v>
      </c>
      <c r="N16" s="10">
        <f t="shared" si="1"/>
        <v>1750</v>
      </c>
      <c r="Q16" s="10">
        <v>8</v>
      </c>
      <c r="R16" s="10">
        <f t="shared" si="2"/>
        <v>1</v>
      </c>
      <c r="S16" s="10">
        <f t="shared" si="2"/>
        <v>1</v>
      </c>
      <c r="T16" s="10">
        <f t="shared" si="2"/>
        <v>1</v>
      </c>
      <c r="U16" s="10">
        <f t="shared" si="2"/>
        <v>1</v>
      </c>
      <c r="V16" s="10">
        <f t="shared" si="2"/>
        <v>1</v>
      </c>
      <c r="W16" s="10">
        <f t="shared" si="2"/>
        <v>1</v>
      </c>
      <c r="X16" s="10">
        <f t="shared" si="2"/>
        <v>1</v>
      </c>
      <c r="Y16" s="10">
        <f t="shared" si="2"/>
        <v>1</v>
      </c>
      <c r="Z16" s="10">
        <f t="shared" si="2"/>
        <v>1</v>
      </c>
      <c r="AB16" s="10">
        <v>8</v>
      </c>
      <c r="AC16" s="10">
        <f t="shared" si="3"/>
        <v>1</v>
      </c>
      <c r="AD16" s="10">
        <f t="shared" si="3"/>
        <v>1</v>
      </c>
      <c r="AE16" s="10">
        <f t="shared" si="3"/>
        <v>1</v>
      </c>
      <c r="AF16" s="10">
        <f t="shared" si="3"/>
        <v>1</v>
      </c>
      <c r="AG16" s="10">
        <f t="shared" si="3"/>
        <v>1</v>
      </c>
      <c r="AH16" s="10">
        <f t="shared" si="3"/>
        <v>1</v>
      </c>
      <c r="AI16" s="10">
        <f t="shared" si="3"/>
        <v>1</v>
      </c>
      <c r="AJ16" s="10">
        <f t="shared" si="3"/>
        <v>1</v>
      </c>
      <c r="AK16" s="10">
        <f t="shared" si="3"/>
        <v>0.93999999999999984</v>
      </c>
      <c r="AM16" s="10">
        <v>8</v>
      </c>
      <c r="AN16" s="10">
        <f t="shared" si="4"/>
        <v>1</v>
      </c>
      <c r="AO16" s="10">
        <f t="shared" si="4"/>
        <v>1</v>
      </c>
      <c r="AP16" s="10">
        <f t="shared" si="4"/>
        <v>1</v>
      </c>
      <c r="AQ16" s="10">
        <f t="shared" si="4"/>
        <v>1</v>
      </c>
      <c r="AR16" s="10">
        <f t="shared" si="4"/>
        <v>1</v>
      </c>
      <c r="AS16" s="10">
        <f t="shared" si="4"/>
        <v>1</v>
      </c>
      <c r="AT16" s="10">
        <f t="shared" si="4"/>
        <v>0.98999999999999977</v>
      </c>
      <c r="AU16" s="10">
        <f t="shared" si="4"/>
        <v>0.8899999999999999</v>
      </c>
      <c r="AV16" s="10">
        <f t="shared" si="4"/>
        <v>0.73999999999999988</v>
      </c>
      <c r="AX16" s="10">
        <v>9</v>
      </c>
      <c r="AY16" s="10">
        <f t="shared" si="5"/>
        <v>1</v>
      </c>
      <c r="AZ16" s="10">
        <f t="shared" si="5"/>
        <v>1</v>
      </c>
      <c r="BA16" s="10">
        <f t="shared" si="5"/>
        <v>1</v>
      </c>
      <c r="BB16" s="10">
        <f t="shared" si="5"/>
        <v>1</v>
      </c>
      <c r="BC16" s="10">
        <f t="shared" si="5"/>
        <v>0.8899999999999999</v>
      </c>
      <c r="BD16" s="10">
        <f t="shared" si="5"/>
        <v>0.73999999999999988</v>
      </c>
      <c r="BE16" s="10">
        <f t="shared" si="5"/>
        <v>0.69</v>
      </c>
      <c r="BF16" s="10">
        <f t="shared" si="5"/>
        <v>0.66999999999999993</v>
      </c>
      <c r="BG16" s="10">
        <f t="shared" si="5"/>
        <v>0.65</v>
      </c>
      <c r="BI16" s="10">
        <v>9</v>
      </c>
      <c r="BJ16" s="10">
        <f t="shared" si="6"/>
        <v>1</v>
      </c>
      <c r="BK16" s="10">
        <f t="shared" si="6"/>
        <v>1</v>
      </c>
      <c r="BL16" s="10">
        <f t="shared" si="6"/>
        <v>1</v>
      </c>
      <c r="BM16" s="10">
        <f t="shared" si="6"/>
        <v>0.93999999999999984</v>
      </c>
      <c r="BN16" s="10">
        <f t="shared" si="6"/>
        <v>0.8899999999999999</v>
      </c>
      <c r="BO16" s="10">
        <f t="shared" si="6"/>
        <v>0.73999999999999988</v>
      </c>
      <c r="BP16" s="10">
        <f t="shared" si="6"/>
        <v>0.69</v>
      </c>
      <c r="BQ16" s="10">
        <f t="shared" si="6"/>
        <v>0.66999999999999993</v>
      </c>
      <c r="BR16" s="10">
        <f t="shared" si="6"/>
        <v>0.65</v>
      </c>
    </row>
    <row r="17" spans="1:70" ht="14.25" thickBot="1" x14ac:dyDescent="0.2">
      <c r="A17" s="64"/>
      <c r="B17" s="23">
        <v>10</v>
      </c>
      <c r="C17" s="23"/>
      <c r="D17" s="24"/>
      <c r="E17" s="24"/>
      <c r="F17" s="23"/>
      <c r="G17" s="23"/>
      <c r="H17" s="23"/>
      <c r="I17" s="23"/>
      <c r="J17" s="23"/>
      <c r="K17" s="23"/>
      <c r="L17" s="25"/>
      <c r="Q17" s="10">
        <v>9</v>
      </c>
      <c r="R17" s="10">
        <f t="shared" si="2"/>
        <v>1</v>
      </c>
      <c r="S17" s="10">
        <f t="shared" si="2"/>
        <v>1</v>
      </c>
      <c r="T17" s="10">
        <f t="shared" si="2"/>
        <v>1</v>
      </c>
      <c r="U17" s="10">
        <f t="shared" si="2"/>
        <v>1</v>
      </c>
      <c r="V17" s="10">
        <f t="shared" si="2"/>
        <v>1</v>
      </c>
      <c r="W17" s="10">
        <f t="shared" si="2"/>
        <v>1</v>
      </c>
      <c r="X17" s="10">
        <f t="shared" si="2"/>
        <v>1</v>
      </c>
      <c r="Y17" s="10">
        <f t="shared" si="2"/>
        <v>1</v>
      </c>
      <c r="Z17" s="10">
        <f t="shared" si="2"/>
        <v>1</v>
      </c>
      <c r="AB17" s="10">
        <v>9</v>
      </c>
      <c r="AC17" s="10">
        <f t="shared" si="3"/>
        <v>1</v>
      </c>
      <c r="AD17" s="10">
        <f t="shared" si="3"/>
        <v>1</v>
      </c>
      <c r="AE17" s="10">
        <f t="shared" si="3"/>
        <v>1</v>
      </c>
      <c r="AF17" s="10">
        <f t="shared" si="3"/>
        <v>1</v>
      </c>
      <c r="AG17" s="10">
        <f t="shared" si="3"/>
        <v>1</v>
      </c>
      <c r="AH17" s="10">
        <f t="shared" si="3"/>
        <v>1</v>
      </c>
      <c r="AI17" s="10">
        <f t="shared" si="3"/>
        <v>1</v>
      </c>
      <c r="AJ17" s="10">
        <f t="shared" si="3"/>
        <v>1</v>
      </c>
      <c r="AK17" s="10">
        <f t="shared" si="3"/>
        <v>1</v>
      </c>
      <c r="AM17" s="10">
        <v>9</v>
      </c>
      <c r="AN17" s="10">
        <f t="shared" si="4"/>
        <v>1</v>
      </c>
      <c r="AO17" s="10">
        <f t="shared" si="4"/>
        <v>1</v>
      </c>
      <c r="AP17" s="10">
        <f t="shared" si="4"/>
        <v>1</v>
      </c>
      <c r="AQ17" s="10">
        <f t="shared" si="4"/>
        <v>1</v>
      </c>
      <c r="AR17" s="10">
        <f t="shared" si="4"/>
        <v>1</v>
      </c>
      <c r="AS17" s="10">
        <f t="shared" si="4"/>
        <v>1</v>
      </c>
      <c r="AT17" s="10">
        <f t="shared" si="4"/>
        <v>1</v>
      </c>
      <c r="AU17" s="10">
        <f t="shared" si="4"/>
        <v>0.96999999999999986</v>
      </c>
      <c r="AV17" s="10">
        <f t="shared" si="4"/>
        <v>0.81999999999999984</v>
      </c>
      <c r="AX17" s="10">
        <v>10</v>
      </c>
      <c r="AY17" s="10">
        <f t="shared" si="5"/>
        <v>1</v>
      </c>
      <c r="AZ17" s="10">
        <f t="shared" si="5"/>
        <v>1</v>
      </c>
      <c r="BA17" s="10">
        <f t="shared" si="5"/>
        <v>1</v>
      </c>
      <c r="BB17" s="10">
        <f t="shared" si="5"/>
        <v>1</v>
      </c>
      <c r="BC17" s="10">
        <f t="shared" si="5"/>
        <v>0.96999999999999986</v>
      </c>
      <c r="BD17" s="10">
        <f t="shared" si="5"/>
        <v>0.81999999999999984</v>
      </c>
      <c r="BE17" s="10">
        <f t="shared" si="5"/>
        <v>0.76999999999999991</v>
      </c>
      <c r="BF17" s="10">
        <f t="shared" si="5"/>
        <v>0.74999999999999989</v>
      </c>
      <c r="BG17" s="10">
        <f t="shared" si="5"/>
        <v>0.73</v>
      </c>
      <c r="BI17" s="10">
        <v>10</v>
      </c>
      <c r="BJ17" s="10">
        <f t="shared" si="6"/>
        <v>1</v>
      </c>
      <c r="BK17" s="10">
        <f t="shared" si="6"/>
        <v>1</v>
      </c>
      <c r="BL17" s="10">
        <f t="shared" si="6"/>
        <v>1</v>
      </c>
      <c r="BM17" s="10">
        <f t="shared" si="6"/>
        <v>1</v>
      </c>
      <c r="BN17" s="10">
        <f t="shared" si="6"/>
        <v>0.96999999999999986</v>
      </c>
      <c r="BO17" s="10">
        <f t="shared" si="6"/>
        <v>0.81999999999999984</v>
      </c>
      <c r="BP17" s="10">
        <f t="shared" si="6"/>
        <v>0.76999999999999991</v>
      </c>
      <c r="BQ17" s="10">
        <f t="shared" si="6"/>
        <v>0.74999999999999989</v>
      </c>
      <c r="BR17" s="10">
        <f t="shared" si="6"/>
        <v>0.73</v>
      </c>
    </row>
    <row r="18" spans="1:70" x14ac:dyDescent="0.15">
      <c r="A18" s="65" t="s">
        <v>75</v>
      </c>
      <c r="B18" s="26">
        <v>11</v>
      </c>
      <c r="C18" s="26"/>
      <c r="D18" s="27">
        <f>1*J2</f>
        <v>3</v>
      </c>
      <c r="E18" s="27">
        <v>90</v>
      </c>
      <c r="F18" s="26">
        <f>(MATCH(1,$AC$8:$AC$26,0)+1)/2</f>
        <v>2</v>
      </c>
      <c r="G18" s="26">
        <f t="shared" ref="G18:G26" si="7">F18*D18</f>
        <v>6</v>
      </c>
      <c r="H18" s="26">
        <f t="shared" ref="H18:H26" si="8">H16+G18</f>
        <v>84</v>
      </c>
      <c r="I18" s="26">
        <v>2</v>
      </c>
      <c r="J18" s="26">
        <v>3</v>
      </c>
      <c r="K18" s="26"/>
      <c r="L18" s="28"/>
      <c r="M18" s="29">
        <v>1000</v>
      </c>
      <c r="N18" s="10">
        <f t="shared" si="1"/>
        <v>2000</v>
      </c>
      <c r="Q18" s="10">
        <v>10</v>
      </c>
      <c r="R18" s="10">
        <f t="shared" si="2"/>
        <v>1</v>
      </c>
      <c r="S18" s="10">
        <f t="shared" si="2"/>
        <v>1</v>
      </c>
      <c r="T18" s="10">
        <f t="shared" si="2"/>
        <v>1</v>
      </c>
      <c r="U18" s="10">
        <f t="shared" si="2"/>
        <v>1</v>
      </c>
      <c r="V18" s="10">
        <f t="shared" si="2"/>
        <v>1</v>
      </c>
      <c r="W18" s="10">
        <f t="shared" si="2"/>
        <v>1</v>
      </c>
      <c r="X18" s="10">
        <f t="shared" si="2"/>
        <v>1</v>
      </c>
      <c r="Y18" s="10">
        <f t="shared" si="2"/>
        <v>1</v>
      </c>
      <c r="Z18" s="10">
        <f t="shared" si="2"/>
        <v>1</v>
      </c>
      <c r="AB18" s="10">
        <v>10</v>
      </c>
      <c r="AC18" s="10">
        <f t="shared" si="3"/>
        <v>1</v>
      </c>
      <c r="AD18" s="10">
        <f t="shared" si="3"/>
        <v>1</v>
      </c>
      <c r="AE18" s="10">
        <f t="shared" si="3"/>
        <v>1</v>
      </c>
      <c r="AF18" s="10">
        <f t="shared" si="3"/>
        <v>1</v>
      </c>
      <c r="AG18" s="10">
        <f t="shared" si="3"/>
        <v>1</v>
      </c>
      <c r="AH18" s="10">
        <f t="shared" si="3"/>
        <v>1</v>
      </c>
      <c r="AI18" s="10">
        <f t="shared" si="3"/>
        <v>1</v>
      </c>
      <c r="AJ18" s="10">
        <f t="shared" si="3"/>
        <v>1</v>
      </c>
      <c r="AK18" s="10">
        <f t="shared" si="3"/>
        <v>1</v>
      </c>
      <c r="AM18" s="10">
        <v>10</v>
      </c>
      <c r="AN18" s="10">
        <f t="shared" si="4"/>
        <v>1</v>
      </c>
      <c r="AO18" s="10">
        <f t="shared" si="4"/>
        <v>1</v>
      </c>
      <c r="AP18" s="10">
        <f t="shared" si="4"/>
        <v>1</v>
      </c>
      <c r="AQ18" s="10">
        <f t="shared" si="4"/>
        <v>1</v>
      </c>
      <c r="AR18" s="10">
        <f t="shared" si="4"/>
        <v>1</v>
      </c>
      <c r="AS18" s="10">
        <f t="shared" si="4"/>
        <v>1</v>
      </c>
      <c r="AT18" s="10">
        <f t="shared" si="4"/>
        <v>1</v>
      </c>
      <c r="AU18" s="10">
        <f t="shared" si="4"/>
        <v>1</v>
      </c>
      <c r="AV18" s="10">
        <f t="shared" si="4"/>
        <v>0.8999999999999998</v>
      </c>
      <c r="AX18" s="10">
        <v>11</v>
      </c>
      <c r="AY18" s="10">
        <f t="shared" si="5"/>
        <v>1</v>
      </c>
      <c r="AZ18" s="10">
        <f t="shared" si="5"/>
        <v>1</v>
      </c>
      <c r="BA18" s="10">
        <f t="shared" si="5"/>
        <v>1</v>
      </c>
      <c r="BB18" s="10">
        <f t="shared" si="5"/>
        <v>1</v>
      </c>
      <c r="BC18" s="10">
        <f t="shared" si="5"/>
        <v>1</v>
      </c>
      <c r="BD18" s="10">
        <f t="shared" si="5"/>
        <v>0.8999999999999998</v>
      </c>
      <c r="BE18" s="10">
        <f t="shared" si="5"/>
        <v>0.84999999999999987</v>
      </c>
      <c r="BF18" s="10">
        <f t="shared" si="5"/>
        <v>0.82999999999999985</v>
      </c>
      <c r="BG18" s="10">
        <f t="shared" si="5"/>
        <v>0.80999999999999994</v>
      </c>
      <c r="BI18" s="10">
        <v>11</v>
      </c>
      <c r="BJ18" s="10">
        <f t="shared" si="6"/>
        <v>1</v>
      </c>
      <c r="BK18" s="10">
        <f t="shared" si="6"/>
        <v>1</v>
      </c>
      <c r="BL18" s="10">
        <f t="shared" si="6"/>
        <v>1</v>
      </c>
      <c r="BM18" s="10">
        <f t="shared" si="6"/>
        <v>1</v>
      </c>
      <c r="BN18" s="10">
        <f t="shared" si="6"/>
        <v>1</v>
      </c>
      <c r="BO18" s="10">
        <f t="shared" si="6"/>
        <v>0.8999999999999998</v>
      </c>
      <c r="BP18" s="10">
        <f t="shared" si="6"/>
        <v>0.84999999999999987</v>
      </c>
      <c r="BQ18" s="10">
        <f t="shared" si="6"/>
        <v>0.82999999999999985</v>
      </c>
      <c r="BR18" s="10">
        <f t="shared" si="6"/>
        <v>0.80999999999999994</v>
      </c>
    </row>
    <row r="19" spans="1:70" x14ac:dyDescent="0.15">
      <c r="A19" s="66"/>
      <c r="B19" s="30">
        <v>12</v>
      </c>
      <c r="C19" s="30"/>
      <c r="D19" s="31">
        <f>2*$J$2</f>
        <v>6</v>
      </c>
      <c r="E19" s="31">
        <v>80</v>
      </c>
      <c r="F19" s="30">
        <f>(MATCH(1,$AD$8:$AD$26,0)+1)/2</f>
        <v>2.5</v>
      </c>
      <c r="G19" s="30">
        <f t="shared" si="7"/>
        <v>15</v>
      </c>
      <c r="H19" s="30">
        <f t="shared" si="8"/>
        <v>15</v>
      </c>
      <c r="I19" s="30">
        <v>2</v>
      </c>
      <c r="J19" s="30">
        <v>4</v>
      </c>
      <c r="K19" s="30"/>
      <c r="L19" s="32"/>
      <c r="M19" s="29">
        <v>1100</v>
      </c>
      <c r="N19" s="10">
        <f t="shared" si="1"/>
        <v>2750</v>
      </c>
      <c r="Q19" s="10">
        <v>11</v>
      </c>
      <c r="R19" s="10">
        <f t="shared" si="2"/>
        <v>1</v>
      </c>
      <c r="S19" s="10">
        <f t="shared" si="2"/>
        <v>1</v>
      </c>
      <c r="T19" s="10">
        <f t="shared" si="2"/>
        <v>1</v>
      </c>
      <c r="U19" s="10">
        <f t="shared" si="2"/>
        <v>1</v>
      </c>
      <c r="V19" s="10">
        <f t="shared" si="2"/>
        <v>1</v>
      </c>
      <c r="W19" s="10">
        <f t="shared" si="2"/>
        <v>1</v>
      </c>
      <c r="X19" s="10">
        <f t="shared" si="2"/>
        <v>1</v>
      </c>
      <c r="Y19" s="10">
        <f t="shared" si="2"/>
        <v>1</v>
      </c>
      <c r="Z19" s="10">
        <f t="shared" si="2"/>
        <v>1</v>
      </c>
      <c r="AB19" s="10">
        <v>11</v>
      </c>
      <c r="AC19" s="10">
        <f t="shared" si="3"/>
        <v>1</v>
      </c>
      <c r="AD19" s="10">
        <f t="shared" si="3"/>
        <v>1</v>
      </c>
      <c r="AE19" s="10">
        <f t="shared" si="3"/>
        <v>1</v>
      </c>
      <c r="AF19" s="10">
        <f t="shared" si="3"/>
        <v>1</v>
      </c>
      <c r="AG19" s="10">
        <f t="shared" si="3"/>
        <v>1</v>
      </c>
      <c r="AH19" s="10">
        <f t="shared" si="3"/>
        <v>1</v>
      </c>
      <c r="AI19" s="10">
        <f t="shared" si="3"/>
        <v>1</v>
      </c>
      <c r="AJ19" s="10">
        <f t="shared" si="3"/>
        <v>1</v>
      </c>
      <c r="AK19" s="10">
        <f t="shared" si="3"/>
        <v>1</v>
      </c>
      <c r="AM19" s="10">
        <v>11</v>
      </c>
      <c r="AN19" s="10">
        <f t="shared" si="4"/>
        <v>1</v>
      </c>
      <c r="AO19" s="10">
        <f t="shared" si="4"/>
        <v>1</v>
      </c>
      <c r="AP19" s="10">
        <f t="shared" si="4"/>
        <v>1</v>
      </c>
      <c r="AQ19" s="10">
        <f t="shared" si="4"/>
        <v>1</v>
      </c>
      <c r="AR19" s="10">
        <f t="shared" si="4"/>
        <v>1</v>
      </c>
      <c r="AS19" s="10">
        <f t="shared" si="4"/>
        <v>1</v>
      </c>
      <c r="AT19" s="10">
        <f t="shared" si="4"/>
        <v>1</v>
      </c>
      <c r="AU19" s="10">
        <f t="shared" si="4"/>
        <v>1</v>
      </c>
      <c r="AV19" s="10">
        <f t="shared" si="4"/>
        <v>0.97999999999999976</v>
      </c>
      <c r="AX19" s="10">
        <v>12</v>
      </c>
      <c r="AY19" s="10">
        <f t="shared" si="5"/>
        <v>1</v>
      </c>
      <c r="AZ19" s="10">
        <f t="shared" si="5"/>
        <v>1</v>
      </c>
      <c r="BA19" s="10">
        <f t="shared" si="5"/>
        <v>1</v>
      </c>
      <c r="BB19" s="10">
        <f t="shared" si="5"/>
        <v>1</v>
      </c>
      <c r="BC19" s="10">
        <f t="shared" si="5"/>
        <v>1</v>
      </c>
      <c r="BD19" s="10">
        <f t="shared" si="5"/>
        <v>0.97999999999999976</v>
      </c>
      <c r="BE19" s="10">
        <f t="shared" si="5"/>
        <v>0.92999999999999983</v>
      </c>
      <c r="BF19" s="10">
        <f t="shared" si="5"/>
        <v>0.90999999999999981</v>
      </c>
      <c r="BG19" s="10">
        <f t="shared" si="5"/>
        <v>0.8899999999999999</v>
      </c>
      <c r="BI19" s="10">
        <v>12</v>
      </c>
      <c r="BJ19" s="10">
        <f t="shared" si="6"/>
        <v>1</v>
      </c>
      <c r="BK19" s="10">
        <f t="shared" si="6"/>
        <v>1</v>
      </c>
      <c r="BL19" s="10">
        <f t="shared" si="6"/>
        <v>1</v>
      </c>
      <c r="BM19" s="10">
        <f t="shared" si="6"/>
        <v>1</v>
      </c>
      <c r="BN19" s="10">
        <f t="shared" si="6"/>
        <v>1</v>
      </c>
      <c r="BO19" s="10">
        <f t="shared" si="6"/>
        <v>0.97999999999999976</v>
      </c>
      <c r="BP19" s="10">
        <f t="shared" si="6"/>
        <v>0.92999999999999983</v>
      </c>
      <c r="BQ19" s="10">
        <f t="shared" si="6"/>
        <v>0.90999999999999981</v>
      </c>
      <c r="BR19" s="10">
        <f t="shared" si="6"/>
        <v>0.8899999999999999</v>
      </c>
    </row>
    <row r="20" spans="1:70" x14ac:dyDescent="0.15">
      <c r="A20" s="66"/>
      <c r="B20" s="30">
        <v>13</v>
      </c>
      <c r="C20" s="30"/>
      <c r="D20" s="31">
        <f>2*$J$2</f>
        <v>6</v>
      </c>
      <c r="E20" s="31">
        <v>70</v>
      </c>
      <c r="F20" s="30">
        <f>(MATCH(1,$AE$8:$AE$26,0)+1)/2</f>
        <v>3</v>
      </c>
      <c r="G20" s="30">
        <f t="shared" si="7"/>
        <v>18</v>
      </c>
      <c r="H20" s="30">
        <f t="shared" si="8"/>
        <v>102</v>
      </c>
      <c r="I20" s="30">
        <v>2</v>
      </c>
      <c r="J20" s="30">
        <v>4</v>
      </c>
      <c r="K20" s="30"/>
      <c r="L20" s="32"/>
      <c r="M20" s="29">
        <v>1200</v>
      </c>
      <c r="N20" s="10">
        <f t="shared" si="1"/>
        <v>3600</v>
      </c>
      <c r="Q20" s="10">
        <v>12</v>
      </c>
      <c r="R20" s="10">
        <f t="shared" si="2"/>
        <v>1</v>
      </c>
      <c r="S20" s="10">
        <f t="shared" si="2"/>
        <v>1</v>
      </c>
      <c r="T20" s="10">
        <f t="shared" si="2"/>
        <v>1</v>
      </c>
      <c r="U20" s="10">
        <f t="shared" si="2"/>
        <v>1</v>
      </c>
      <c r="V20" s="10">
        <f t="shared" si="2"/>
        <v>1</v>
      </c>
      <c r="W20" s="10">
        <f t="shared" si="2"/>
        <v>1</v>
      </c>
      <c r="X20" s="10">
        <f t="shared" si="2"/>
        <v>1</v>
      </c>
      <c r="Y20" s="10">
        <f t="shared" si="2"/>
        <v>1</v>
      </c>
      <c r="Z20" s="10">
        <f t="shared" si="2"/>
        <v>1</v>
      </c>
      <c r="AB20" s="10">
        <v>12</v>
      </c>
      <c r="AC20" s="10">
        <f t="shared" si="3"/>
        <v>1</v>
      </c>
      <c r="AD20" s="10">
        <f t="shared" si="3"/>
        <v>1</v>
      </c>
      <c r="AE20" s="10">
        <f t="shared" si="3"/>
        <v>1</v>
      </c>
      <c r="AF20" s="10">
        <f t="shared" si="3"/>
        <v>1</v>
      </c>
      <c r="AG20" s="10">
        <f t="shared" si="3"/>
        <v>1</v>
      </c>
      <c r="AH20" s="10">
        <f t="shared" si="3"/>
        <v>1</v>
      </c>
      <c r="AI20" s="10">
        <f t="shared" si="3"/>
        <v>1</v>
      </c>
      <c r="AJ20" s="10">
        <f t="shared" si="3"/>
        <v>1</v>
      </c>
      <c r="AK20" s="10">
        <f t="shared" si="3"/>
        <v>1</v>
      </c>
      <c r="AM20" s="10">
        <v>12</v>
      </c>
      <c r="AN20" s="10">
        <f t="shared" si="4"/>
        <v>1</v>
      </c>
      <c r="AO20" s="10">
        <f t="shared" si="4"/>
        <v>1</v>
      </c>
      <c r="AP20" s="10">
        <f t="shared" si="4"/>
        <v>1</v>
      </c>
      <c r="AQ20" s="10">
        <f t="shared" si="4"/>
        <v>1</v>
      </c>
      <c r="AR20" s="10">
        <f t="shared" si="4"/>
        <v>1</v>
      </c>
      <c r="AS20" s="10">
        <f t="shared" si="4"/>
        <v>1</v>
      </c>
      <c r="AT20" s="10">
        <f t="shared" si="4"/>
        <v>1</v>
      </c>
      <c r="AU20" s="10">
        <f t="shared" si="4"/>
        <v>1</v>
      </c>
      <c r="AV20" s="10">
        <f t="shared" si="4"/>
        <v>1</v>
      </c>
      <c r="AX20" s="10">
        <v>13</v>
      </c>
      <c r="AY20" s="10">
        <f t="shared" si="5"/>
        <v>1</v>
      </c>
      <c r="AZ20" s="10">
        <f t="shared" si="5"/>
        <v>1</v>
      </c>
      <c r="BA20" s="10">
        <f t="shared" si="5"/>
        <v>1</v>
      </c>
      <c r="BB20" s="10">
        <f t="shared" si="5"/>
        <v>1</v>
      </c>
      <c r="BC20" s="10">
        <f t="shared" si="5"/>
        <v>1</v>
      </c>
      <c r="BD20" s="10">
        <f t="shared" si="5"/>
        <v>1</v>
      </c>
      <c r="BE20" s="10">
        <f t="shared" si="5"/>
        <v>1</v>
      </c>
      <c r="BF20" s="10">
        <f t="shared" si="5"/>
        <v>0.98999999999999977</v>
      </c>
      <c r="BG20" s="10">
        <f t="shared" si="5"/>
        <v>0.96999999999999986</v>
      </c>
      <c r="BI20" s="10">
        <v>13</v>
      </c>
      <c r="BJ20" s="10">
        <f t="shared" si="6"/>
        <v>1</v>
      </c>
      <c r="BK20" s="10">
        <f t="shared" si="6"/>
        <v>1</v>
      </c>
      <c r="BL20" s="10">
        <f t="shared" si="6"/>
        <v>1</v>
      </c>
      <c r="BM20" s="10">
        <f t="shared" si="6"/>
        <v>1</v>
      </c>
      <c r="BN20" s="10">
        <f t="shared" si="6"/>
        <v>1</v>
      </c>
      <c r="BO20" s="10">
        <f t="shared" si="6"/>
        <v>1</v>
      </c>
      <c r="BP20" s="10">
        <f t="shared" si="6"/>
        <v>1</v>
      </c>
      <c r="BQ20" s="10">
        <f t="shared" si="6"/>
        <v>0.98999999999999977</v>
      </c>
      <c r="BR20" s="10">
        <f t="shared" si="6"/>
        <v>0.96999999999999986</v>
      </c>
    </row>
    <row r="21" spans="1:70" x14ac:dyDescent="0.15">
      <c r="A21" s="66"/>
      <c r="B21" s="30">
        <v>14</v>
      </c>
      <c r="C21" s="30"/>
      <c r="D21" s="31">
        <f>3*$J$2</f>
        <v>9</v>
      </c>
      <c r="E21" s="31">
        <v>60</v>
      </c>
      <c r="F21" s="30">
        <f>(MATCH(1,$AF$8:$AF$26,0)+1)/2</f>
        <v>4</v>
      </c>
      <c r="G21" s="30">
        <f t="shared" si="7"/>
        <v>36</v>
      </c>
      <c r="H21" s="30">
        <f t="shared" si="8"/>
        <v>51</v>
      </c>
      <c r="I21" s="30">
        <v>2</v>
      </c>
      <c r="J21" s="30">
        <v>4</v>
      </c>
      <c r="K21" s="30"/>
      <c r="L21" s="32"/>
      <c r="M21" s="29">
        <v>1300</v>
      </c>
      <c r="N21" s="10">
        <f t="shared" si="1"/>
        <v>5200</v>
      </c>
      <c r="Q21" s="10">
        <v>13</v>
      </c>
      <c r="R21" s="10">
        <f t="shared" si="2"/>
        <v>1</v>
      </c>
      <c r="S21" s="10">
        <f t="shared" si="2"/>
        <v>1</v>
      </c>
      <c r="T21" s="10">
        <f t="shared" si="2"/>
        <v>1</v>
      </c>
      <c r="U21" s="10">
        <f t="shared" si="2"/>
        <v>1</v>
      </c>
      <c r="V21" s="10">
        <f t="shared" si="2"/>
        <v>1</v>
      </c>
      <c r="W21" s="10">
        <f t="shared" si="2"/>
        <v>1</v>
      </c>
      <c r="X21" s="10">
        <f t="shared" si="2"/>
        <v>1</v>
      </c>
      <c r="Y21" s="10">
        <f t="shared" si="2"/>
        <v>1</v>
      </c>
      <c r="Z21" s="10">
        <f t="shared" si="2"/>
        <v>1</v>
      </c>
      <c r="AB21" s="10">
        <v>13</v>
      </c>
      <c r="AC21" s="10">
        <f t="shared" si="3"/>
        <v>1</v>
      </c>
      <c r="AD21" s="10">
        <f t="shared" si="3"/>
        <v>1</v>
      </c>
      <c r="AE21" s="10">
        <f t="shared" si="3"/>
        <v>1</v>
      </c>
      <c r="AF21" s="10">
        <f t="shared" si="3"/>
        <v>1</v>
      </c>
      <c r="AG21" s="10">
        <f t="shared" si="3"/>
        <v>1</v>
      </c>
      <c r="AH21" s="10">
        <f t="shared" si="3"/>
        <v>1</v>
      </c>
      <c r="AI21" s="10">
        <f t="shared" si="3"/>
        <v>1</v>
      </c>
      <c r="AJ21" s="10">
        <f t="shared" si="3"/>
        <v>1</v>
      </c>
      <c r="AK21" s="10">
        <f t="shared" si="3"/>
        <v>1</v>
      </c>
      <c r="AM21" s="10">
        <v>13</v>
      </c>
      <c r="AN21" s="10">
        <f t="shared" si="4"/>
        <v>1</v>
      </c>
      <c r="AO21" s="10">
        <f t="shared" si="4"/>
        <v>1</v>
      </c>
      <c r="AP21" s="10">
        <f t="shared" si="4"/>
        <v>1</v>
      </c>
      <c r="AQ21" s="10">
        <f t="shared" si="4"/>
        <v>1</v>
      </c>
      <c r="AR21" s="10">
        <f t="shared" si="4"/>
        <v>1</v>
      </c>
      <c r="AS21" s="10">
        <f t="shared" si="4"/>
        <v>1</v>
      </c>
      <c r="AT21" s="10">
        <f t="shared" si="4"/>
        <v>1</v>
      </c>
      <c r="AU21" s="10">
        <f t="shared" si="4"/>
        <v>1</v>
      </c>
      <c r="AV21" s="10">
        <f t="shared" si="4"/>
        <v>1</v>
      </c>
      <c r="AX21" s="10">
        <v>14</v>
      </c>
      <c r="AY21" s="10">
        <f t="shared" si="5"/>
        <v>1</v>
      </c>
      <c r="AZ21" s="10">
        <f t="shared" si="5"/>
        <v>1</v>
      </c>
      <c r="BA21" s="10">
        <f t="shared" si="5"/>
        <v>1</v>
      </c>
      <c r="BB21" s="10">
        <f t="shared" si="5"/>
        <v>1</v>
      </c>
      <c r="BC21" s="10">
        <f t="shared" si="5"/>
        <v>1</v>
      </c>
      <c r="BD21" s="10">
        <f t="shared" si="5"/>
        <v>1</v>
      </c>
      <c r="BE21" s="10">
        <f t="shared" si="5"/>
        <v>1</v>
      </c>
      <c r="BF21" s="10">
        <f t="shared" si="5"/>
        <v>1</v>
      </c>
      <c r="BG21" s="10">
        <f t="shared" si="5"/>
        <v>1</v>
      </c>
      <c r="BI21" s="10">
        <v>14</v>
      </c>
      <c r="BJ21" s="10">
        <f t="shared" si="6"/>
        <v>1</v>
      </c>
      <c r="BK21" s="10">
        <f t="shared" si="6"/>
        <v>1</v>
      </c>
      <c r="BL21" s="10">
        <f t="shared" si="6"/>
        <v>1</v>
      </c>
      <c r="BM21" s="10">
        <f t="shared" si="6"/>
        <v>1</v>
      </c>
      <c r="BN21" s="10">
        <f t="shared" si="6"/>
        <v>1</v>
      </c>
      <c r="BO21" s="10">
        <f t="shared" si="6"/>
        <v>1</v>
      </c>
      <c r="BP21" s="10">
        <f t="shared" si="6"/>
        <v>1</v>
      </c>
      <c r="BQ21" s="10">
        <f t="shared" si="6"/>
        <v>1</v>
      </c>
      <c r="BR21" s="10">
        <f t="shared" si="6"/>
        <v>1</v>
      </c>
    </row>
    <row r="22" spans="1:70" x14ac:dyDescent="0.15">
      <c r="A22" s="66"/>
      <c r="B22" s="30">
        <v>15</v>
      </c>
      <c r="C22" s="30"/>
      <c r="D22" s="31">
        <f>3*$J$2</f>
        <v>9</v>
      </c>
      <c r="E22" s="31">
        <v>50</v>
      </c>
      <c r="F22" s="30">
        <f>(MATCH(1,$AG$8:$AG$26,0)+1)/2</f>
        <v>4.5</v>
      </c>
      <c r="G22" s="30">
        <f t="shared" si="7"/>
        <v>40.5</v>
      </c>
      <c r="H22" s="30">
        <f t="shared" si="8"/>
        <v>142.5</v>
      </c>
      <c r="I22" s="30">
        <v>2</v>
      </c>
      <c r="J22" s="30">
        <f>$J$2</f>
        <v>3</v>
      </c>
      <c r="K22" s="30" t="s">
        <v>76</v>
      </c>
      <c r="L22" s="32"/>
      <c r="M22" s="29">
        <v>1400</v>
      </c>
      <c r="N22" s="10">
        <f t="shared" si="1"/>
        <v>6300</v>
      </c>
      <c r="Q22" s="10">
        <v>14</v>
      </c>
      <c r="R22" s="10">
        <f t="shared" si="2"/>
        <v>1</v>
      </c>
      <c r="S22" s="10">
        <f t="shared" si="2"/>
        <v>1</v>
      </c>
      <c r="T22" s="10">
        <f t="shared" si="2"/>
        <v>1</v>
      </c>
      <c r="U22" s="10">
        <f t="shared" si="2"/>
        <v>1</v>
      </c>
      <c r="V22" s="10">
        <f t="shared" si="2"/>
        <v>1</v>
      </c>
      <c r="W22" s="10">
        <f t="shared" si="2"/>
        <v>1</v>
      </c>
      <c r="X22" s="10">
        <f t="shared" si="2"/>
        <v>1</v>
      </c>
      <c r="Y22" s="10">
        <f t="shared" si="2"/>
        <v>1</v>
      </c>
      <c r="Z22" s="10">
        <f t="shared" si="2"/>
        <v>1</v>
      </c>
      <c r="AB22" s="10">
        <v>14</v>
      </c>
      <c r="AC22" s="10">
        <f t="shared" si="3"/>
        <v>1</v>
      </c>
      <c r="AD22" s="10">
        <f t="shared" si="3"/>
        <v>1</v>
      </c>
      <c r="AE22" s="10">
        <f t="shared" si="3"/>
        <v>1</v>
      </c>
      <c r="AF22" s="10">
        <f t="shared" si="3"/>
        <v>1</v>
      </c>
      <c r="AG22" s="10">
        <f t="shared" si="3"/>
        <v>1</v>
      </c>
      <c r="AH22" s="10">
        <f t="shared" si="3"/>
        <v>1</v>
      </c>
      <c r="AI22" s="10">
        <f t="shared" si="3"/>
        <v>1</v>
      </c>
      <c r="AJ22" s="10">
        <f t="shared" si="3"/>
        <v>1</v>
      </c>
      <c r="AK22" s="10">
        <f t="shared" si="3"/>
        <v>1</v>
      </c>
      <c r="AM22" s="10">
        <v>14</v>
      </c>
      <c r="AN22" s="10">
        <f t="shared" si="4"/>
        <v>1</v>
      </c>
      <c r="AO22" s="10">
        <f t="shared" si="4"/>
        <v>1</v>
      </c>
      <c r="AP22" s="10">
        <f t="shared" si="4"/>
        <v>1</v>
      </c>
      <c r="AQ22" s="10">
        <f t="shared" si="4"/>
        <v>1</v>
      </c>
      <c r="AR22" s="10">
        <f t="shared" si="4"/>
        <v>1</v>
      </c>
      <c r="AS22" s="10">
        <f t="shared" si="4"/>
        <v>1</v>
      </c>
      <c r="AT22" s="10">
        <f t="shared" si="4"/>
        <v>1</v>
      </c>
      <c r="AU22" s="10">
        <f t="shared" si="4"/>
        <v>1</v>
      </c>
      <c r="AV22" s="10">
        <f t="shared" si="4"/>
        <v>1</v>
      </c>
      <c r="AX22" s="10">
        <v>15</v>
      </c>
      <c r="AY22" s="10">
        <f t="shared" si="5"/>
        <v>1</v>
      </c>
      <c r="AZ22" s="10">
        <f t="shared" si="5"/>
        <v>1</v>
      </c>
      <c r="BA22" s="10">
        <f t="shared" si="5"/>
        <v>1</v>
      </c>
      <c r="BB22" s="10">
        <f t="shared" si="5"/>
        <v>1</v>
      </c>
      <c r="BC22" s="10">
        <f t="shared" si="5"/>
        <v>1</v>
      </c>
      <c r="BD22" s="10">
        <f t="shared" si="5"/>
        <v>1</v>
      </c>
      <c r="BE22" s="10">
        <f t="shared" si="5"/>
        <v>1</v>
      </c>
      <c r="BF22" s="10">
        <f t="shared" si="5"/>
        <v>1</v>
      </c>
      <c r="BG22" s="10">
        <f t="shared" si="5"/>
        <v>1</v>
      </c>
      <c r="BI22" s="10">
        <v>15</v>
      </c>
      <c r="BJ22" s="10">
        <f t="shared" si="6"/>
        <v>1</v>
      </c>
      <c r="BK22" s="10">
        <f t="shared" si="6"/>
        <v>1</v>
      </c>
      <c r="BL22" s="10">
        <f t="shared" si="6"/>
        <v>1</v>
      </c>
      <c r="BM22" s="10">
        <f t="shared" si="6"/>
        <v>1</v>
      </c>
      <c r="BN22" s="10">
        <f t="shared" si="6"/>
        <v>1</v>
      </c>
      <c r="BO22" s="10">
        <f t="shared" si="6"/>
        <v>1</v>
      </c>
      <c r="BP22" s="10">
        <f t="shared" si="6"/>
        <v>1</v>
      </c>
      <c r="BQ22" s="10">
        <f t="shared" si="6"/>
        <v>1</v>
      </c>
      <c r="BR22" s="10">
        <f t="shared" si="6"/>
        <v>1</v>
      </c>
    </row>
    <row r="23" spans="1:70" x14ac:dyDescent="0.15">
      <c r="A23" s="66"/>
      <c r="B23" s="30">
        <v>16</v>
      </c>
      <c r="C23" s="30"/>
      <c r="D23" s="31">
        <f>3*$J$2</f>
        <v>9</v>
      </c>
      <c r="E23" s="31">
        <v>50</v>
      </c>
      <c r="F23" s="30">
        <f>(MATCH(1,$AH$8:$AH$26,0)+1)/2</f>
        <v>4.5</v>
      </c>
      <c r="G23" s="30">
        <f t="shared" si="7"/>
        <v>40.5</v>
      </c>
      <c r="H23" s="30">
        <f t="shared" si="8"/>
        <v>91.5</v>
      </c>
      <c r="I23" s="30">
        <v>2</v>
      </c>
      <c r="J23" s="30">
        <f>$J$2</f>
        <v>3</v>
      </c>
      <c r="K23" s="30"/>
      <c r="L23" s="32"/>
      <c r="M23" s="29">
        <v>1500</v>
      </c>
      <c r="N23" s="10">
        <f t="shared" si="1"/>
        <v>6750</v>
      </c>
      <c r="Q23" s="10">
        <v>15</v>
      </c>
      <c r="R23" s="10">
        <f t="shared" si="2"/>
        <v>1</v>
      </c>
      <c r="S23" s="10">
        <f t="shared" si="2"/>
        <v>1</v>
      </c>
      <c r="T23" s="10">
        <f t="shared" si="2"/>
        <v>1</v>
      </c>
      <c r="U23" s="10">
        <f t="shared" si="2"/>
        <v>1</v>
      </c>
      <c r="V23" s="10">
        <f t="shared" si="2"/>
        <v>1</v>
      </c>
      <c r="W23" s="10">
        <f t="shared" si="2"/>
        <v>1</v>
      </c>
      <c r="X23" s="10">
        <f t="shared" si="2"/>
        <v>1</v>
      </c>
      <c r="Y23" s="10">
        <f t="shared" si="2"/>
        <v>1</v>
      </c>
      <c r="Z23" s="10">
        <f t="shared" si="2"/>
        <v>1</v>
      </c>
      <c r="AB23" s="10">
        <v>15</v>
      </c>
      <c r="AC23" s="10">
        <f t="shared" si="3"/>
        <v>1</v>
      </c>
      <c r="AD23" s="10">
        <f t="shared" si="3"/>
        <v>1</v>
      </c>
      <c r="AE23" s="10">
        <f t="shared" si="3"/>
        <v>1</v>
      </c>
      <c r="AF23" s="10">
        <f t="shared" si="3"/>
        <v>1</v>
      </c>
      <c r="AG23" s="10">
        <f t="shared" si="3"/>
        <v>1</v>
      </c>
      <c r="AH23" s="10">
        <f t="shared" si="3"/>
        <v>1</v>
      </c>
      <c r="AI23" s="10">
        <f t="shared" si="3"/>
        <v>1</v>
      </c>
      <c r="AJ23" s="10">
        <f t="shared" si="3"/>
        <v>1</v>
      </c>
      <c r="AK23" s="10">
        <f t="shared" si="3"/>
        <v>1</v>
      </c>
      <c r="AM23" s="10">
        <v>15</v>
      </c>
      <c r="AN23" s="10">
        <f t="shared" si="4"/>
        <v>1</v>
      </c>
      <c r="AO23" s="10">
        <f t="shared" si="4"/>
        <v>1</v>
      </c>
      <c r="AP23" s="10">
        <f t="shared" si="4"/>
        <v>1</v>
      </c>
      <c r="AQ23" s="10">
        <f t="shared" si="4"/>
        <v>1</v>
      </c>
      <c r="AR23" s="10">
        <f t="shared" si="4"/>
        <v>1</v>
      </c>
      <c r="AS23" s="10">
        <f t="shared" si="4"/>
        <v>1</v>
      </c>
      <c r="AT23" s="10">
        <f t="shared" si="4"/>
        <v>1</v>
      </c>
      <c r="AU23" s="10">
        <f t="shared" si="4"/>
        <v>1</v>
      </c>
      <c r="AV23" s="10">
        <f t="shared" si="4"/>
        <v>1</v>
      </c>
      <c r="AX23" s="10">
        <v>16</v>
      </c>
      <c r="AY23" s="10">
        <f t="shared" si="5"/>
        <v>1</v>
      </c>
      <c r="AZ23" s="10">
        <f t="shared" si="5"/>
        <v>1</v>
      </c>
      <c r="BA23" s="10">
        <f t="shared" si="5"/>
        <v>1</v>
      </c>
      <c r="BB23" s="10">
        <f t="shared" si="5"/>
        <v>1</v>
      </c>
      <c r="BC23" s="10">
        <f t="shared" si="5"/>
        <v>1</v>
      </c>
      <c r="BD23" s="10">
        <f t="shared" si="5"/>
        <v>1</v>
      </c>
      <c r="BE23" s="10">
        <f t="shared" si="5"/>
        <v>1</v>
      </c>
      <c r="BF23" s="10">
        <f t="shared" si="5"/>
        <v>1</v>
      </c>
      <c r="BG23" s="10">
        <f t="shared" si="5"/>
        <v>1</v>
      </c>
      <c r="BI23" s="10">
        <v>16</v>
      </c>
      <c r="BJ23" s="10">
        <f t="shared" si="6"/>
        <v>1</v>
      </c>
      <c r="BK23" s="10">
        <f t="shared" si="6"/>
        <v>1</v>
      </c>
      <c r="BL23" s="10">
        <f t="shared" si="6"/>
        <v>1</v>
      </c>
      <c r="BM23" s="10">
        <f t="shared" si="6"/>
        <v>1</v>
      </c>
      <c r="BN23" s="10">
        <f t="shared" si="6"/>
        <v>1</v>
      </c>
      <c r="BO23" s="10">
        <f t="shared" si="6"/>
        <v>1</v>
      </c>
      <c r="BP23" s="10">
        <f t="shared" si="6"/>
        <v>1</v>
      </c>
      <c r="BQ23" s="10">
        <f t="shared" si="6"/>
        <v>1</v>
      </c>
      <c r="BR23" s="10">
        <f t="shared" si="6"/>
        <v>1</v>
      </c>
    </row>
    <row r="24" spans="1:70" x14ac:dyDescent="0.15">
      <c r="A24" s="66"/>
      <c r="B24" s="30">
        <v>17</v>
      </c>
      <c r="C24" s="30"/>
      <c r="D24" s="31">
        <f>4*$J$2</f>
        <v>12</v>
      </c>
      <c r="E24" s="31">
        <v>40</v>
      </c>
      <c r="F24" s="30">
        <f>(MATCH(1,$AI$8:$AI$40,0)+1)/2</f>
        <v>5</v>
      </c>
      <c r="G24" s="30">
        <f t="shared" si="7"/>
        <v>60</v>
      </c>
      <c r="H24" s="30">
        <f t="shared" si="8"/>
        <v>202.5</v>
      </c>
      <c r="I24" s="30">
        <v>2</v>
      </c>
      <c r="J24" s="30">
        <f>$J$2</f>
        <v>3</v>
      </c>
      <c r="K24" s="30"/>
      <c r="L24" s="32"/>
      <c r="M24" s="29">
        <v>1600</v>
      </c>
      <c r="N24" s="10">
        <f t="shared" si="1"/>
        <v>8000</v>
      </c>
      <c r="Q24" s="10">
        <v>16</v>
      </c>
      <c r="R24" s="10">
        <f t="shared" si="2"/>
        <v>1</v>
      </c>
      <c r="S24" s="10">
        <f t="shared" si="2"/>
        <v>1</v>
      </c>
      <c r="T24" s="10">
        <f t="shared" si="2"/>
        <v>1</v>
      </c>
      <c r="U24" s="10">
        <f t="shared" si="2"/>
        <v>1</v>
      </c>
      <c r="V24" s="10">
        <f t="shared" si="2"/>
        <v>1</v>
      </c>
      <c r="W24" s="10">
        <f t="shared" si="2"/>
        <v>1</v>
      </c>
      <c r="X24" s="10">
        <f t="shared" si="2"/>
        <v>1</v>
      </c>
      <c r="Y24" s="10">
        <f t="shared" si="2"/>
        <v>1</v>
      </c>
      <c r="Z24" s="10">
        <f t="shared" si="2"/>
        <v>1</v>
      </c>
      <c r="AB24" s="10">
        <v>16</v>
      </c>
      <c r="AC24" s="10">
        <f t="shared" si="3"/>
        <v>1</v>
      </c>
      <c r="AD24" s="10">
        <f t="shared" si="3"/>
        <v>1</v>
      </c>
      <c r="AE24" s="10">
        <f t="shared" si="3"/>
        <v>1</v>
      </c>
      <c r="AF24" s="10">
        <f t="shared" si="3"/>
        <v>1</v>
      </c>
      <c r="AG24" s="10">
        <f t="shared" si="3"/>
        <v>1</v>
      </c>
      <c r="AH24" s="10">
        <f t="shared" si="3"/>
        <v>1</v>
      </c>
      <c r="AI24" s="10">
        <f t="shared" si="3"/>
        <v>1</v>
      </c>
      <c r="AJ24" s="10">
        <f t="shared" si="3"/>
        <v>1</v>
      </c>
      <c r="AK24" s="10">
        <f t="shared" si="3"/>
        <v>1</v>
      </c>
      <c r="AM24" s="10">
        <v>16</v>
      </c>
      <c r="AN24" s="10">
        <f t="shared" si="4"/>
        <v>1</v>
      </c>
      <c r="AO24" s="10">
        <f t="shared" si="4"/>
        <v>1</v>
      </c>
      <c r="AP24" s="10">
        <f t="shared" si="4"/>
        <v>1</v>
      </c>
      <c r="AQ24" s="10">
        <f t="shared" si="4"/>
        <v>1</v>
      </c>
      <c r="AR24" s="10">
        <f t="shared" si="4"/>
        <v>1</v>
      </c>
      <c r="AS24" s="10">
        <f t="shared" si="4"/>
        <v>1</v>
      </c>
      <c r="AT24" s="10">
        <f t="shared" si="4"/>
        <v>1</v>
      </c>
      <c r="AU24" s="10">
        <f t="shared" si="4"/>
        <v>1</v>
      </c>
      <c r="AV24" s="10">
        <f t="shared" si="4"/>
        <v>1</v>
      </c>
      <c r="AX24" s="10">
        <v>17</v>
      </c>
      <c r="AY24" s="10">
        <f t="shared" si="5"/>
        <v>1</v>
      </c>
      <c r="AZ24" s="10">
        <f t="shared" si="5"/>
        <v>1</v>
      </c>
      <c r="BA24" s="10">
        <f t="shared" si="5"/>
        <v>1</v>
      </c>
      <c r="BB24" s="10">
        <f t="shared" si="5"/>
        <v>1</v>
      </c>
      <c r="BC24" s="10">
        <f t="shared" si="5"/>
        <v>1</v>
      </c>
      <c r="BD24" s="10">
        <f t="shared" si="5"/>
        <v>1</v>
      </c>
      <c r="BE24" s="10">
        <f t="shared" si="5"/>
        <v>1</v>
      </c>
      <c r="BF24" s="10">
        <f t="shared" si="5"/>
        <v>1</v>
      </c>
      <c r="BG24" s="10">
        <f t="shared" si="5"/>
        <v>1</v>
      </c>
      <c r="BI24" s="10">
        <v>17</v>
      </c>
      <c r="BJ24" s="10">
        <f t="shared" si="6"/>
        <v>1</v>
      </c>
      <c r="BK24" s="10">
        <f t="shared" si="6"/>
        <v>1</v>
      </c>
      <c r="BL24" s="10">
        <f t="shared" si="6"/>
        <v>1</v>
      </c>
      <c r="BM24" s="10">
        <f t="shared" si="6"/>
        <v>1</v>
      </c>
      <c r="BN24" s="10">
        <f t="shared" si="6"/>
        <v>1</v>
      </c>
      <c r="BO24" s="10">
        <f t="shared" si="6"/>
        <v>1</v>
      </c>
      <c r="BP24" s="10">
        <f t="shared" si="6"/>
        <v>1</v>
      </c>
      <c r="BQ24" s="10">
        <f t="shared" si="6"/>
        <v>1</v>
      </c>
      <c r="BR24" s="10">
        <f t="shared" si="6"/>
        <v>1</v>
      </c>
    </row>
    <row r="25" spans="1:70" x14ac:dyDescent="0.15">
      <c r="A25" s="66"/>
      <c r="B25" s="30">
        <v>18</v>
      </c>
      <c r="C25" s="30"/>
      <c r="D25" s="31">
        <f>4*$J$2</f>
        <v>12</v>
      </c>
      <c r="E25" s="31">
        <v>40</v>
      </c>
      <c r="F25" s="30">
        <f>(MATCH(1,$AJ$8:$AJ$40,0)+1)/2</f>
        <v>5</v>
      </c>
      <c r="G25" s="30">
        <f t="shared" si="7"/>
        <v>60</v>
      </c>
      <c r="H25" s="30">
        <f t="shared" si="8"/>
        <v>151.5</v>
      </c>
      <c r="I25" s="30">
        <v>2</v>
      </c>
      <c r="J25" s="30">
        <f>$J$2</f>
        <v>3</v>
      </c>
      <c r="K25" s="30"/>
      <c r="L25" s="32"/>
      <c r="M25" s="29">
        <v>1700</v>
      </c>
      <c r="N25" s="10">
        <f t="shared" si="1"/>
        <v>8500</v>
      </c>
      <c r="Q25" s="10">
        <v>17</v>
      </c>
      <c r="R25" s="10">
        <f t="shared" ref="R25:Z40" si="9">IF(R24+$E$2&gt;1,1,R24+$E$2)</f>
        <v>1</v>
      </c>
      <c r="S25" s="10">
        <f t="shared" si="9"/>
        <v>1</v>
      </c>
      <c r="T25" s="10">
        <f t="shared" si="9"/>
        <v>1</v>
      </c>
      <c r="U25" s="10">
        <f t="shared" si="9"/>
        <v>1</v>
      </c>
      <c r="V25" s="10">
        <f t="shared" si="9"/>
        <v>1</v>
      </c>
      <c r="W25" s="10">
        <f t="shared" si="9"/>
        <v>1</v>
      </c>
      <c r="X25" s="10">
        <f t="shared" si="9"/>
        <v>1</v>
      </c>
      <c r="Y25" s="10">
        <f t="shared" si="9"/>
        <v>1</v>
      </c>
      <c r="Z25" s="10">
        <f t="shared" si="9"/>
        <v>1</v>
      </c>
      <c r="AB25" s="10">
        <v>17</v>
      </c>
      <c r="AC25" s="10">
        <f t="shared" ref="AC25:AK40" si="10">IF(AC24+$E$2&gt;1,1,AC24+$E$2)</f>
        <v>1</v>
      </c>
      <c r="AD25" s="10">
        <f t="shared" si="10"/>
        <v>1</v>
      </c>
      <c r="AE25" s="10">
        <f t="shared" si="10"/>
        <v>1</v>
      </c>
      <c r="AF25" s="10">
        <f t="shared" si="10"/>
        <v>1</v>
      </c>
      <c r="AG25" s="10">
        <f t="shared" si="10"/>
        <v>1</v>
      </c>
      <c r="AH25" s="10">
        <f t="shared" si="10"/>
        <v>1</v>
      </c>
      <c r="AI25" s="10">
        <f t="shared" si="10"/>
        <v>1</v>
      </c>
      <c r="AJ25" s="10">
        <f t="shared" si="10"/>
        <v>1</v>
      </c>
      <c r="AK25" s="10">
        <f t="shared" si="10"/>
        <v>1</v>
      </c>
      <c r="AM25" s="10">
        <v>17</v>
      </c>
      <c r="AN25" s="10">
        <f t="shared" ref="AN25:AV40" si="11">IF(AN24+$E$2&gt;1,1,AN24+$E$2)</f>
        <v>1</v>
      </c>
      <c r="AO25" s="10">
        <f t="shared" si="11"/>
        <v>1</v>
      </c>
      <c r="AP25" s="10">
        <f t="shared" si="11"/>
        <v>1</v>
      </c>
      <c r="AQ25" s="10">
        <f t="shared" si="11"/>
        <v>1</v>
      </c>
      <c r="AR25" s="10">
        <f t="shared" si="11"/>
        <v>1</v>
      </c>
      <c r="AS25" s="10">
        <f t="shared" si="11"/>
        <v>1</v>
      </c>
      <c r="AT25" s="10">
        <f t="shared" si="11"/>
        <v>1</v>
      </c>
      <c r="AU25" s="10">
        <f t="shared" si="11"/>
        <v>1</v>
      </c>
      <c r="AV25" s="10">
        <f t="shared" si="11"/>
        <v>1</v>
      </c>
      <c r="AX25" s="10">
        <v>18</v>
      </c>
      <c r="AY25" s="10">
        <f t="shared" ref="AY25:BG40" si="12">IF(AY24+$E$2&gt;1,1,AY24+$E$2)</f>
        <v>1</v>
      </c>
      <c r="AZ25" s="10">
        <f t="shared" si="12"/>
        <v>1</v>
      </c>
      <c r="BA25" s="10">
        <f t="shared" si="12"/>
        <v>1</v>
      </c>
      <c r="BB25" s="10">
        <f t="shared" si="12"/>
        <v>1</v>
      </c>
      <c r="BC25" s="10">
        <f t="shared" si="12"/>
        <v>1</v>
      </c>
      <c r="BD25" s="10">
        <f t="shared" si="12"/>
        <v>1</v>
      </c>
      <c r="BE25" s="10">
        <f t="shared" si="12"/>
        <v>1</v>
      </c>
      <c r="BF25" s="10">
        <f t="shared" si="12"/>
        <v>1</v>
      </c>
      <c r="BG25" s="10">
        <f t="shared" si="12"/>
        <v>1</v>
      </c>
      <c r="BI25" s="10">
        <v>18</v>
      </c>
      <c r="BJ25" s="10">
        <f t="shared" ref="BJ25:BR40" si="13">IF(BJ24+$E$2&gt;1,1,BJ24+$E$2)</f>
        <v>1</v>
      </c>
      <c r="BK25" s="10">
        <f t="shared" si="13"/>
        <v>1</v>
      </c>
      <c r="BL25" s="10">
        <f t="shared" si="13"/>
        <v>1</v>
      </c>
      <c r="BM25" s="10">
        <f t="shared" si="13"/>
        <v>1</v>
      </c>
      <c r="BN25" s="10">
        <f t="shared" si="13"/>
        <v>1</v>
      </c>
      <c r="BO25" s="10">
        <f t="shared" si="13"/>
        <v>1</v>
      </c>
      <c r="BP25" s="10">
        <f t="shared" si="13"/>
        <v>1</v>
      </c>
      <c r="BQ25" s="10">
        <f t="shared" si="13"/>
        <v>1</v>
      </c>
      <c r="BR25" s="10">
        <f t="shared" si="13"/>
        <v>1</v>
      </c>
    </row>
    <row r="26" spans="1:70" x14ac:dyDescent="0.15">
      <c r="A26" s="66"/>
      <c r="B26" s="30">
        <v>19</v>
      </c>
      <c r="C26" s="30"/>
      <c r="D26" s="31">
        <f>5*$J$2</f>
        <v>15</v>
      </c>
      <c r="E26" s="31">
        <v>30</v>
      </c>
      <c r="F26" s="30">
        <f>(MATCH(1,$AK$8:$AK$46,0)+1)/2</f>
        <v>5.5</v>
      </c>
      <c r="G26" s="30">
        <f t="shared" si="7"/>
        <v>82.5</v>
      </c>
      <c r="H26" s="30">
        <f t="shared" si="8"/>
        <v>285</v>
      </c>
      <c r="I26" s="30">
        <v>2</v>
      </c>
      <c r="J26" s="30">
        <f>$J$2</f>
        <v>3</v>
      </c>
      <c r="K26" s="30"/>
      <c r="L26" s="32"/>
      <c r="M26" s="29">
        <v>1800</v>
      </c>
      <c r="N26" s="10">
        <f t="shared" si="1"/>
        <v>9900</v>
      </c>
      <c r="Q26" s="10">
        <v>18</v>
      </c>
      <c r="R26" s="10">
        <f t="shared" si="9"/>
        <v>1</v>
      </c>
      <c r="S26" s="10">
        <f t="shared" si="9"/>
        <v>1</v>
      </c>
      <c r="T26" s="10">
        <f t="shared" si="9"/>
        <v>1</v>
      </c>
      <c r="U26" s="10">
        <f t="shared" si="9"/>
        <v>1</v>
      </c>
      <c r="V26" s="10">
        <f t="shared" si="9"/>
        <v>1</v>
      </c>
      <c r="W26" s="10">
        <f t="shared" si="9"/>
        <v>1</v>
      </c>
      <c r="X26" s="10">
        <f t="shared" si="9"/>
        <v>1</v>
      </c>
      <c r="Y26" s="10">
        <f t="shared" si="9"/>
        <v>1</v>
      </c>
      <c r="Z26" s="10">
        <f t="shared" si="9"/>
        <v>1</v>
      </c>
      <c r="AB26" s="10">
        <v>18</v>
      </c>
      <c r="AC26" s="10">
        <f t="shared" si="10"/>
        <v>1</v>
      </c>
      <c r="AD26" s="10">
        <f t="shared" si="10"/>
        <v>1</v>
      </c>
      <c r="AE26" s="10">
        <f t="shared" si="10"/>
        <v>1</v>
      </c>
      <c r="AF26" s="10">
        <f t="shared" si="10"/>
        <v>1</v>
      </c>
      <c r="AG26" s="10">
        <f t="shared" si="10"/>
        <v>1</v>
      </c>
      <c r="AH26" s="10">
        <f t="shared" si="10"/>
        <v>1</v>
      </c>
      <c r="AI26" s="10">
        <f t="shared" si="10"/>
        <v>1</v>
      </c>
      <c r="AJ26" s="10">
        <f t="shared" si="10"/>
        <v>1</v>
      </c>
      <c r="AK26" s="10">
        <f t="shared" si="10"/>
        <v>1</v>
      </c>
      <c r="AM26" s="10">
        <v>18</v>
      </c>
      <c r="AN26" s="10">
        <f t="shared" si="11"/>
        <v>1</v>
      </c>
      <c r="AO26" s="10">
        <f t="shared" si="11"/>
        <v>1</v>
      </c>
      <c r="AP26" s="10">
        <f t="shared" si="11"/>
        <v>1</v>
      </c>
      <c r="AQ26" s="10">
        <f t="shared" si="11"/>
        <v>1</v>
      </c>
      <c r="AR26" s="10">
        <f t="shared" si="11"/>
        <v>1</v>
      </c>
      <c r="AS26" s="10">
        <f t="shared" si="11"/>
        <v>1</v>
      </c>
      <c r="AT26" s="10">
        <f t="shared" si="11"/>
        <v>1</v>
      </c>
      <c r="AU26" s="10">
        <f t="shared" si="11"/>
        <v>1</v>
      </c>
      <c r="AV26" s="10">
        <f t="shared" si="11"/>
        <v>1</v>
      </c>
      <c r="AX26" s="10">
        <v>19</v>
      </c>
      <c r="AY26" s="10">
        <f t="shared" si="12"/>
        <v>1</v>
      </c>
      <c r="AZ26" s="10">
        <f t="shared" si="12"/>
        <v>1</v>
      </c>
      <c r="BA26" s="10">
        <f t="shared" si="12"/>
        <v>1</v>
      </c>
      <c r="BB26" s="10">
        <f t="shared" si="12"/>
        <v>1</v>
      </c>
      <c r="BC26" s="10">
        <f t="shared" si="12"/>
        <v>1</v>
      </c>
      <c r="BD26" s="10">
        <f t="shared" si="12"/>
        <v>1</v>
      </c>
      <c r="BE26" s="10">
        <f t="shared" si="12"/>
        <v>1</v>
      </c>
      <c r="BF26" s="10">
        <f t="shared" si="12"/>
        <v>1</v>
      </c>
      <c r="BG26" s="10">
        <f t="shared" si="12"/>
        <v>1</v>
      </c>
      <c r="BI26" s="10">
        <v>19</v>
      </c>
      <c r="BJ26" s="10">
        <f t="shared" si="13"/>
        <v>1</v>
      </c>
      <c r="BK26" s="10">
        <f t="shared" si="13"/>
        <v>1</v>
      </c>
      <c r="BL26" s="10">
        <f t="shared" si="13"/>
        <v>1</v>
      </c>
      <c r="BM26" s="10">
        <f t="shared" si="13"/>
        <v>1</v>
      </c>
      <c r="BN26" s="10">
        <f t="shared" si="13"/>
        <v>1</v>
      </c>
      <c r="BO26" s="10">
        <f t="shared" si="13"/>
        <v>1</v>
      </c>
      <c r="BP26" s="10">
        <f t="shared" si="13"/>
        <v>1</v>
      </c>
      <c r="BQ26" s="10">
        <f t="shared" si="13"/>
        <v>1</v>
      </c>
      <c r="BR26" s="10">
        <f t="shared" si="13"/>
        <v>1</v>
      </c>
    </row>
    <row r="27" spans="1:70" ht="14.25" thickBot="1" x14ac:dyDescent="0.2">
      <c r="A27" s="67"/>
      <c r="B27" s="33">
        <v>20</v>
      </c>
      <c r="C27" s="33"/>
      <c r="D27" s="34"/>
      <c r="E27" s="34"/>
      <c r="F27" s="33"/>
      <c r="G27" s="33"/>
      <c r="H27" s="33"/>
      <c r="I27" s="33"/>
      <c r="J27" s="33"/>
      <c r="K27" s="33"/>
      <c r="L27" s="35"/>
      <c r="M27" s="29"/>
      <c r="Q27" s="10">
        <v>19</v>
      </c>
      <c r="R27" s="10">
        <f t="shared" si="9"/>
        <v>1</v>
      </c>
      <c r="S27" s="10">
        <f t="shared" si="9"/>
        <v>1</v>
      </c>
      <c r="T27" s="10">
        <f t="shared" si="9"/>
        <v>1</v>
      </c>
      <c r="U27" s="10">
        <f t="shared" si="9"/>
        <v>1</v>
      </c>
      <c r="V27" s="10">
        <f t="shared" si="9"/>
        <v>1</v>
      </c>
      <c r="W27" s="10">
        <f t="shared" si="9"/>
        <v>1</v>
      </c>
      <c r="X27" s="10">
        <f t="shared" si="9"/>
        <v>1</v>
      </c>
      <c r="Y27" s="10">
        <f t="shared" si="9"/>
        <v>1</v>
      </c>
      <c r="Z27" s="10">
        <f t="shared" si="9"/>
        <v>1</v>
      </c>
      <c r="AB27" s="10">
        <v>19</v>
      </c>
      <c r="AC27" s="10">
        <f t="shared" si="10"/>
        <v>1</v>
      </c>
      <c r="AD27" s="10">
        <f t="shared" si="10"/>
        <v>1</v>
      </c>
      <c r="AE27" s="10">
        <f t="shared" si="10"/>
        <v>1</v>
      </c>
      <c r="AF27" s="10">
        <f t="shared" si="10"/>
        <v>1</v>
      </c>
      <c r="AG27" s="10">
        <f t="shared" si="10"/>
        <v>1</v>
      </c>
      <c r="AH27" s="10">
        <f t="shared" si="10"/>
        <v>1</v>
      </c>
      <c r="AI27" s="10">
        <f t="shared" si="10"/>
        <v>1</v>
      </c>
      <c r="AJ27" s="10">
        <f t="shared" si="10"/>
        <v>1</v>
      </c>
      <c r="AK27" s="10">
        <f t="shared" si="10"/>
        <v>1</v>
      </c>
      <c r="AM27" s="10">
        <v>19</v>
      </c>
      <c r="AN27" s="10">
        <f t="shared" si="11"/>
        <v>1</v>
      </c>
      <c r="AO27" s="10">
        <f t="shared" si="11"/>
        <v>1</v>
      </c>
      <c r="AP27" s="10">
        <f t="shared" si="11"/>
        <v>1</v>
      </c>
      <c r="AQ27" s="10">
        <f t="shared" si="11"/>
        <v>1</v>
      </c>
      <c r="AR27" s="10">
        <f t="shared" si="11"/>
        <v>1</v>
      </c>
      <c r="AS27" s="10">
        <f t="shared" si="11"/>
        <v>1</v>
      </c>
      <c r="AT27" s="10">
        <f t="shared" si="11"/>
        <v>1</v>
      </c>
      <c r="AU27" s="10">
        <f t="shared" si="11"/>
        <v>1</v>
      </c>
      <c r="AV27" s="10">
        <f t="shared" si="11"/>
        <v>1</v>
      </c>
      <c r="AX27" s="10">
        <v>20</v>
      </c>
      <c r="AY27" s="10">
        <f t="shared" si="12"/>
        <v>1</v>
      </c>
      <c r="AZ27" s="10">
        <f t="shared" si="12"/>
        <v>1</v>
      </c>
      <c r="BA27" s="10">
        <f t="shared" si="12"/>
        <v>1</v>
      </c>
      <c r="BB27" s="10">
        <f t="shared" si="12"/>
        <v>1</v>
      </c>
      <c r="BC27" s="10">
        <f t="shared" si="12"/>
        <v>1</v>
      </c>
      <c r="BD27" s="10">
        <f t="shared" si="12"/>
        <v>1</v>
      </c>
      <c r="BE27" s="10">
        <f t="shared" si="12"/>
        <v>1</v>
      </c>
      <c r="BF27" s="10">
        <f t="shared" si="12"/>
        <v>1</v>
      </c>
      <c r="BG27" s="10">
        <f t="shared" si="12"/>
        <v>1</v>
      </c>
      <c r="BI27" s="10">
        <v>20</v>
      </c>
      <c r="BJ27" s="10">
        <f t="shared" si="13"/>
        <v>1</v>
      </c>
      <c r="BK27" s="10">
        <f t="shared" si="13"/>
        <v>1</v>
      </c>
      <c r="BL27" s="10">
        <f t="shared" si="13"/>
        <v>1</v>
      </c>
      <c r="BM27" s="10">
        <f t="shared" si="13"/>
        <v>1</v>
      </c>
      <c r="BN27" s="10">
        <f t="shared" si="13"/>
        <v>1</v>
      </c>
      <c r="BO27" s="10">
        <f t="shared" si="13"/>
        <v>1</v>
      </c>
      <c r="BP27" s="10">
        <f t="shared" si="13"/>
        <v>1</v>
      </c>
      <c r="BQ27" s="10">
        <f t="shared" si="13"/>
        <v>1</v>
      </c>
      <c r="BR27" s="10">
        <f t="shared" si="13"/>
        <v>1</v>
      </c>
    </row>
    <row r="28" spans="1:70" x14ac:dyDescent="0.15">
      <c r="A28" s="68" t="s">
        <v>77</v>
      </c>
      <c r="B28" s="26">
        <v>21</v>
      </c>
      <c r="C28" s="26"/>
      <c r="D28" s="27">
        <f>4*$J$2</f>
        <v>12</v>
      </c>
      <c r="E28" s="27">
        <v>85</v>
      </c>
      <c r="F28" s="26">
        <f>(MATCH(1,$AN$8:$AN$26,0)+1)/2</f>
        <v>2</v>
      </c>
      <c r="G28" s="26">
        <f t="shared" ref="G28:G57" si="14">F28*D28</f>
        <v>24</v>
      </c>
      <c r="H28" s="26">
        <f>H26+G28</f>
        <v>309</v>
      </c>
      <c r="I28" s="26">
        <v>3</v>
      </c>
      <c r="J28" s="26">
        <f>$J$2+2</f>
        <v>5</v>
      </c>
      <c r="K28" s="26" t="s">
        <v>78</v>
      </c>
      <c r="L28" s="28"/>
      <c r="M28" s="29">
        <v>3000</v>
      </c>
      <c r="N28" s="10">
        <f t="shared" si="1"/>
        <v>6000</v>
      </c>
      <c r="Q28" s="10">
        <v>20</v>
      </c>
      <c r="R28" s="10">
        <f t="shared" si="9"/>
        <v>1</v>
      </c>
      <c r="S28" s="10">
        <f t="shared" si="9"/>
        <v>1</v>
      </c>
      <c r="T28" s="10">
        <f t="shared" si="9"/>
        <v>1</v>
      </c>
      <c r="U28" s="10">
        <f t="shared" si="9"/>
        <v>1</v>
      </c>
      <c r="V28" s="10">
        <f t="shared" si="9"/>
        <v>1</v>
      </c>
      <c r="W28" s="10">
        <f t="shared" si="9"/>
        <v>1</v>
      </c>
      <c r="X28" s="10">
        <f t="shared" si="9"/>
        <v>1</v>
      </c>
      <c r="Y28" s="10">
        <f t="shared" si="9"/>
        <v>1</v>
      </c>
      <c r="Z28" s="10">
        <f t="shared" si="9"/>
        <v>1</v>
      </c>
      <c r="AB28" s="10">
        <v>20</v>
      </c>
      <c r="AC28" s="10">
        <f t="shared" si="10"/>
        <v>1</v>
      </c>
      <c r="AD28" s="10">
        <f t="shared" si="10"/>
        <v>1</v>
      </c>
      <c r="AE28" s="10">
        <f t="shared" si="10"/>
        <v>1</v>
      </c>
      <c r="AF28" s="10">
        <f t="shared" si="10"/>
        <v>1</v>
      </c>
      <c r="AG28" s="10">
        <f t="shared" si="10"/>
        <v>1</v>
      </c>
      <c r="AH28" s="10">
        <f t="shared" si="10"/>
        <v>1</v>
      </c>
      <c r="AI28" s="10">
        <f t="shared" si="10"/>
        <v>1</v>
      </c>
      <c r="AJ28" s="10">
        <f t="shared" si="10"/>
        <v>1</v>
      </c>
      <c r="AK28" s="10">
        <f t="shared" si="10"/>
        <v>1</v>
      </c>
      <c r="AM28" s="10">
        <v>20</v>
      </c>
      <c r="AN28" s="10">
        <f t="shared" si="11"/>
        <v>1</v>
      </c>
      <c r="AO28" s="10">
        <f t="shared" si="11"/>
        <v>1</v>
      </c>
      <c r="AP28" s="10">
        <f t="shared" si="11"/>
        <v>1</v>
      </c>
      <c r="AQ28" s="10">
        <f t="shared" si="11"/>
        <v>1</v>
      </c>
      <c r="AR28" s="10">
        <f t="shared" si="11"/>
        <v>1</v>
      </c>
      <c r="AS28" s="10">
        <f t="shared" si="11"/>
        <v>1</v>
      </c>
      <c r="AT28" s="10">
        <f t="shared" si="11"/>
        <v>1</v>
      </c>
      <c r="AU28" s="10">
        <f t="shared" si="11"/>
        <v>1</v>
      </c>
      <c r="AV28" s="10">
        <f t="shared" si="11"/>
        <v>1</v>
      </c>
      <c r="AX28" s="10">
        <v>21</v>
      </c>
      <c r="AY28" s="10">
        <f t="shared" si="12"/>
        <v>1</v>
      </c>
      <c r="AZ28" s="10">
        <f t="shared" si="12"/>
        <v>1</v>
      </c>
      <c r="BA28" s="10">
        <f t="shared" si="12"/>
        <v>1</v>
      </c>
      <c r="BB28" s="10">
        <f t="shared" si="12"/>
        <v>1</v>
      </c>
      <c r="BC28" s="10">
        <f t="shared" si="12"/>
        <v>1</v>
      </c>
      <c r="BD28" s="10">
        <f t="shared" si="12"/>
        <v>1</v>
      </c>
      <c r="BE28" s="10">
        <f t="shared" si="12"/>
        <v>1</v>
      </c>
      <c r="BF28" s="10">
        <f t="shared" si="12"/>
        <v>1</v>
      </c>
      <c r="BG28" s="10">
        <f t="shared" si="12"/>
        <v>1</v>
      </c>
      <c r="BI28" s="10">
        <v>21</v>
      </c>
      <c r="BJ28" s="10">
        <f t="shared" si="13"/>
        <v>1</v>
      </c>
      <c r="BK28" s="10">
        <f t="shared" si="13"/>
        <v>1</v>
      </c>
      <c r="BL28" s="10">
        <f t="shared" si="13"/>
        <v>1</v>
      </c>
      <c r="BM28" s="10">
        <f t="shared" si="13"/>
        <v>1</v>
      </c>
      <c r="BN28" s="10">
        <f t="shared" si="13"/>
        <v>1</v>
      </c>
      <c r="BO28" s="10">
        <f t="shared" si="13"/>
        <v>1</v>
      </c>
      <c r="BP28" s="10">
        <f t="shared" si="13"/>
        <v>1</v>
      </c>
      <c r="BQ28" s="10">
        <f t="shared" si="13"/>
        <v>1</v>
      </c>
      <c r="BR28" s="10">
        <f t="shared" si="13"/>
        <v>1</v>
      </c>
    </row>
    <row r="29" spans="1:70" x14ac:dyDescent="0.15">
      <c r="A29" s="69"/>
      <c r="B29" s="30">
        <v>22</v>
      </c>
      <c r="C29" s="30"/>
      <c r="D29" s="31">
        <f>5*$J$2</f>
        <v>15</v>
      </c>
      <c r="E29" s="31">
        <v>75</v>
      </c>
      <c r="F29" s="30">
        <f>(MATCH(1,$AO$8:$AO$26,0)+1)/2</f>
        <v>3</v>
      </c>
      <c r="G29" s="30">
        <f t="shared" si="14"/>
        <v>45</v>
      </c>
      <c r="H29" s="30">
        <f t="shared" ref="H29:H36" si="15">H28+G29</f>
        <v>354</v>
      </c>
      <c r="I29" s="30">
        <v>3</v>
      </c>
      <c r="J29" s="30">
        <f>$J$2+2</f>
        <v>5</v>
      </c>
      <c r="K29" s="30" t="s">
        <v>78</v>
      </c>
      <c r="L29" s="32"/>
      <c r="M29" s="29">
        <v>3200</v>
      </c>
      <c r="N29" s="10">
        <f t="shared" si="1"/>
        <v>9600</v>
      </c>
      <c r="Q29" s="10">
        <v>21</v>
      </c>
      <c r="R29" s="10">
        <f t="shared" si="9"/>
        <v>1</v>
      </c>
      <c r="S29" s="10">
        <f t="shared" si="9"/>
        <v>1</v>
      </c>
      <c r="T29" s="10">
        <f t="shared" si="9"/>
        <v>1</v>
      </c>
      <c r="U29" s="10">
        <f t="shared" si="9"/>
        <v>1</v>
      </c>
      <c r="V29" s="10">
        <f t="shared" si="9"/>
        <v>1</v>
      </c>
      <c r="W29" s="10">
        <f t="shared" si="9"/>
        <v>1</v>
      </c>
      <c r="X29" s="10">
        <f t="shared" si="9"/>
        <v>1</v>
      </c>
      <c r="Y29" s="10">
        <f t="shared" si="9"/>
        <v>1</v>
      </c>
      <c r="Z29" s="10">
        <f t="shared" si="9"/>
        <v>1</v>
      </c>
      <c r="AB29" s="10">
        <v>21</v>
      </c>
      <c r="AC29" s="10">
        <f t="shared" si="10"/>
        <v>1</v>
      </c>
      <c r="AD29" s="10">
        <f t="shared" si="10"/>
        <v>1</v>
      </c>
      <c r="AE29" s="10">
        <f t="shared" si="10"/>
        <v>1</v>
      </c>
      <c r="AF29" s="10">
        <f t="shared" si="10"/>
        <v>1</v>
      </c>
      <c r="AG29" s="10">
        <f t="shared" si="10"/>
        <v>1</v>
      </c>
      <c r="AH29" s="10">
        <f t="shared" si="10"/>
        <v>1</v>
      </c>
      <c r="AI29" s="10">
        <f t="shared" si="10"/>
        <v>1</v>
      </c>
      <c r="AJ29" s="10">
        <f t="shared" si="10"/>
        <v>1</v>
      </c>
      <c r="AK29" s="10">
        <f t="shared" si="10"/>
        <v>1</v>
      </c>
      <c r="AM29" s="10">
        <v>21</v>
      </c>
      <c r="AN29" s="10">
        <f t="shared" si="11"/>
        <v>1</v>
      </c>
      <c r="AO29" s="10">
        <f t="shared" si="11"/>
        <v>1</v>
      </c>
      <c r="AP29" s="10">
        <f t="shared" si="11"/>
        <v>1</v>
      </c>
      <c r="AQ29" s="10">
        <f t="shared" si="11"/>
        <v>1</v>
      </c>
      <c r="AR29" s="10">
        <f t="shared" si="11"/>
        <v>1</v>
      </c>
      <c r="AS29" s="10">
        <f t="shared" si="11"/>
        <v>1</v>
      </c>
      <c r="AT29" s="10">
        <f t="shared" si="11"/>
        <v>1</v>
      </c>
      <c r="AU29" s="10">
        <f t="shared" si="11"/>
        <v>1</v>
      </c>
      <c r="AV29" s="10">
        <f t="shared" si="11"/>
        <v>1</v>
      </c>
      <c r="AX29" s="10">
        <v>22</v>
      </c>
      <c r="AY29" s="10">
        <f t="shared" si="12"/>
        <v>1</v>
      </c>
      <c r="AZ29" s="10">
        <f t="shared" si="12"/>
        <v>1</v>
      </c>
      <c r="BA29" s="10">
        <f t="shared" si="12"/>
        <v>1</v>
      </c>
      <c r="BB29" s="10">
        <f t="shared" si="12"/>
        <v>1</v>
      </c>
      <c r="BC29" s="10">
        <f t="shared" si="12"/>
        <v>1</v>
      </c>
      <c r="BD29" s="10">
        <f t="shared" si="12"/>
        <v>1</v>
      </c>
      <c r="BE29" s="10">
        <f t="shared" si="12"/>
        <v>1</v>
      </c>
      <c r="BF29" s="10">
        <f t="shared" si="12"/>
        <v>1</v>
      </c>
      <c r="BG29" s="10">
        <f t="shared" si="12"/>
        <v>1</v>
      </c>
      <c r="BI29" s="10">
        <v>22</v>
      </c>
      <c r="BJ29" s="10">
        <f t="shared" si="13"/>
        <v>1</v>
      </c>
      <c r="BK29" s="10">
        <f t="shared" si="13"/>
        <v>1</v>
      </c>
      <c r="BL29" s="10">
        <f t="shared" si="13"/>
        <v>1</v>
      </c>
      <c r="BM29" s="10">
        <f t="shared" si="13"/>
        <v>1</v>
      </c>
      <c r="BN29" s="10">
        <f t="shared" si="13"/>
        <v>1</v>
      </c>
      <c r="BO29" s="10">
        <f t="shared" si="13"/>
        <v>1</v>
      </c>
      <c r="BP29" s="10">
        <f t="shared" si="13"/>
        <v>1</v>
      </c>
      <c r="BQ29" s="10">
        <f t="shared" si="13"/>
        <v>1</v>
      </c>
      <c r="BR29" s="10">
        <f t="shared" si="13"/>
        <v>1</v>
      </c>
    </row>
    <row r="30" spans="1:70" x14ac:dyDescent="0.15">
      <c r="A30" s="69"/>
      <c r="B30" s="30">
        <v>23</v>
      </c>
      <c r="C30" s="30"/>
      <c r="D30" s="31">
        <f>5*$J$2</f>
        <v>15</v>
      </c>
      <c r="E30" s="31">
        <v>70</v>
      </c>
      <c r="F30" s="30">
        <f>(MATCH(1,$AP$8:$AP$26,0)+1)/2</f>
        <v>3</v>
      </c>
      <c r="G30" s="30">
        <f t="shared" si="14"/>
        <v>45</v>
      </c>
      <c r="H30" s="30">
        <f t="shared" si="15"/>
        <v>399</v>
      </c>
      <c r="I30" s="30">
        <v>3</v>
      </c>
      <c r="J30" s="30">
        <f>$J$2+3</f>
        <v>6</v>
      </c>
      <c r="K30" s="30" t="s">
        <v>79</v>
      </c>
      <c r="L30" s="32"/>
      <c r="M30" s="29">
        <v>3400</v>
      </c>
      <c r="N30" s="10">
        <f t="shared" si="1"/>
        <v>10200</v>
      </c>
      <c r="Q30" s="10">
        <v>22</v>
      </c>
      <c r="R30" s="10">
        <f t="shared" si="9"/>
        <v>1</v>
      </c>
      <c r="S30" s="10">
        <f t="shared" si="9"/>
        <v>1</v>
      </c>
      <c r="T30" s="10">
        <f t="shared" si="9"/>
        <v>1</v>
      </c>
      <c r="U30" s="10">
        <f t="shared" si="9"/>
        <v>1</v>
      </c>
      <c r="V30" s="10">
        <f t="shared" si="9"/>
        <v>1</v>
      </c>
      <c r="W30" s="10">
        <f t="shared" si="9"/>
        <v>1</v>
      </c>
      <c r="X30" s="10">
        <f t="shared" si="9"/>
        <v>1</v>
      </c>
      <c r="Y30" s="10">
        <f t="shared" si="9"/>
        <v>1</v>
      </c>
      <c r="Z30" s="10">
        <f t="shared" si="9"/>
        <v>1</v>
      </c>
      <c r="AB30" s="10">
        <v>22</v>
      </c>
      <c r="AC30" s="10">
        <f t="shared" si="10"/>
        <v>1</v>
      </c>
      <c r="AD30" s="10">
        <f t="shared" si="10"/>
        <v>1</v>
      </c>
      <c r="AE30" s="10">
        <f t="shared" si="10"/>
        <v>1</v>
      </c>
      <c r="AF30" s="10">
        <f t="shared" si="10"/>
        <v>1</v>
      </c>
      <c r="AG30" s="10">
        <f t="shared" si="10"/>
        <v>1</v>
      </c>
      <c r="AH30" s="10">
        <f t="shared" si="10"/>
        <v>1</v>
      </c>
      <c r="AI30" s="10">
        <f t="shared" si="10"/>
        <v>1</v>
      </c>
      <c r="AJ30" s="10">
        <f t="shared" si="10"/>
        <v>1</v>
      </c>
      <c r="AK30" s="10">
        <f t="shared" si="10"/>
        <v>1</v>
      </c>
      <c r="AM30" s="10">
        <v>22</v>
      </c>
      <c r="AN30" s="10">
        <f t="shared" si="11"/>
        <v>1</v>
      </c>
      <c r="AO30" s="10">
        <f t="shared" si="11"/>
        <v>1</v>
      </c>
      <c r="AP30" s="10">
        <f t="shared" si="11"/>
        <v>1</v>
      </c>
      <c r="AQ30" s="10">
        <f t="shared" si="11"/>
        <v>1</v>
      </c>
      <c r="AR30" s="10">
        <f t="shared" si="11"/>
        <v>1</v>
      </c>
      <c r="AS30" s="10">
        <f t="shared" si="11"/>
        <v>1</v>
      </c>
      <c r="AT30" s="10">
        <f t="shared" si="11"/>
        <v>1</v>
      </c>
      <c r="AU30" s="10">
        <f t="shared" si="11"/>
        <v>1</v>
      </c>
      <c r="AV30" s="10">
        <f t="shared" si="11"/>
        <v>1</v>
      </c>
      <c r="AX30" s="10">
        <v>23</v>
      </c>
      <c r="AY30" s="10">
        <f t="shared" si="12"/>
        <v>1</v>
      </c>
      <c r="AZ30" s="10">
        <f t="shared" si="12"/>
        <v>1</v>
      </c>
      <c r="BA30" s="10">
        <f t="shared" si="12"/>
        <v>1</v>
      </c>
      <c r="BB30" s="10">
        <f t="shared" si="12"/>
        <v>1</v>
      </c>
      <c r="BC30" s="10">
        <f t="shared" si="12"/>
        <v>1</v>
      </c>
      <c r="BD30" s="10">
        <f t="shared" si="12"/>
        <v>1</v>
      </c>
      <c r="BE30" s="10">
        <f t="shared" si="12"/>
        <v>1</v>
      </c>
      <c r="BF30" s="10">
        <f t="shared" si="12"/>
        <v>1</v>
      </c>
      <c r="BG30" s="10">
        <f t="shared" si="12"/>
        <v>1</v>
      </c>
      <c r="BI30" s="10">
        <v>23</v>
      </c>
      <c r="BJ30" s="10">
        <f t="shared" si="13"/>
        <v>1</v>
      </c>
      <c r="BK30" s="10">
        <f t="shared" si="13"/>
        <v>1</v>
      </c>
      <c r="BL30" s="10">
        <f t="shared" si="13"/>
        <v>1</v>
      </c>
      <c r="BM30" s="10">
        <f t="shared" si="13"/>
        <v>1</v>
      </c>
      <c r="BN30" s="10">
        <f t="shared" si="13"/>
        <v>1</v>
      </c>
      <c r="BO30" s="10">
        <f t="shared" si="13"/>
        <v>1</v>
      </c>
      <c r="BP30" s="10">
        <f t="shared" si="13"/>
        <v>1</v>
      </c>
      <c r="BQ30" s="10">
        <f t="shared" si="13"/>
        <v>1</v>
      </c>
      <c r="BR30" s="10">
        <f t="shared" si="13"/>
        <v>1</v>
      </c>
    </row>
    <row r="31" spans="1:70" x14ac:dyDescent="0.15">
      <c r="A31" s="69"/>
      <c r="B31" s="30">
        <v>24</v>
      </c>
      <c r="C31" s="30"/>
      <c r="D31" s="31">
        <f>6*$J$2</f>
        <v>18</v>
      </c>
      <c r="E31" s="31">
        <v>65</v>
      </c>
      <c r="F31" s="30">
        <f>(MATCH(1,$AQ$8:$AQ$26,0)+1)/2</f>
        <v>3.5</v>
      </c>
      <c r="G31" s="30">
        <f t="shared" si="14"/>
        <v>63</v>
      </c>
      <c r="H31" s="30">
        <f t="shared" si="15"/>
        <v>462</v>
      </c>
      <c r="I31" s="30">
        <v>3</v>
      </c>
      <c r="J31" s="30">
        <f>$J$2*2</f>
        <v>6</v>
      </c>
      <c r="K31" s="30" t="s">
        <v>80</v>
      </c>
      <c r="L31" s="32"/>
      <c r="M31" s="29">
        <v>3600</v>
      </c>
      <c r="N31" s="10">
        <f t="shared" si="1"/>
        <v>12600</v>
      </c>
      <c r="Q31" s="10">
        <v>23</v>
      </c>
      <c r="R31" s="10">
        <f t="shared" si="9"/>
        <v>1</v>
      </c>
      <c r="S31" s="10">
        <f t="shared" si="9"/>
        <v>1</v>
      </c>
      <c r="T31" s="10">
        <f t="shared" si="9"/>
        <v>1</v>
      </c>
      <c r="U31" s="10">
        <f t="shared" si="9"/>
        <v>1</v>
      </c>
      <c r="V31" s="10">
        <f t="shared" si="9"/>
        <v>1</v>
      </c>
      <c r="W31" s="10">
        <f t="shared" si="9"/>
        <v>1</v>
      </c>
      <c r="X31" s="10">
        <f t="shared" si="9"/>
        <v>1</v>
      </c>
      <c r="Y31" s="10">
        <f t="shared" si="9"/>
        <v>1</v>
      </c>
      <c r="Z31" s="10">
        <f t="shared" si="9"/>
        <v>1</v>
      </c>
      <c r="AB31" s="10">
        <v>23</v>
      </c>
      <c r="AC31" s="10">
        <f t="shared" si="10"/>
        <v>1</v>
      </c>
      <c r="AD31" s="10">
        <f t="shared" si="10"/>
        <v>1</v>
      </c>
      <c r="AE31" s="10">
        <f t="shared" si="10"/>
        <v>1</v>
      </c>
      <c r="AF31" s="10">
        <f t="shared" si="10"/>
        <v>1</v>
      </c>
      <c r="AG31" s="10">
        <f t="shared" si="10"/>
        <v>1</v>
      </c>
      <c r="AH31" s="10">
        <f t="shared" si="10"/>
        <v>1</v>
      </c>
      <c r="AI31" s="10">
        <f t="shared" si="10"/>
        <v>1</v>
      </c>
      <c r="AJ31" s="10">
        <f t="shared" si="10"/>
        <v>1</v>
      </c>
      <c r="AK31" s="10">
        <f t="shared" si="10"/>
        <v>1</v>
      </c>
      <c r="AM31" s="10">
        <v>23</v>
      </c>
      <c r="AN31" s="10">
        <f t="shared" si="11"/>
        <v>1</v>
      </c>
      <c r="AO31" s="10">
        <f t="shared" si="11"/>
        <v>1</v>
      </c>
      <c r="AP31" s="10">
        <f t="shared" si="11"/>
        <v>1</v>
      </c>
      <c r="AQ31" s="10">
        <f t="shared" si="11"/>
        <v>1</v>
      </c>
      <c r="AR31" s="10">
        <f t="shared" si="11"/>
        <v>1</v>
      </c>
      <c r="AS31" s="10">
        <f t="shared" si="11"/>
        <v>1</v>
      </c>
      <c r="AT31" s="10">
        <f t="shared" si="11"/>
        <v>1</v>
      </c>
      <c r="AU31" s="10">
        <f t="shared" si="11"/>
        <v>1</v>
      </c>
      <c r="AV31" s="10">
        <f t="shared" si="11"/>
        <v>1</v>
      </c>
      <c r="AX31" s="10">
        <v>24</v>
      </c>
      <c r="AY31" s="10">
        <f t="shared" si="12"/>
        <v>1</v>
      </c>
      <c r="AZ31" s="10">
        <f t="shared" si="12"/>
        <v>1</v>
      </c>
      <c r="BA31" s="10">
        <f t="shared" si="12"/>
        <v>1</v>
      </c>
      <c r="BB31" s="10">
        <f t="shared" si="12"/>
        <v>1</v>
      </c>
      <c r="BC31" s="10">
        <f t="shared" si="12"/>
        <v>1</v>
      </c>
      <c r="BD31" s="10">
        <f t="shared" si="12"/>
        <v>1</v>
      </c>
      <c r="BE31" s="10">
        <f t="shared" si="12"/>
        <v>1</v>
      </c>
      <c r="BF31" s="10">
        <f t="shared" si="12"/>
        <v>1</v>
      </c>
      <c r="BG31" s="10">
        <f t="shared" si="12"/>
        <v>1</v>
      </c>
      <c r="BI31" s="10">
        <v>24</v>
      </c>
      <c r="BJ31" s="10">
        <f t="shared" si="13"/>
        <v>1</v>
      </c>
      <c r="BK31" s="10">
        <f t="shared" si="13"/>
        <v>1</v>
      </c>
      <c r="BL31" s="10">
        <f t="shared" si="13"/>
        <v>1</v>
      </c>
      <c r="BM31" s="10">
        <f t="shared" si="13"/>
        <v>1</v>
      </c>
      <c r="BN31" s="10">
        <f t="shared" si="13"/>
        <v>1</v>
      </c>
      <c r="BO31" s="10">
        <f t="shared" si="13"/>
        <v>1</v>
      </c>
      <c r="BP31" s="10">
        <f t="shared" si="13"/>
        <v>1</v>
      </c>
      <c r="BQ31" s="10">
        <f t="shared" si="13"/>
        <v>1</v>
      </c>
      <c r="BR31" s="10">
        <f t="shared" si="13"/>
        <v>1</v>
      </c>
    </row>
    <row r="32" spans="1:70" x14ac:dyDescent="0.15">
      <c r="A32" s="69"/>
      <c r="B32" s="30">
        <v>25</v>
      </c>
      <c r="C32" s="30"/>
      <c r="D32" s="31">
        <f>6*$J$2</f>
        <v>18</v>
      </c>
      <c r="E32" s="31">
        <v>60</v>
      </c>
      <c r="F32" s="30">
        <f>(MATCH(1,$AR$8:$AR$26,0)+1)/2</f>
        <v>4</v>
      </c>
      <c r="G32" s="30">
        <f t="shared" si="14"/>
        <v>72</v>
      </c>
      <c r="H32" s="30">
        <f t="shared" si="15"/>
        <v>534</v>
      </c>
      <c r="I32" s="30">
        <v>3</v>
      </c>
      <c r="J32" s="30">
        <f>$J$2*2</f>
        <v>6</v>
      </c>
      <c r="K32" s="30"/>
      <c r="L32" s="32"/>
      <c r="M32" s="29">
        <v>3800</v>
      </c>
      <c r="N32" s="10">
        <f t="shared" si="1"/>
        <v>15200</v>
      </c>
      <c r="Q32" s="10">
        <v>24</v>
      </c>
      <c r="R32" s="10">
        <f t="shared" si="9"/>
        <v>1</v>
      </c>
      <c r="S32" s="10">
        <f t="shared" si="9"/>
        <v>1</v>
      </c>
      <c r="T32" s="10">
        <f t="shared" si="9"/>
        <v>1</v>
      </c>
      <c r="U32" s="10">
        <f t="shared" si="9"/>
        <v>1</v>
      </c>
      <c r="V32" s="10">
        <f t="shared" si="9"/>
        <v>1</v>
      </c>
      <c r="W32" s="10">
        <f t="shared" si="9"/>
        <v>1</v>
      </c>
      <c r="X32" s="10">
        <f t="shared" si="9"/>
        <v>1</v>
      </c>
      <c r="Y32" s="10">
        <f t="shared" si="9"/>
        <v>1</v>
      </c>
      <c r="Z32" s="10">
        <f t="shared" si="9"/>
        <v>1</v>
      </c>
      <c r="AB32" s="10">
        <v>24</v>
      </c>
      <c r="AC32" s="10">
        <f t="shared" si="10"/>
        <v>1</v>
      </c>
      <c r="AD32" s="10">
        <f t="shared" si="10"/>
        <v>1</v>
      </c>
      <c r="AE32" s="10">
        <f t="shared" si="10"/>
        <v>1</v>
      </c>
      <c r="AF32" s="10">
        <f t="shared" si="10"/>
        <v>1</v>
      </c>
      <c r="AG32" s="10">
        <f t="shared" si="10"/>
        <v>1</v>
      </c>
      <c r="AH32" s="10">
        <f t="shared" si="10"/>
        <v>1</v>
      </c>
      <c r="AI32" s="10">
        <f t="shared" si="10"/>
        <v>1</v>
      </c>
      <c r="AJ32" s="10">
        <f t="shared" si="10"/>
        <v>1</v>
      </c>
      <c r="AK32" s="10">
        <f t="shared" si="10"/>
        <v>1</v>
      </c>
      <c r="AM32" s="10">
        <v>24</v>
      </c>
      <c r="AN32" s="10">
        <f t="shared" si="11"/>
        <v>1</v>
      </c>
      <c r="AO32" s="10">
        <f t="shared" si="11"/>
        <v>1</v>
      </c>
      <c r="AP32" s="10">
        <f t="shared" si="11"/>
        <v>1</v>
      </c>
      <c r="AQ32" s="10">
        <f t="shared" si="11"/>
        <v>1</v>
      </c>
      <c r="AR32" s="10">
        <f t="shared" si="11"/>
        <v>1</v>
      </c>
      <c r="AS32" s="10">
        <f t="shared" si="11"/>
        <v>1</v>
      </c>
      <c r="AT32" s="10">
        <f t="shared" si="11"/>
        <v>1</v>
      </c>
      <c r="AU32" s="10">
        <f t="shared" si="11"/>
        <v>1</v>
      </c>
      <c r="AV32" s="10">
        <f t="shared" si="11"/>
        <v>1</v>
      </c>
      <c r="AX32" s="10">
        <v>25</v>
      </c>
      <c r="AY32" s="10">
        <f t="shared" si="12"/>
        <v>1</v>
      </c>
      <c r="AZ32" s="10">
        <f t="shared" si="12"/>
        <v>1</v>
      </c>
      <c r="BA32" s="10">
        <f t="shared" si="12"/>
        <v>1</v>
      </c>
      <c r="BB32" s="10">
        <f t="shared" si="12"/>
        <v>1</v>
      </c>
      <c r="BC32" s="10">
        <f t="shared" si="12"/>
        <v>1</v>
      </c>
      <c r="BD32" s="10">
        <f t="shared" si="12"/>
        <v>1</v>
      </c>
      <c r="BE32" s="10">
        <f t="shared" si="12"/>
        <v>1</v>
      </c>
      <c r="BF32" s="10">
        <f t="shared" si="12"/>
        <v>1</v>
      </c>
      <c r="BG32" s="10">
        <f t="shared" si="12"/>
        <v>1</v>
      </c>
      <c r="BI32" s="10">
        <v>25</v>
      </c>
      <c r="BJ32" s="10">
        <f t="shared" si="13"/>
        <v>1</v>
      </c>
      <c r="BK32" s="10">
        <f t="shared" si="13"/>
        <v>1</v>
      </c>
      <c r="BL32" s="10">
        <f t="shared" si="13"/>
        <v>1</v>
      </c>
      <c r="BM32" s="10">
        <f t="shared" si="13"/>
        <v>1</v>
      </c>
      <c r="BN32" s="10">
        <f t="shared" si="13"/>
        <v>1</v>
      </c>
      <c r="BO32" s="10">
        <f t="shared" si="13"/>
        <v>1</v>
      </c>
      <c r="BP32" s="10">
        <f t="shared" si="13"/>
        <v>1</v>
      </c>
      <c r="BQ32" s="10">
        <f t="shared" si="13"/>
        <v>1</v>
      </c>
      <c r="BR32" s="10">
        <f t="shared" si="13"/>
        <v>1</v>
      </c>
    </row>
    <row r="33" spans="1:70" x14ac:dyDescent="0.15">
      <c r="A33" s="69"/>
      <c r="B33" s="30">
        <v>26</v>
      </c>
      <c r="C33" s="30"/>
      <c r="D33" s="31">
        <f>7*$J$2</f>
        <v>21</v>
      </c>
      <c r="E33" s="31">
        <v>50</v>
      </c>
      <c r="F33" s="30">
        <f>(MATCH(1,$AS$8:$AS$26,0)+1)/2</f>
        <v>4.5</v>
      </c>
      <c r="G33" s="30">
        <f t="shared" si="14"/>
        <v>94.5</v>
      </c>
      <c r="H33" s="30">
        <f t="shared" si="15"/>
        <v>628.5</v>
      </c>
      <c r="I33" s="30">
        <v>3</v>
      </c>
      <c r="J33" s="30">
        <f>$J$2*2</f>
        <v>6</v>
      </c>
      <c r="K33" s="30"/>
      <c r="L33" s="32"/>
      <c r="M33" s="29">
        <v>4000</v>
      </c>
      <c r="N33" s="10">
        <f t="shared" si="1"/>
        <v>18000</v>
      </c>
      <c r="Q33" s="10">
        <v>25</v>
      </c>
      <c r="R33" s="10">
        <f t="shared" si="9"/>
        <v>1</v>
      </c>
      <c r="S33" s="10">
        <f t="shared" si="9"/>
        <v>1</v>
      </c>
      <c r="T33" s="10">
        <f t="shared" si="9"/>
        <v>1</v>
      </c>
      <c r="U33" s="10">
        <f t="shared" si="9"/>
        <v>1</v>
      </c>
      <c r="V33" s="10">
        <f t="shared" si="9"/>
        <v>1</v>
      </c>
      <c r="W33" s="10">
        <f t="shared" si="9"/>
        <v>1</v>
      </c>
      <c r="X33" s="10">
        <f t="shared" si="9"/>
        <v>1</v>
      </c>
      <c r="Y33" s="10">
        <f t="shared" si="9"/>
        <v>1</v>
      </c>
      <c r="Z33" s="10">
        <f t="shared" si="9"/>
        <v>1</v>
      </c>
      <c r="AB33" s="10">
        <v>25</v>
      </c>
      <c r="AC33" s="10">
        <f t="shared" si="10"/>
        <v>1</v>
      </c>
      <c r="AD33" s="10">
        <f t="shared" si="10"/>
        <v>1</v>
      </c>
      <c r="AE33" s="10">
        <f t="shared" si="10"/>
        <v>1</v>
      </c>
      <c r="AF33" s="10">
        <f t="shared" si="10"/>
        <v>1</v>
      </c>
      <c r="AG33" s="10">
        <f t="shared" si="10"/>
        <v>1</v>
      </c>
      <c r="AH33" s="10">
        <f t="shared" si="10"/>
        <v>1</v>
      </c>
      <c r="AI33" s="10">
        <f t="shared" si="10"/>
        <v>1</v>
      </c>
      <c r="AJ33" s="10">
        <f t="shared" si="10"/>
        <v>1</v>
      </c>
      <c r="AK33" s="10">
        <f t="shared" si="10"/>
        <v>1</v>
      </c>
      <c r="AM33" s="10">
        <v>25</v>
      </c>
      <c r="AN33" s="10">
        <f t="shared" si="11"/>
        <v>1</v>
      </c>
      <c r="AO33" s="10">
        <f t="shared" si="11"/>
        <v>1</v>
      </c>
      <c r="AP33" s="10">
        <f t="shared" si="11"/>
        <v>1</v>
      </c>
      <c r="AQ33" s="10">
        <f t="shared" si="11"/>
        <v>1</v>
      </c>
      <c r="AR33" s="10">
        <f t="shared" si="11"/>
        <v>1</v>
      </c>
      <c r="AS33" s="10">
        <f t="shared" si="11"/>
        <v>1</v>
      </c>
      <c r="AT33" s="10">
        <f t="shared" si="11"/>
        <v>1</v>
      </c>
      <c r="AU33" s="10">
        <f t="shared" si="11"/>
        <v>1</v>
      </c>
      <c r="AV33" s="10">
        <f t="shared" si="11"/>
        <v>1</v>
      </c>
      <c r="AX33" s="10">
        <v>26</v>
      </c>
      <c r="AY33" s="10">
        <f t="shared" si="12"/>
        <v>1</v>
      </c>
      <c r="AZ33" s="10">
        <f t="shared" si="12"/>
        <v>1</v>
      </c>
      <c r="BA33" s="10">
        <f t="shared" si="12"/>
        <v>1</v>
      </c>
      <c r="BB33" s="10">
        <f t="shared" si="12"/>
        <v>1</v>
      </c>
      <c r="BC33" s="10">
        <f t="shared" si="12"/>
        <v>1</v>
      </c>
      <c r="BD33" s="10">
        <f t="shared" si="12"/>
        <v>1</v>
      </c>
      <c r="BE33" s="10">
        <f t="shared" si="12"/>
        <v>1</v>
      </c>
      <c r="BF33" s="10">
        <f t="shared" si="12"/>
        <v>1</v>
      </c>
      <c r="BG33" s="10">
        <f t="shared" si="12"/>
        <v>1</v>
      </c>
      <c r="BI33" s="10">
        <v>26</v>
      </c>
      <c r="BJ33" s="10">
        <f t="shared" si="13"/>
        <v>1</v>
      </c>
      <c r="BK33" s="10">
        <f t="shared" si="13"/>
        <v>1</v>
      </c>
      <c r="BL33" s="10">
        <f t="shared" si="13"/>
        <v>1</v>
      </c>
      <c r="BM33" s="10">
        <f t="shared" si="13"/>
        <v>1</v>
      </c>
      <c r="BN33" s="10">
        <f t="shared" si="13"/>
        <v>1</v>
      </c>
      <c r="BO33" s="10">
        <f t="shared" si="13"/>
        <v>1</v>
      </c>
      <c r="BP33" s="10">
        <f t="shared" si="13"/>
        <v>1</v>
      </c>
      <c r="BQ33" s="10">
        <f t="shared" si="13"/>
        <v>1</v>
      </c>
      <c r="BR33" s="10">
        <f t="shared" si="13"/>
        <v>1</v>
      </c>
    </row>
    <row r="34" spans="1:70" x14ac:dyDescent="0.15">
      <c r="A34" s="69"/>
      <c r="B34" s="30">
        <v>27</v>
      </c>
      <c r="C34" s="30"/>
      <c r="D34" s="36">
        <f>2*$J$2*$J$2</f>
        <v>18</v>
      </c>
      <c r="E34" s="31">
        <v>35</v>
      </c>
      <c r="F34" s="30">
        <f>(MATCH(1,$AT$8:$AT$46,0)+1)/2</f>
        <v>5.5</v>
      </c>
      <c r="G34" s="30">
        <f t="shared" si="14"/>
        <v>99</v>
      </c>
      <c r="H34" s="30">
        <f t="shared" si="15"/>
        <v>727.5</v>
      </c>
      <c r="I34" s="30">
        <v>3</v>
      </c>
      <c r="J34" s="30">
        <f t="shared" ref="J34:J39" si="16">$J$2*3</f>
        <v>9</v>
      </c>
      <c r="K34" s="30"/>
      <c r="L34" s="32"/>
      <c r="M34" s="29">
        <v>4200</v>
      </c>
      <c r="N34" s="10">
        <f t="shared" si="1"/>
        <v>23100</v>
      </c>
      <c r="Q34" s="10">
        <v>26</v>
      </c>
      <c r="R34" s="10">
        <f t="shared" si="9"/>
        <v>1</v>
      </c>
      <c r="S34" s="10">
        <f t="shared" si="9"/>
        <v>1</v>
      </c>
      <c r="T34" s="10">
        <f t="shared" si="9"/>
        <v>1</v>
      </c>
      <c r="U34" s="10">
        <f t="shared" si="9"/>
        <v>1</v>
      </c>
      <c r="V34" s="10">
        <f t="shared" si="9"/>
        <v>1</v>
      </c>
      <c r="W34" s="10">
        <f t="shared" si="9"/>
        <v>1</v>
      </c>
      <c r="X34" s="10">
        <f t="shared" si="9"/>
        <v>1</v>
      </c>
      <c r="Y34" s="10">
        <f t="shared" si="9"/>
        <v>1</v>
      </c>
      <c r="Z34" s="10">
        <f t="shared" si="9"/>
        <v>1</v>
      </c>
      <c r="AB34" s="10">
        <v>26</v>
      </c>
      <c r="AC34" s="10">
        <f t="shared" si="10"/>
        <v>1</v>
      </c>
      <c r="AD34" s="10">
        <f t="shared" si="10"/>
        <v>1</v>
      </c>
      <c r="AE34" s="10">
        <f t="shared" si="10"/>
        <v>1</v>
      </c>
      <c r="AF34" s="10">
        <f t="shared" si="10"/>
        <v>1</v>
      </c>
      <c r="AG34" s="10">
        <f t="shared" si="10"/>
        <v>1</v>
      </c>
      <c r="AH34" s="10">
        <f t="shared" si="10"/>
        <v>1</v>
      </c>
      <c r="AI34" s="10">
        <f t="shared" si="10"/>
        <v>1</v>
      </c>
      <c r="AJ34" s="10">
        <f t="shared" si="10"/>
        <v>1</v>
      </c>
      <c r="AK34" s="10">
        <f t="shared" si="10"/>
        <v>1</v>
      </c>
      <c r="AM34" s="10">
        <v>26</v>
      </c>
      <c r="AN34" s="10">
        <f t="shared" si="11"/>
        <v>1</v>
      </c>
      <c r="AO34" s="10">
        <f t="shared" si="11"/>
        <v>1</v>
      </c>
      <c r="AP34" s="10">
        <f t="shared" si="11"/>
        <v>1</v>
      </c>
      <c r="AQ34" s="10">
        <f t="shared" si="11"/>
        <v>1</v>
      </c>
      <c r="AR34" s="10">
        <f t="shared" si="11"/>
        <v>1</v>
      </c>
      <c r="AS34" s="10">
        <f t="shared" si="11"/>
        <v>1</v>
      </c>
      <c r="AT34" s="10">
        <f t="shared" si="11"/>
        <v>1</v>
      </c>
      <c r="AU34" s="10">
        <f t="shared" si="11"/>
        <v>1</v>
      </c>
      <c r="AV34" s="10">
        <f t="shared" si="11"/>
        <v>1</v>
      </c>
      <c r="AX34" s="10">
        <v>27</v>
      </c>
      <c r="AY34" s="10">
        <f t="shared" si="12"/>
        <v>1</v>
      </c>
      <c r="AZ34" s="10">
        <f t="shared" si="12"/>
        <v>1</v>
      </c>
      <c r="BA34" s="10">
        <f t="shared" si="12"/>
        <v>1</v>
      </c>
      <c r="BB34" s="10">
        <f t="shared" si="12"/>
        <v>1</v>
      </c>
      <c r="BC34" s="10">
        <f t="shared" si="12"/>
        <v>1</v>
      </c>
      <c r="BD34" s="10">
        <f t="shared" si="12"/>
        <v>1</v>
      </c>
      <c r="BE34" s="10">
        <f t="shared" si="12"/>
        <v>1</v>
      </c>
      <c r="BF34" s="10">
        <f t="shared" si="12"/>
        <v>1</v>
      </c>
      <c r="BG34" s="10">
        <f t="shared" si="12"/>
        <v>1</v>
      </c>
      <c r="BI34" s="10">
        <v>27</v>
      </c>
      <c r="BJ34" s="10">
        <f t="shared" si="13"/>
        <v>1</v>
      </c>
      <c r="BK34" s="10">
        <f t="shared" si="13"/>
        <v>1</v>
      </c>
      <c r="BL34" s="10">
        <f t="shared" si="13"/>
        <v>1</v>
      </c>
      <c r="BM34" s="10">
        <f t="shared" si="13"/>
        <v>1</v>
      </c>
      <c r="BN34" s="10">
        <f t="shared" si="13"/>
        <v>1</v>
      </c>
      <c r="BO34" s="10">
        <f t="shared" si="13"/>
        <v>1</v>
      </c>
      <c r="BP34" s="10">
        <f t="shared" si="13"/>
        <v>1</v>
      </c>
      <c r="BQ34" s="10">
        <f t="shared" si="13"/>
        <v>1</v>
      </c>
      <c r="BR34" s="10">
        <f t="shared" si="13"/>
        <v>1</v>
      </c>
    </row>
    <row r="35" spans="1:70" x14ac:dyDescent="0.15">
      <c r="A35" s="69"/>
      <c r="B35" s="30">
        <v>28</v>
      </c>
      <c r="C35" s="30"/>
      <c r="D35" s="36">
        <f>3*$J$2*$J$2</f>
        <v>27</v>
      </c>
      <c r="E35" s="31">
        <v>25</v>
      </c>
      <c r="F35" s="30">
        <f>(MATCH(1,$AU$8:$AU$46,0)+1)/2</f>
        <v>6</v>
      </c>
      <c r="G35" s="30">
        <f t="shared" si="14"/>
        <v>162</v>
      </c>
      <c r="H35" s="30">
        <f t="shared" si="15"/>
        <v>889.5</v>
      </c>
      <c r="I35" s="30">
        <v>3</v>
      </c>
      <c r="J35" s="30">
        <f t="shared" si="16"/>
        <v>9</v>
      </c>
      <c r="K35" s="30"/>
      <c r="L35" s="32"/>
      <c r="M35" s="29">
        <v>4400</v>
      </c>
      <c r="N35" s="10">
        <f t="shared" si="1"/>
        <v>26400</v>
      </c>
      <c r="Q35" s="10">
        <v>27</v>
      </c>
      <c r="R35" s="10">
        <f t="shared" si="9"/>
        <v>1</v>
      </c>
      <c r="S35" s="10">
        <f t="shared" si="9"/>
        <v>1</v>
      </c>
      <c r="T35" s="10">
        <f t="shared" si="9"/>
        <v>1</v>
      </c>
      <c r="U35" s="10">
        <f t="shared" si="9"/>
        <v>1</v>
      </c>
      <c r="V35" s="10">
        <f t="shared" si="9"/>
        <v>1</v>
      </c>
      <c r="W35" s="10">
        <f t="shared" si="9"/>
        <v>1</v>
      </c>
      <c r="X35" s="10">
        <f t="shared" si="9"/>
        <v>1</v>
      </c>
      <c r="Y35" s="10">
        <f t="shared" si="9"/>
        <v>1</v>
      </c>
      <c r="Z35" s="10">
        <f t="shared" si="9"/>
        <v>1</v>
      </c>
      <c r="AB35" s="10">
        <v>27</v>
      </c>
      <c r="AC35" s="10">
        <f t="shared" si="10"/>
        <v>1</v>
      </c>
      <c r="AD35" s="10">
        <f t="shared" si="10"/>
        <v>1</v>
      </c>
      <c r="AE35" s="10">
        <f t="shared" si="10"/>
        <v>1</v>
      </c>
      <c r="AF35" s="10">
        <f t="shared" si="10"/>
        <v>1</v>
      </c>
      <c r="AG35" s="10">
        <f t="shared" si="10"/>
        <v>1</v>
      </c>
      <c r="AH35" s="10">
        <f t="shared" si="10"/>
        <v>1</v>
      </c>
      <c r="AI35" s="10">
        <f t="shared" si="10"/>
        <v>1</v>
      </c>
      <c r="AJ35" s="10">
        <f t="shared" si="10"/>
        <v>1</v>
      </c>
      <c r="AK35" s="10">
        <f t="shared" si="10"/>
        <v>1</v>
      </c>
      <c r="AM35" s="10">
        <v>27</v>
      </c>
      <c r="AN35" s="10">
        <f t="shared" si="11"/>
        <v>1</v>
      </c>
      <c r="AO35" s="10">
        <f t="shared" si="11"/>
        <v>1</v>
      </c>
      <c r="AP35" s="10">
        <f t="shared" si="11"/>
        <v>1</v>
      </c>
      <c r="AQ35" s="10">
        <f t="shared" si="11"/>
        <v>1</v>
      </c>
      <c r="AR35" s="10">
        <f t="shared" si="11"/>
        <v>1</v>
      </c>
      <c r="AS35" s="10">
        <f t="shared" si="11"/>
        <v>1</v>
      </c>
      <c r="AT35" s="10">
        <f t="shared" si="11"/>
        <v>1</v>
      </c>
      <c r="AU35" s="10">
        <f t="shared" si="11"/>
        <v>1</v>
      </c>
      <c r="AV35" s="10">
        <f t="shared" si="11"/>
        <v>1</v>
      </c>
      <c r="AX35" s="10">
        <v>28</v>
      </c>
      <c r="AY35" s="10">
        <f t="shared" si="12"/>
        <v>1</v>
      </c>
      <c r="AZ35" s="10">
        <f t="shared" si="12"/>
        <v>1</v>
      </c>
      <c r="BA35" s="10">
        <f t="shared" si="12"/>
        <v>1</v>
      </c>
      <c r="BB35" s="10">
        <f t="shared" si="12"/>
        <v>1</v>
      </c>
      <c r="BC35" s="10">
        <f t="shared" si="12"/>
        <v>1</v>
      </c>
      <c r="BD35" s="10">
        <f t="shared" si="12"/>
        <v>1</v>
      </c>
      <c r="BE35" s="10">
        <f t="shared" si="12"/>
        <v>1</v>
      </c>
      <c r="BF35" s="10">
        <f t="shared" si="12"/>
        <v>1</v>
      </c>
      <c r="BG35" s="10">
        <f t="shared" si="12"/>
        <v>1</v>
      </c>
      <c r="BI35" s="10">
        <v>28</v>
      </c>
      <c r="BJ35" s="10">
        <f t="shared" si="13"/>
        <v>1</v>
      </c>
      <c r="BK35" s="10">
        <f t="shared" si="13"/>
        <v>1</v>
      </c>
      <c r="BL35" s="10">
        <f t="shared" si="13"/>
        <v>1</v>
      </c>
      <c r="BM35" s="10">
        <f t="shared" si="13"/>
        <v>1</v>
      </c>
      <c r="BN35" s="10">
        <f t="shared" si="13"/>
        <v>1</v>
      </c>
      <c r="BO35" s="10">
        <f t="shared" si="13"/>
        <v>1</v>
      </c>
      <c r="BP35" s="10">
        <f t="shared" si="13"/>
        <v>1</v>
      </c>
      <c r="BQ35" s="10">
        <f t="shared" si="13"/>
        <v>1</v>
      </c>
      <c r="BR35" s="10">
        <f t="shared" si="13"/>
        <v>1</v>
      </c>
    </row>
    <row r="36" spans="1:70" x14ac:dyDescent="0.15">
      <c r="A36" s="69"/>
      <c r="B36" s="30">
        <v>29</v>
      </c>
      <c r="C36" s="30"/>
      <c r="D36" s="36">
        <f>3*$J$2*$J$2</f>
        <v>27</v>
      </c>
      <c r="E36" s="31">
        <v>10</v>
      </c>
      <c r="F36" s="30">
        <f>(MATCH(1,$AV$8:$AV$46,0)+1)/2</f>
        <v>7</v>
      </c>
      <c r="G36" s="30">
        <f t="shared" si="14"/>
        <v>189</v>
      </c>
      <c r="H36" s="30">
        <f t="shared" si="15"/>
        <v>1078.5</v>
      </c>
      <c r="I36" s="30">
        <v>3</v>
      </c>
      <c r="J36" s="30">
        <f t="shared" si="16"/>
        <v>9</v>
      </c>
      <c r="K36" s="30"/>
      <c r="L36" s="32"/>
      <c r="M36" s="29">
        <v>4600</v>
      </c>
      <c r="N36" s="10">
        <f t="shared" si="1"/>
        <v>32200</v>
      </c>
      <c r="Q36" s="10">
        <v>28</v>
      </c>
      <c r="R36" s="10">
        <f t="shared" si="9"/>
        <v>1</v>
      </c>
      <c r="S36" s="10">
        <f t="shared" si="9"/>
        <v>1</v>
      </c>
      <c r="T36" s="10">
        <f t="shared" si="9"/>
        <v>1</v>
      </c>
      <c r="U36" s="10">
        <f t="shared" si="9"/>
        <v>1</v>
      </c>
      <c r="V36" s="10">
        <f t="shared" si="9"/>
        <v>1</v>
      </c>
      <c r="W36" s="10">
        <f t="shared" si="9"/>
        <v>1</v>
      </c>
      <c r="X36" s="10">
        <f t="shared" si="9"/>
        <v>1</v>
      </c>
      <c r="Y36" s="10">
        <f t="shared" si="9"/>
        <v>1</v>
      </c>
      <c r="Z36" s="10">
        <f t="shared" si="9"/>
        <v>1</v>
      </c>
      <c r="AB36" s="10">
        <v>28</v>
      </c>
      <c r="AC36" s="10">
        <f t="shared" si="10"/>
        <v>1</v>
      </c>
      <c r="AD36" s="10">
        <f t="shared" si="10"/>
        <v>1</v>
      </c>
      <c r="AE36" s="10">
        <f t="shared" si="10"/>
        <v>1</v>
      </c>
      <c r="AF36" s="10">
        <f t="shared" si="10"/>
        <v>1</v>
      </c>
      <c r="AG36" s="10">
        <f t="shared" si="10"/>
        <v>1</v>
      </c>
      <c r="AH36" s="10">
        <f t="shared" si="10"/>
        <v>1</v>
      </c>
      <c r="AI36" s="10">
        <f t="shared" si="10"/>
        <v>1</v>
      </c>
      <c r="AJ36" s="10">
        <f t="shared" si="10"/>
        <v>1</v>
      </c>
      <c r="AK36" s="10">
        <f t="shared" si="10"/>
        <v>1</v>
      </c>
      <c r="AM36" s="10">
        <v>28</v>
      </c>
      <c r="AN36" s="10">
        <f t="shared" si="11"/>
        <v>1</v>
      </c>
      <c r="AO36" s="10">
        <f t="shared" si="11"/>
        <v>1</v>
      </c>
      <c r="AP36" s="10">
        <f t="shared" si="11"/>
        <v>1</v>
      </c>
      <c r="AQ36" s="10">
        <f t="shared" si="11"/>
        <v>1</v>
      </c>
      <c r="AR36" s="10">
        <f t="shared" si="11"/>
        <v>1</v>
      </c>
      <c r="AS36" s="10">
        <f t="shared" si="11"/>
        <v>1</v>
      </c>
      <c r="AT36" s="10">
        <f t="shared" si="11"/>
        <v>1</v>
      </c>
      <c r="AU36" s="10">
        <f t="shared" si="11"/>
        <v>1</v>
      </c>
      <c r="AV36" s="10">
        <f t="shared" si="11"/>
        <v>1</v>
      </c>
      <c r="AX36" s="10">
        <v>29</v>
      </c>
      <c r="AY36" s="10">
        <f t="shared" si="12"/>
        <v>1</v>
      </c>
      <c r="AZ36" s="10">
        <f t="shared" si="12"/>
        <v>1</v>
      </c>
      <c r="BA36" s="10">
        <f t="shared" si="12"/>
        <v>1</v>
      </c>
      <c r="BB36" s="10">
        <f t="shared" si="12"/>
        <v>1</v>
      </c>
      <c r="BC36" s="10">
        <f t="shared" si="12"/>
        <v>1</v>
      </c>
      <c r="BD36" s="10">
        <f t="shared" si="12"/>
        <v>1</v>
      </c>
      <c r="BE36" s="10">
        <f t="shared" si="12"/>
        <v>1</v>
      </c>
      <c r="BF36" s="10">
        <f t="shared" si="12"/>
        <v>1</v>
      </c>
      <c r="BG36" s="10">
        <f t="shared" si="12"/>
        <v>1</v>
      </c>
      <c r="BI36" s="10">
        <v>29</v>
      </c>
      <c r="BJ36" s="10">
        <f t="shared" si="13"/>
        <v>1</v>
      </c>
      <c r="BK36" s="10">
        <f t="shared" si="13"/>
        <v>1</v>
      </c>
      <c r="BL36" s="10">
        <f t="shared" si="13"/>
        <v>1</v>
      </c>
      <c r="BM36" s="10">
        <f t="shared" si="13"/>
        <v>1</v>
      </c>
      <c r="BN36" s="10">
        <f t="shared" si="13"/>
        <v>1</v>
      </c>
      <c r="BO36" s="10">
        <f t="shared" si="13"/>
        <v>1</v>
      </c>
      <c r="BP36" s="10">
        <f t="shared" si="13"/>
        <v>1</v>
      </c>
      <c r="BQ36" s="10">
        <f t="shared" si="13"/>
        <v>1</v>
      </c>
      <c r="BR36" s="10">
        <f t="shared" si="13"/>
        <v>1</v>
      </c>
    </row>
    <row r="37" spans="1:70" x14ac:dyDescent="0.15">
      <c r="A37" s="69"/>
      <c r="B37" s="30">
        <v>30</v>
      </c>
      <c r="C37" s="30"/>
      <c r="D37" s="36">
        <f>4*$J$2*$J$2</f>
        <v>36</v>
      </c>
      <c r="E37" s="31"/>
      <c r="F37" s="30">
        <f>(MATCH(1,$AV$8:$AV$46,0)+1)/2</f>
        <v>7</v>
      </c>
      <c r="G37" s="30">
        <f t="shared" si="14"/>
        <v>252</v>
      </c>
      <c r="H37" s="30">
        <f>H36</f>
        <v>1078.5</v>
      </c>
      <c r="I37" s="30">
        <v>3</v>
      </c>
      <c r="J37" s="30">
        <f t="shared" si="16"/>
        <v>9</v>
      </c>
      <c r="K37" s="30"/>
      <c r="L37" s="32"/>
      <c r="M37" s="29"/>
      <c r="Q37" s="10">
        <v>29</v>
      </c>
      <c r="R37" s="10">
        <f t="shared" si="9"/>
        <v>1</v>
      </c>
      <c r="S37" s="10">
        <f t="shared" si="9"/>
        <v>1</v>
      </c>
      <c r="T37" s="10">
        <f t="shared" si="9"/>
        <v>1</v>
      </c>
      <c r="U37" s="10">
        <f t="shared" si="9"/>
        <v>1</v>
      </c>
      <c r="V37" s="10">
        <f t="shared" si="9"/>
        <v>1</v>
      </c>
      <c r="W37" s="10">
        <f t="shared" si="9"/>
        <v>1</v>
      </c>
      <c r="X37" s="10">
        <f t="shared" si="9"/>
        <v>1</v>
      </c>
      <c r="Y37" s="10">
        <f t="shared" si="9"/>
        <v>1</v>
      </c>
      <c r="Z37" s="10">
        <f t="shared" si="9"/>
        <v>1</v>
      </c>
      <c r="AB37" s="10">
        <v>29</v>
      </c>
      <c r="AC37" s="10">
        <f t="shared" si="10"/>
        <v>1</v>
      </c>
      <c r="AD37" s="10">
        <f t="shared" si="10"/>
        <v>1</v>
      </c>
      <c r="AE37" s="10">
        <f t="shared" si="10"/>
        <v>1</v>
      </c>
      <c r="AF37" s="10">
        <f t="shared" si="10"/>
        <v>1</v>
      </c>
      <c r="AG37" s="10">
        <f t="shared" si="10"/>
        <v>1</v>
      </c>
      <c r="AH37" s="10">
        <f t="shared" si="10"/>
        <v>1</v>
      </c>
      <c r="AI37" s="10">
        <f t="shared" si="10"/>
        <v>1</v>
      </c>
      <c r="AJ37" s="10">
        <f t="shared" si="10"/>
        <v>1</v>
      </c>
      <c r="AK37" s="10">
        <f t="shared" si="10"/>
        <v>1</v>
      </c>
      <c r="AM37" s="10">
        <v>29</v>
      </c>
      <c r="AN37" s="10">
        <f t="shared" si="11"/>
        <v>1</v>
      </c>
      <c r="AO37" s="10">
        <f t="shared" si="11"/>
        <v>1</v>
      </c>
      <c r="AP37" s="10">
        <f t="shared" si="11"/>
        <v>1</v>
      </c>
      <c r="AQ37" s="10">
        <f t="shared" si="11"/>
        <v>1</v>
      </c>
      <c r="AR37" s="10">
        <f t="shared" si="11"/>
        <v>1</v>
      </c>
      <c r="AS37" s="10">
        <f t="shared" si="11"/>
        <v>1</v>
      </c>
      <c r="AT37" s="10">
        <f t="shared" si="11"/>
        <v>1</v>
      </c>
      <c r="AU37" s="10">
        <f t="shared" si="11"/>
        <v>1</v>
      </c>
      <c r="AV37" s="10">
        <f t="shared" si="11"/>
        <v>1</v>
      </c>
      <c r="AX37" s="10">
        <v>30</v>
      </c>
      <c r="AY37" s="10">
        <f t="shared" si="12"/>
        <v>1</v>
      </c>
      <c r="AZ37" s="10">
        <f t="shared" si="12"/>
        <v>1</v>
      </c>
      <c r="BA37" s="10">
        <f t="shared" si="12"/>
        <v>1</v>
      </c>
      <c r="BB37" s="10">
        <f t="shared" si="12"/>
        <v>1</v>
      </c>
      <c r="BC37" s="10">
        <f t="shared" si="12"/>
        <v>1</v>
      </c>
      <c r="BD37" s="10">
        <f t="shared" si="12"/>
        <v>1</v>
      </c>
      <c r="BE37" s="10">
        <f t="shared" si="12"/>
        <v>1</v>
      </c>
      <c r="BF37" s="10">
        <f t="shared" si="12"/>
        <v>1</v>
      </c>
      <c r="BG37" s="10">
        <f t="shared" si="12"/>
        <v>1</v>
      </c>
      <c r="BI37" s="10">
        <v>30</v>
      </c>
      <c r="BJ37" s="10">
        <f t="shared" si="13"/>
        <v>1</v>
      </c>
      <c r="BK37" s="10">
        <f t="shared" si="13"/>
        <v>1</v>
      </c>
      <c r="BL37" s="10">
        <f t="shared" si="13"/>
        <v>1</v>
      </c>
      <c r="BM37" s="10">
        <f t="shared" si="13"/>
        <v>1</v>
      </c>
      <c r="BN37" s="10">
        <f t="shared" si="13"/>
        <v>1</v>
      </c>
      <c r="BO37" s="10">
        <f t="shared" si="13"/>
        <v>1</v>
      </c>
      <c r="BP37" s="10">
        <f t="shared" si="13"/>
        <v>1</v>
      </c>
      <c r="BQ37" s="10">
        <f t="shared" si="13"/>
        <v>1</v>
      </c>
      <c r="BR37" s="10">
        <f t="shared" si="13"/>
        <v>1</v>
      </c>
    </row>
    <row r="38" spans="1:70" x14ac:dyDescent="0.15">
      <c r="A38" s="69"/>
      <c r="B38" s="30">
        <v>31</v>
      </c>
      <c r="C38" s="30"/>
      <c r="D38" s="36">
        <f>4*$J$2*$J$2</f>
        <v>36</v>
      </c>
      <c r="E38" s="31"/>
      <c r="F38" s="30">
        <f>(MATCH(1,$AV$8:$AV$46,0)+1)/2</f>
        <v>7</v>
      </c>
      <c r="G38" s="30">
        <f t="shared" si="14"/>
        <v>252</v>
      </c>
      <c r="H38" s="30">
        <f>H37</f>
        <v>1078.5</v>
      </c>
      <c r="I38" s="30">
        <v>3</v>
      </c>
      <c r="J38" s="30">
        <f t="shared" si="16"/>
        <v>9</v>
      </c>
      <c r="K38" s="30"/>
      <c r="L38" s="32"/>
      <c r="M38" s="29"/>
      <c r="Q38" s="10">
        <v>30</v>
      </c>
      <c r="R38" s="10">
        <f t="shared" si="9"/>
        <v>1</v>
      </c>
      <c r="S38" s="10">
        <f t="shared" si="9"/>
        <v>1</v>
      </c>
      <c r="T38" s="10">
        <f t="shared" si="9"/>
        <v>1</v>
      </c>
      <c r="U38" s="10">
        <f t="shared" si="9"/>
        <v>1</v>
      </c>
      <c r="V38" s="10">
        <f t="shared" si="9"/>
        <v>1</v>
      </c>
      <c r="W38" s="10">
        <f t="shared" si="9"/>
        <v>1</v>
      </c>
      <c r="X38" s="10">
        <f t="shared" si="9"/>
        <v>1</v>
      </c>
      <c r="Y38" s="10">
        <f t="shared" si="9"/>
        <v>1</v>
      </c>
      <c r="Z38" s="10">
        <f t="shared" si="9"/>
        <v>1</v>
      </c>
      <c r="AB38" s="10">
        <v>30</v>
      </c>
      <c r="AC38" s="10">
        <f t="shared" si="10"/>
        <v>1</v>
      </c>
      <c r="AD38" s="10">
        <f t="shared" si="10"/>
        <v>1</v>
      </c>
      <c r="AE38" s="10">
        <f t="shared" si="10"/>
        <v>1</v>
      </c>
      <c r="AF38" s="10">
        <f t="shared" si="10"/>
        <v>1</v>
      </c>
      <c r="AG38" s="10">
        <f t="shared" si="10"/>
        <v>1</v>
      </c>
      <c r="AH38" s="10">
        <f t="shared" si="10"/>
        <v>1</v>
      </c>
      <c r="AI38" s="10">
        <f t="shared" si="10"/>
        <v>1</v>
      </c>
      <c r="AJ38" s="10">
        <f t="shared" si="10"/>
        <v>1</v>
      </c>
      <c r="AK38" s="10">
        <f t="shared" si="10"/>
        <v>1</v>
      </c>
      <c r="AM38" s="10">
        <v>30</v>
      </c>
      <c r="AN38" s="10">
        <f t="shared" si="11"/>
        <v>1</v>
      </c>
      <c r="AO38" s="10">
        <f t="shared" si="11"/>
        <v>1</v>
      </c>
      <c r="AP38" s="10">
        <f t="shared" si="11"/>
        <v>1</v>
      </c>
      <c r="AQ38" s="10">
        <f t="shared" si="11"/>
        <v>1</v>
      </c>
      <c r="AR38" s="10">
        <f t="shared" si="11"/>
        <v>1</v>
      </c>
      <c r="AS38" s="10">
        <f t="shared" si="11"/>
        <v>1</v>
      </c>
      <c r="AT38" s="10">
        <f t="shared" si="11"/>
        <v>1</v>
      </c>
      <c r="AU38" s="10">
        <f t="shared" si="11"/>
        <v>1</v>
      </c>
      <c r="AV38" s="10">
        <f t="shared" si="11"/>
        <v>1</v>
      </c>
      <c r="AX38" s="10">
        <v>31</v>
      </c>
      <c r="AY38" s="10">
        <f t="shared" si="12"/>
        <v>1</v>
      </c>
      <c r="AZ38" s="10">
        <f t="shared" si="12"/>
        <v>1</v>
      </c>
      <c r="BA38" s="10">
        <f t="shared" si="12"/>
        <v>1</v>
      </c>
      <c r="BB38" s="10">
        <f t="shared" si="12"/>
        <v>1</v>
      </c>
      <c r="BC38" s="10">
        <f t="shared" si="12"/>
        <v>1</v>
      </c>
      <c r="BD38" s="10">
        <f t="shared" si="12"/>
        <v>1</v>
      </c>
      <c r="BE38" s="10">
        <f t="shared" si="12"/>
        <v>1</v>
      </c>
      <c r="BF38" s="10">
        <f t="shared" si="12"/>
        <v>1</v>
      </c>
      <c r="BG38" s="10">
        <f t="shared" si="12"/>
        <v>1</v>
      </c>
      <c r="BI38" s="10">
        <v>31</v>
      </c>
      <c r="BJ38" s="10">
        <f t="shared" si="13"/>
        <v>1</v>
      </c>
      <c r="BK38" s="10">
        <f t="shared" si="13"/>
        <v>1</v>
      </c>
      <c r="BL38" s="10">
        <f t="shared" si="13"/>
        <v>1</v>
      </c>
      <c r="BM38" s="10">
        <f t="shared" si="13"/>
        <v>1</v>
      </c>
      <c r="BN38" s="10">
        <f t="shared" si="13"/>
        <v>1</v>
      </c>
      <c r="BO38" s="10">
        <f t="shared" si="13"/>
        <v>1</v>
      </c>
      <c r="BP38" s="10">
        <f t="shared" si="13"/>
        <v>1</v>
      </c>
      <c r="BQ38" s="10">
        <f t="shared" si="13"/>
        <v>1</v>
      </c>
      <c r="BR38" s="10">
        <f t="shared" si="13"/>
        <v>1</v>
      </c>
    </row>
    <row r="39" spans="1:70" ht="14.25" thickBot="1" x14ac:dyDescent="0.2">
      <c r="A39" s="70"/>
      <c r="B39" s="33">
        <v>32</v>
      </c>
      <c r="C39" s="33"/>
      <c r="D39" s="37">
        <f>4*$J$2*$J$2</f>
        <v>36</v>
      </c>
      <c r="E39" s="34"/>
      <c r="F39" s="33">
        <f>(MATCH(1,$AV$8:$AV$46,0)+1)/2</f>
        <v>7</v>
      </c>
      <c r="G39" s="33">
        <f t="shared" si="14"/>
        <v>252</v>
      </c>
      <c r="H39" s="33">
        <f>H38</f>
        <v>1078.5</v>
      </c>
      <c r="I39" s="33">
        <v>3</v>
      </c>
      <c r="J39" s="33">
        <f t="shared" si="16"/>
        <v>9</v>
      </c>
      <c r="K39" s="33"/>
      <c r="L39" s="35"/>
      <c r="M39" s="29"/>
      <c r="Q39" s="10">
        <v>31</v>
      </c>
      <c r="R39" s="10">
        <f t="shared" si="9"/>
        <v>1</v>
      </c>
      <c r="S39" s="10">
        <f t="shared" si="9"/>
        <v>1</v>
      </c>
      <c r="T39" s="10">
        <f t="shared" si="9"/>
        <v>1</v>
      </c>
      <c r="U39" s="10">
        <f t="shared" si="9"/>
        <v>1</v>
      </c>
      <c r="V39" s="10">
        <f t="shared" si="9"/>
        <v>1</v>
      </c>
      <c r="W39" s="10">
        <f t="shared" si="9"/>
        <v>1</v>
      </c>
      <c r="X39" s="10">
        <f t="shared" si="9"/>
        <v>1</v>
      </c>
      <c r="Y39" s="10">
        <f t="shared" si="9"/>
        <v>1</v>
      </c>
      <c r="Z39" s="10">
        <f t="shared" si="9"/>
        <v>1</v>
      </c>
      <c r="AB39" s="10">
        <v>31</v>
      </c>
      <c r="AC39" s="10">
        <f t="shared" si="10"/>
        <v>1</v>
      </c>
      <c r="AD39" s="10">
        <f t="shared" si="10"/>
        <v>1</v>
      </c>
      <c r="AE39" s="10">
        <f t="shared" si="10"/>
        <v>1</v>
      </c>
      <c r="AF39" s="10">
        <f t="shared" si="10"/>
        <v>1</v>
      </c>
      <c r="AG39" s="10">
        <f t="shared" si="10"/>
        <v>1</v>
      </c>
      <c r="AH39" s="10">
        <f t="shared" si="10"/>
        <v>1</v>
      </c>
      <c r="AI39" s="10">
        <f t="shared" si="10"/>
        <v>1</v>
      </c>
      <c r="AJ39" s="10">
        <f t="shared" si="10"/>
        <v>1</v>
      </c>
      <c r="AK39" s="10">
        <f t="shared" si="10"/>
        <v>1</v>
      </c>
      <c r="AM39" s="10">
        <v>31</v>
      </c>
      <c r="AN39" s="10">
        <f t="shared" si="11"/>
        <v>1</v>
      </c>
      <c r="AO39" s="10">
        <f t="shared" si="11"/>
        <v>1</v>
      </c>
      <c r="AP39" s="10">
        <f t="shared" si="11"/>
        <v>1</v>
      </c>
      <c r="AQ39" s="10">
        <f t="shared" si="11"/>
        <v>1</v>
      </c>
      <c r="AR39" s="10">
        <f t="shared" si="11"/>
        <v>1</v>
      </c>
      <c r="AS39" s="10">
        <f t="shared" si="11"/>
        <v>1</v>
      </c>
      <c r="AT39" s="10">
        <f t="shared" si="11"/>
        <v>1</v>
      </c>
      <c r="AU39" s="10">
        <f t="shared" si="11"/>
        <v>1</v>
      </c>
      <c r="AV39" s="10">
        <f t="shared" si="11"/>
        <v>1</v>
      </c>
      <c r="AX39" s="10">
        <v>32</v>
      </c>
      <c r="AY39" s="10">
        <f t="shared" si="12"/>
        <v>1</v>
      </c>
      <c r="AZ39" s="10">
        <f t="shared" si="12"/>
        <v>1</v>
      </c>
      <c r="BA39" s="10">
        <f t="shared" si="12"/>
        <v>1</v>
      </c>
      <c r="BB39" s="10">
        <f t="shared" si="12"/>
        <v>1</v>
      </c>
      <c r="BC39" s="10">
        <f t="shared" si="12"/>
        <v>1</v>
      </c>
      <c r="BD39" s="10">
        <f t="shared" si="12"/>
        <v>1</v>
      </c>
      <c r="BE39" s="10">
        <f t="shared" si="12"/>
        <v>1</v>
      </c>
      <c r="BF39" s="10">
        <f t="shared" si="12"/>
        <v>1</v>
      </c>
      <c r="BG39" s="10">
        <f t="shared" si="12"/>
        <v>1</v>
      </c>
      <c r="BI39" s="10">
        <v>32</v>
      </c>
      <c r="BJ39" s="10">
        <f t="shared" si="13"/>
        <v>1</v>
      </c>
      <c r="BK39" s="10">
        <f t="shared" si="13"/>
        <v>1</v>
      </c>
      <c r="BL39" s="10">
        <f t="shared" si="13"/>
        <v>1</v>
      </c>
      <c r="BM39" s="10">
        <f t="shared" si="13"/>
        <v>1</v>
      </c>
      <c r="BN39" s="10">
        <f t="shared" si="13"/>
        <v>1</v>
      </c>
      <c r="BO39" s="10">
        <f t="shared" si="13"/>
        <v>1</v>
      </c>
      <c r="BP39" s="10">
        <f t="shared" si="13"/>
        <v>1</v>
      </c>
      <c r="BQ39" s="10">
        <f t="shared" si="13"/>
        <v>1</v>
      </c>
      <c r="BR39" s="10">
        <f t="shared" si="13"/>
        <v>1</v>
      </c>
    </row>
    <row r="40" spans="1:70" x14ac:dyDescent="0.15">
      <c r="A40" s="71" t="s">
        <v>81</v>
      </c>
      <c r="B40" s="26">
        <v>33</v>
      </c>
      <c r="C40" s="26"/>
      <c r="D40" s="38">
        <f>4*$J$2*$J$2</f>
        <v>36</v>
      </c>
      <c r="E40" s="27">
        <v>70</v>
      </c>
      <c r="F40" s="26">
        <f>(MATCH(1,AY$8:AY$46,0)+1)/2</f>
        <v>3</v>
      </c>
      <c r="G40" s="26">
        <f t="shared" si="14"/>
        <v>108</v>
      </c>
      <c r="H40" s="26">
        <f>H36+G40</f>
        <v>1186.5</v>
      </c>
      <c r="I40" s="26">
        <v>4</v>
      </c>
      <c r="J40" s="26">
        <f t="shared" ref="J40:J48" si="17">$J$2*$J$2</f>
        <v>9</v>
      </c>
      <c r="K40" s="26"/>
      <c r="L40" s="28"/>
      <c r="M40" s="29">
        <v>6000</v>
      </c>
      <c r="N40" s="10">
        <f t="shared" si="1"/>
        <v>18000</v>
      </c>
      <c r="Q40" s="10">
        <v>32</v>
      </c>
      <c r="R40" s="10">
        <f t="shared" si="9"/>
        <v>1</v>
      </c>
      <c r="S40" s="10">
        <f t="shared" si="9"/>
        <v>1</v>
      </c>
      <c r="T40" s="10">
        <f t="shared" si="9"/>
        <v>1</v>
      </c>
      <c r="U40" s="10">
        <f t="shared" si="9"/>
        <v>1</v>
      </c>
      <c r="V40" s="10">
        <f t="shared" si="9"/>
        <v>1</v>
      </c>
      <c r="W40" s="10">
        <f t="shared" si="9"/>
        <v>1</v>
      </c>
      <c r="X40" s="10">
        <f t="shared" si="9"/>
        <v>1</v>
      </c>
      <c r="Y40" s="10">
        <f t="shared" si="9"/>
        <v>1</v>
      </c>
      <c r="Z40" s="10">
        <f t="shared" si="9"/>
        <v>1</v>
      </c>
      <c r="AB40" s="10">
        <v>32</v>
      </c>
      <c r="AC40" s="10">
        <f t="shared" si="10"/>
        <v>1</v>
      </c>
      <c r="AD40" s="10">
        <f t="shared" si="10"/>
        <v>1</v>
      </c>
      <c r="AE40" s="10">
        <f t="shared" si="10"/>
        <v>1</v>
      </c>
      <c r="AF40" s="10">
        <f t="shared" si="10"/>
        <v>1</v>
      </c>
      <c r="AG40" s="10">
        <f t="shared" si="10"/>
        <v>1</v>
      </c>
      <c r="AH40" s="10">
        <f t="shared" si="10"/>
        <v>1</v>
      </c>
      <c r="AI40" s="10">
        <f t="shared" si="10"/>
        <v>1</v>
      </c>
      <c r="AJ40" s="10">
        <f t="shared" si="10"/>
        <v>1</v>
      </c>
      <c r="AK40" s="10">
        <f t="shared" si="10"/>
        <v>1</v>
      </c>
      <c r="AM40" s="10">
        <v>32</v>
      </c>
      <c r="AN40" s="10">
        <f t="shared" si="11"/>
        <v>1</v>
      </c>
      <c r="AO40" s="10">
        <f t="shared" si="11"/>
        <v>1</v>
      </c>
      <c r="AP40" s="10">
        <f t="shared" si="11"/>
        <v>1</v>
      </c>
      <c r="AQ40" s="10">
        <f t="shared" si="11"/>
        <v>1</v>
      </c>
      <c r="AR40" s="10">
        <f t="shared" si="11"/>
        <v>1</v>
      </c>
      <c r="AS40" s="10">
        <f t="shared" si="11"/>
        <v>1</v>
      </c>
      <c r="AT40" s="10">
        <f t="shared" si="11"/>
        <v>1</v>
      </c>
      <c r="AU40" s="10">
        <f t="shared" si="11"/>
        <v>1</v>
      </c>
      <c r="AV40" s="10">
        <f t="shared" si="11"/>
        <v>1</v>
      </c>
      <c r="AX40" s="10">
        <v>33</v>
      </c>
      <c r="AY40" s="10">
        <f t="shared" si="12"/>
        <v>1</v>
      </c>
      <c r="AZ40" s="10">
        <f t="shared" si="12"/>
        <v>1</v>
      </c>
      <c r="BA40" s="10">
        <f t="shared" si="12"/>
        <v>1</v>
      </c>
      <c r="BB40" s="10">
        <f t="shared" si="12"/>
        <v>1</v>
      </c>
      <c r="BC40" s="10">
        <f t="shared" si="12"/>
        <v>1</v>
      </c>
      <c r="BD40" s="10">
        <f t="shared" si="12"/>
        <v>1</v>
      </c>
      <c r="BE40" s="10">
        <f t="shared" si="12"/>
        <v>1</v>
      </c>
      <c r="BF40" s="10">
        <f t="shared" si="12"/>
        <v>1</v>
      </c>
      <c r="BG40" s="10">
        <f t="shared" si="12"/>
        <v>1</v>
      </c>
      <c r="BI40" s="10">
        <v>33</v>
      </c>
      <c r="BJ40" s="10">
        <f t="shared" si="13"/>
        <v>1</v>
      </c>
      <c r="BK40" s="10">
        <f t="shared" si="13"/>
        <v>1</v>
      </c>
      <c r="BL40" s="10">
        <f t="shared" si="13"/>
        <v>1</v>
      </c>
      <c r="BM40" s="10">
        <f t="shared" si="13"/>
        <v>1</v>
      </c>
      <c r="BN40" s="10">
        <f t="shared" si="13"/>
        <v>1</v>
      </c>
      <c r="BO40" s="10">
        <f t="shared" si="13"/>
        <v>1</v>
      </c>
      <c r="BP40" s="10">
        <f t="shared" si="13"/>
        <v>1</v>
      </c>
      <c r="BQ40" s="10">
        <f t="shared" si="13"/>
        <v>1</v>
      </c>
      <c r="BR40" s="10">
        <f t="shared" si="13"/>
        <v>1</v>
      </c>
    </row>
    <row r="41" spans="1:70" x14ac:dyDescent="0.15">
      <c r="A41" s="72"/>
      <c r="B41" s="30">
        <v>34</v>
      </c>
      <c r="C41" s="30"/>
      <c r="D41" s="36">
        <f>4*$J$2*$J$2</f>
        <v>36</v>
      </c>
      <c r="E41" s="31">
        <v>60</v>
      </c>
      <c r="F41" s="30">
        <f>(MATCH(1,AZ$8:AZ$46,0)+1)/2</f>
        <v>4</v>
      </c>
      <c r="G41" s="30">
        <f t="shared" si="14"/>
        <v>144</v>
      </c>
      <c r="H41" s="30">
        <f t="shared" ref="H41:H57" si="18">H40+G41</f>
        <v>1330.5</v>
      </c>
      <c r="I41" s="30">
        <v>4</v>
      </c>
      <c r="J41" s="30">
        <f t="shared" si="17"/>
        <v>9</v>
      </c>
      <c r="K41" s="30"/>
      <c r="L41" s="32"/>
      <c r="M41" s="29">
        <v>6300</v>
      </c>
      <c r="N41" s="10">
        <f t="shared" si="1"/>
        <v>25200</v>
      </c>
      <c r="Q41" s="10">
        <v>33</v>
      </c>
      <c r="R41" s="10">
        <f t="shared" ref="R41:Z46" si="19">IF(R40+$E$2&gt;1,1,R40+$E$2)</f>
        <v>1</v>
      </c>
      <c r="S41" s="10">
        <f t="shared" si="19"/>
        <v>1</v>
      </c>
      <c r="T41" s="10">
        <f t="shared" si="19"/>
        <v>1</v>
      </c>
      <c r="U41" s="10">
        <f t="shared" si="19"/>
        <v>1</v>
      </c>
      <c r="V41" s="10">
        <f t="shared" si="19"/>
        <v>1</v>
      </c>
      <c r="W41" s="10">
        <f t="shared" si="19"/>
        <v>1</v>
      </c>
      <c r="X41" s="10">
        <f t="shared" si="19"/>
        <v>1</v>
      </c>
      <c r="Y41" s="10">
        <f t="shared" si="19"/>
        <v>1</v>
      </c>
      <c r="Z41" s="10">
        <f t="shared" si="19"/>
        <v>1</v>
      </c>
      <c r="AB41" s="10">
        <v>33</v>
      </c>
      <c r="AC41" s="10">
        <f t="shared" ref="AC41:AK46" si="20">IF(AC40+$E$2&gt;1,1,AC40+$E$2)</f>
        <v>1</v>
      </c>
      <c r="AD41" s="10">
        <f t="shared" si="20"/>
        <v>1</v>
      </c>
      <c r="AE41" s="10">
        <f t="shared" si="20"/>
        <v>1</v>
      </c>
      <c r="AF41" s="10">
        <f t="shared" si="20"/>
        <v>1</v>
      </c>
      <c r="AG41" s="10">
        <f t="shared" si="20"/>
        <v>1</v>
      </c>
      <c r="AH41" s="10">
        <f t="shared" si="20"/>
        <v>1</v>
      </c>
      <c r="AI41" s="10">
        <f t="shared" si="20"/>
        <v>1</v>
      </c>
      <c r="AJ41" s="10">
        <f t="shared" si="20"/>
        <v>1</v>
      </c>
      <c r="AK41" s="10">
        <f t="shared" si="20"/>
        <v>1</v>
      </c>
      <c r="AM41" s="10">
        <v>33</v>
      </c>
      <c r="AN41" s="10">
        <f t="shared" ref="AN41:AV46" si="21">IF(AN40+$E$2&gt;1,1,AN40+$E$2)</f>
        <v>1</v>
      </c>
      <c r="AO41" s="10">
        <f t="shared" si="21"/>
        <v>1</v>
      </c>
      <c r="AP41" s="10">
        <f t="shared" si="21"/>
        <v>1</v>
      </c>
      <c r="AQ41" s="10">
        <f t="shared" si="21"/>
        <v>1</v>
      </c>
      <c r="AR41" s="10">
        <f t="shared" si="21"/>
        <v>1</v>
      </c>
      <c r="AS41" s="10">
        <f t="shared" si="21"/>
        <v>1</v>
      </c>
      <c r="AT41" s="10">
        <f t="shared" si="21"/>
        <v>1</v>
      </c>
      <c r="AU41" s="10">
        <f t="shared" si="21"/>
        <v>1</v>
      </c>
      <c r="AV41" s="10">
        <f t="shared" si="21"/>
        <v>1</v>
      </c>
      <c r="AX41" s="10">
        <v>34</v>
      </c>
      <c r="AY41" s="10">
        <f t="shared" ref="AY41:BG46" si="22">IF(AY40+$E$2&gt;1,1,AY40+$E$2)</f>
        <v>1</v>
      </c>
      <c r="AZ41" s="10">
        <f t="shared" si="22"/>
        <v>1</v>
      </c>
      <c r="BA41" s="10">
        <f t="shared" si="22"/>
        <v>1</v>
      </c>
      <c r="BB41" s="10">
        <f t="shared" si="22"/>
        <v>1</v>
      </c>
      <c r="BC41" s="10">
        <f t="shared" si="22"/>
        <v>1</v>
      </c>
      <c r="BD41" s="10">
        <f t="shared" si="22"/>
        <v>1</v>
      </c>
      <c r="BE41" s="10">
        <f t="shared" si="22"/>
        <v>1</v>
      </c>
      <c r="BF41" s="10">
        <f t="shared" si="22"/>
        <v>1</v>
      </c>
      <c r="BG41" s="10">
        <f t="shared" si="22"/>
        <v>1</v>
      </c>
      <c r="BI41" s="10">
        <v>34</v>
      </c>
      <c r="BJ41" s="10">
        <f t="shared" ref="BJ41:BR46" si="23">IF(BJ40+$E$2&gt;1,1,BJ40+$E$2)</f>
        <v>1</v>
      </c>
      <c r="BK41" s="10">
        <f t="shared" si="23"/>
        <v>1</v>
      </c>
      <c r="BL41" s="10">
        <f t="shared" si="23"/>
        <v>1</v>
      </c>
      <c r="BM41" s="10">
        <f t="shared" si="23"/>
        <v>1</v>
      </c>
      <c r="BN41" s="10">
        <f t="shared" si="23"/>
        <v>1</v>
      </c>
      <c r="BO41" s="10">
        <f t="shared" si="23"/>
        <v>1</v>
      </c>
      <c r="BP41" s="10">
        <f t="shared" si="23"/>
        <v>1</v>
      </c>
      <c r="BQ41" s="10">
        <f t="shared" si="23"/>
        <v>1</v>
      </c>
      <c r="BR41" s="10">
        <f t="shared" si="23"/>
        <v>1</v>
      </c>
    </row>
    <row r="42" spans="1:70" x14ac:dyDescent="0.15">
      <c r="A42" s="72"/>
      <c r="B42" s="30">
        <v>35</v>
      </c>
      <c r="C42" s="30"/>
      <c r="D42" s="36">
        <f>6*$J$2*$J$2</f>
        <v>54</v>
      </c>
      <c r="E42" s="31">
        <v>50</v>
      </c>
      <c r="F42" s="30">
        <f>(MATCH(1,BA$8:BA$46,0)+1)/2</f>
        <v>4.5</v>
      </c>
      <c r="G42" s="30">
        <f t="shared" si="14"/>
        <v>243</v>
      </c>
      <c r="H42" s="30">
        <f t="shared" si="18"/>
        <v>1573.5</v>
      </c>
      <c r="I42" s="30">
        <v>4</v>
      </c>
      <c r="J42" s="30">
        <f t="shared" si="17"/>
        <v>9</v>
      </c>
      <c r="K42" s="30" t="s">
        <v>82</v>
      </c>
      <c r="L42" s="32"/>
      <c r="M42" s="29">
        <v>6600</v>
      </c>
      <c r="N42" s="10">
        <f t="shared" si="1"/>
        <v>29700</v>
      </c>
      <c r="Q42" s="10">
        <v>34</v>
      </c>
      <c r="R42" s="10">
        <f t="shared" si="19"/>
        <v>1</v>
      </c>
      <c r="S42" s="10">
        <f t="shared" si="19"/>
        <v>1</v>
      </c>
      <c r="T42" s="10">
        <f t="shared" si="19"/>
        <v>1</v>
      </c>
      <c r="U42" s="10">
        <f t="shared" si="19"/>
        <v>1</v>
      </c>
      <c r="V42" s="10">
        <f t="shared" si="19"/>
        <v>1</v>
      </c>
      <c r="W42" s="10">
        <f t="shared" si="19"/>
        <v>1</v>
      </c>
      <c r="X42" s="10">
        <f t="shared" si="19"/>
        <v>1</v>
      </c>
      <c r="Y42" s="10">
        <f t="shared" si="19"/>
        <v>1</v>
      </c>
      <c r="Z42" s="10">
        <f t="shared" si="19"/>
        <v>1</v>
      </c>
      <c r="AB42" s="10">
        <v>34</v>
      </c>
      <c r="AC42" s="10">
        <f t="shared" si="20"/>
        <v>1</v>
      </c>
      <c r="AD42" s="10">
        <f t="shared" si="20"/>
        <v>1</v>
      </c>
      <c r="AE42" s="10">
        <f t="shared" si="20"/>
        <v>1</v>
      </c>
      <c r="AF42" s="10">
        <f t="shared" si="20"/>
        <v>1</v>
      </c>
      <c r="AG42" s="10">
        <f t="shared" si="20"/>
        <v>1</v>
      </c>
      <c r="AH42" s="10">
        <f t="shared" si="20"/>
        <v>1</v>
      </c>
      <c r="AI42" s="10">
        <f t="shared" si="20"/>
        <v>1</v>
      </c>
      <c r="AJ42" s="10">
        <f t="shared" si="20"/>
        <v>1</v>
      </c>
      <c r="AK42" s="10">
        <f t="shared" si="20"/>
        <v>1</v>
      </c>
      <c r="AM42" s="10">
        <v>34</v>
      </c>
      <c r="AN42" s="10">
        <f t="shared" si="21"/>
        <v>1</v>
      </c>
      <c r="AO42" s="10">
        <f t="shared" si="21"/>
        <v>1</v>
      </c>
      <c r="AP42" s="10">
        <f t="shared" si="21"/>
        <v>1</v>
      </c>
      <c r="AQ42" s="10">
        <f t="shared" si="21"/>
        <v>1</v>
      </c>
      <c r="AR42" s="10">
        <f t="shared" si="21"/>
        <v>1</v>
      </c>
      <c r="AS42" s="10">
        <f t="shared" si="21"/>
        <v>1</v>
      </c>
      <c r="AT42" s="10">
        <f t="shared" si="21"/>
        <v>1</v>
      </c>
      <c r="AU42" s="10">
        <f t="shared" si="21"/>
        <v>1</v>
      </c>
      <c r="AV42" s="10">
        <f t="shared" si="21"/>
        <v>1</v>
      </c>
      <c r="AX42" s="10">
        <v>35</v>
      </c>
      <c r="AY42" s="10">
        <f t="shared" si="22"/>
        <v>1</v>
      </c>
      <c r="AZ42" s="10">
        <f t="shared" si="22"/>
        <v>1</v>
      </c>
      <c r="BA42" s="10">
        <f t="shared" si="22"/>
        <v>1</v>
      </c>
      <c r="BB42" s="10">
        <f t="shared" si="22"/>
        <v>1</v>
      </c>
      <c r="BC42" s="10">
        <f t="shared" si="22"/>
        <v>1</v>
      </c>
      <c r="BD42" s="10">
        <f t="shared" si="22"/>
        <v>1</v>
      </c>
      <c r="BE42" s="10">
        <f t="shared" si="22"/>
        <v>1</v>
      </c>
      <c r="BF42" s="10">
        <f t="shared" si="22"/>
        <v>1</v>
      </c>
      <c r="BG42" s="10">
        <f t="shared" si="22"/>
        <v>1</v>
      </c>
      <c r="BI42" s="10">
        <v>35</v>
      </c>
      <c r="BJ42" s="10">
        <f t="shared" si="23"/>
        <v>1</v>
      </c>
      <c r="BK42" s="10">
        <f t="shared" si="23"/>
        <v>1</v>
      </c>
      <c r="BL42" s="10">
        <f t="shared" si="23"/>
        <v>1</v>
      </c>
      <c r="BM42" s="10">
        <f t="shared" si="23"/>
        <v>1</v>
      </c>
      <c r="BN42" s="10">
        <f t="shared" si="23"/>
        <v>1</v>
      </c>
      <c r="BO42" s="10">
        <f t="shared" si="23"/>
        <v>1</v>
      </c>
      <c r="BP42" s="10">
        <f t="shared" si="23"/>
        <v>1</v>
      </c>
      <c r="BQ42" s="10">
        <f t="shared" si="23"/>
        <v>1</v>
      </c>
      <c r="BR42" s="10">
        <f t="shared" si="23"/>
        <v>1</v>
      </c>
    </row>
    <row r="43" spans="1:70" x14ac:dyDescent="0.15">
      <c r="A43" s="72"/>
      <c r="B43" s="30">
        <v>36</v>
      </c>
      <c r="C43" s="30"/>
      <c r="D43" s="36">
        <f>6*$J$2*$J$2</f>
        <v>54</v>
      </c>
      <c r="E43" s="31">
        <v>40</v>
      </c>
      <c r="F43" s="30">
        <f>(MATCH(1,BB$8:BB$46,0)+1)/2</f>
        <v>5</v>
      </c>
      <c r="G43" s="30">
        <f t="shared" si="14"/>
        <v>270</v>
      </c>
      <c r="H43" s="30">
        <f t="shared" si="18"/>
        <v>1843.5</v>
      </c>
      <c r="I43" s="30">
        <v>4</v>
      </c>
      <c r="J43" s="30">
        <f t="shared" si="17"/>
        <v>9</v>
      </c>
      <c r="K43" s="30" t="s">
        <v>82</v>
      </c>
      <c r="L43" s="32"/>
      <c r="M43" s="29">
        <v>6900</v>
      </c>
      <c r="N43" s="10">
        <f t="shared" si="1"/>
        <v>34500</v>
      </c>
      <c r="Q43" s="10">
        <v>35</v>
      </c>
      <c r="R43" s="10">
        <f t="shared" si="19"/>
        <v>1</v>
      </c>
      <c r="S43" s="10">
        <f t="shared" si="19"/>
        <v>1</v>
      </c>
      <c r="T43" s="10">
        <f t="shared" si="19"/>
        <v>1</v>
      </c>
      <c r="U43" s="10">
        <f t="shared" si="19"/>
        <v>1</v>
      </c>
      <c r="V43" s="10">
        <f t="shared" si="19"/>
        <v>1</v>
      </c>
      <c r="W43" s="10">
        <f t="shared" si="19"/>
        <v>1</v>
      </c>
      <c r="X43" s="10">
        <f t="shared" si="19"/>
        <v>1</v>
      </c>
      <c r="Y43" s="10">
        <f t="shared" si="19"/>
        <v>1</v>
      </c>
      <c r="Z43" s="10">
        <f t="shared" si="19"/>
        <v>1</v>
      </c>
      <c r="AB43" s="10">
        <v>35</v>
      </c>
      <c r="AC43" s="10">
        <f t="shared" si="20"/>
        <v>1</v>
      </c>
      <c r="AD43" s="10">
        <f t="shared" si="20"/>
        <v>1</v>
      </c>
      <c r="AE43" s="10">
        <f t="shared" si="20"/>
        <v>1</v>
      </c>
      <c r="AF43" s="10">
        <f t="shared" si="20"/>
        <v>1</v>
      </c>
      <c r="AG43" s="10">
        <f t="shared" si="20"/>
        <v>1</v>
      </c>
      <c r="AH43" s="10">
        <f t="shared" si="20"/>
        <v>1</v>
      </c>
      <c r="AI43" s="10">
        <f t="shared" si="20"/>
        <v>1</v>
      </c>
      <c r="AJ43" s="10">
        <f t="shared" si="20"/>
        <v>1</v>
      </c>
      <c r="AK43" s="10">
        <f t="shared" si="20"/>
        <v>1</v>
      </c>
      <c r="AM43" s="10">
        <v>35</v>
      </c>
      <c r="AN43" s="10">
        <f t="shared" si="21"/>
        <v>1</v>
      </c>
      <c r="AO43" s="10">
        <f t="shared" si="21"/>
        <v>1</v>
      </c>
      <c r="AP43" s="10">
        <f t="shared" si="21"/>
        <v>1</v>
      </c>
      <c r="AQ43" s="10">
        <f t="shared" si="21"/>
        <v>1</v>
      </c>
      <c r="AR43" s="10">
        <f t="shared" si="21"/>
        <v>1</v>
      </c>
      <c r="AS43" s="10">
        <f t="shared" si="21"/>
        <v>1</v>
      </c>
      <c r="AT43" s="10">
        <f t="shared" si="21"/>
        <v>1</v>
      </c>
      <c r="AU43" s="10">
        <f t="shared" si="21"/>
        <v>1</v>
      </c>
      <c r="AV43" s="10">
        <f t="shared" si="21"/>
        <v>1</v>
      </c>
      <c r="AX43" s="10">
        <v>36</v>
      </c>
      <c r="AY43" s="10">
        <f t="shared" si="22"/>
        <v>1</v>
      </c>
      <c r="AZ43" s="10">
        <f t="shared" si="22"/>
        <v>1</v>
      </c>
      <c r="BA43" s="10">
        <f t="shared" si="22"/>
        <v>1</v>
      </c>
      <c r="BB43" s="10">
        <f t="shared" si="22"/>
        <v>1</v>
      </c>
      <c r="BC43" s="10">
        <f t="shared" si="22"/>
        <v>1</v>
      </c>
      <c r="BD43" s="10">
        <f t="shared" si="22"/>
        <v>1</v>
      </c>
      <c r="BE43" s="10">
        <f t="shared" si="22"/>
        <v>1</v>
      </c>
      <c r="BF43" s="10">
        <f t="shared" si="22"/>
        <v>1</v>
      </c>
      <c r="BG43" s="10">
        <f t="shared" si="22"/>
        <v>1</v>
      </c>
      <c r="BI43" s="10">
        <v>36</v>
      </c>
      <c r="BJ43" s="10">
        <f t="shared" si="23"/>
        <v>1</v>
      </c>
      <c r="BK43" s="10">
        <f t="shared" si="23"/>
        <v>1</v>
      </c>
      <c r="BL43" s="10">
        <f t="shared" si="23"/>
        <v>1</v>
      </c>
      <c r="BM43" s="10">
        <f t="shared" si="23"/>
        <v>1</v>
      </c>
      <c r="BN43" s="10">
        <f t="shared" si="23"/>
        <v>1</v>
      </c>
      <c r="BO43" s="10">
        <f t="shared" si="23"/>
        <v>1</v>
      </c>
      <c r="BP43" s="10">
        <f t="shared" si="23"/>
        <v>1</v>
      </c>
      <c r="BQ43" s="10">
        <f t="shared" si="23"/>
        <v>1</v>
      </c>
      <c r="BR43" s="10">
        <f t="shared" si="23"/>
        <v>1</v>
      </c>
    </row>
    <row r="44" spans="1:70" x14ac:dyDescent="0.15">
      <c r="A44" s="72"/>
      <c r="B44" s="30">
        <v>37</v>
      </c>
      <c r="C44" s="30"/>
      <c r="D44" s="36">
        <f>7*$J$2*$J$2</f>
        <v>63</v>
      </c>
      <c r="E44" s="31">
        <v>25</v>
      </c>
      <c r="F44" s="30">
        <f>(MATCH(1,BC$8:BC$46,0)+1)/2</f>
        <v>6</v>
      </c>
      <c r="G44" s="30">
        <f t="shared" si="14"/>
        <v>378</v>
      </c>
      <c r="H44" s="30">
        <f t="shared" si="18"/>
        <v>2221.5</v>
      </c>
      <c r="I44" s="30">
        <v>4</v>
      </c>
      <c r="J44" s="30">
        <f t="shared" si="17"/>
        <v>9</v>
      </c>
      <c r="K44" s="30" t="s">
        <v>82</v>
      </c>
      <c r="L44" s="32"/>
      <c r="M44" s="29">
        <v>7200</v>
      </c>
      <c r="N44" s="10">
        <f t="shared" si="1"/>
        <v>43200</v>
      </c>
      <c r="Q44" s="10">
        <v>36</v>
      </c>
      <c r="R44" s="10">
        <f t="shared" si="19"/>
        <v>1</v>
      </c>
      <c r="S44" s="10">
        <f t="shared" si="19"/>
        <v>1</v>
      </c>
      <c r="T44" s="10">
        <f t="shared" si="19"/>
        <v>1</v>
      </c>
      <c r="U44" s="10">
        <f t="shared" si="19"/>
        <v>1</v>
      </c>
      <c r="V44" s="10">
        <f t="shared" si="19"/>
        <v>1</v>
      </c>
      <c r="W44" s="10">
        <f t="shared" si="19"/>
        <v>1</v>
      </c>
      <c r="X44" s="10">
        <f t="shared" si="19"/>
        <v>1</v>
      </c>
      <c r="Y44" s="10">
        <f t="shared" si="19"/>
        <v>1</v>
      </c>
      <c r="Z44" s="10">
        <f t="shared" si="19"/>
        <v>1</v>
      </c>
      <c r="AB44" s="10">
        <v>36</v>
      </c>
      <c r="AC44" s="10">
        <f t="shared" si="20"/>
        <v>1</v>
      </c>
      <c r="AD44" s="10">
        <f t="shared" si="20"/>
        <v>1</v>
      </c>
      <c r="AE44" s="10">
        <f t="shared" si="20"/>
        <v>1</v>
      </c>
      <c r="AF44" s="10">
        <f t="shared" si="20"/>
        <v>1</v>
      </c>
      <c r="AG44" s="10">
        <f t="shared" si="20"/>
        <v>1</v>
      </c>
      <c r="AH44" s="10">
        <f t="shared" si="20"/>
        <v>1</v>
      </c>
      <c r="AI44" s="10">
        <f t="shared" si="20"/>
        <v>1</v>
      </c>
      <c r="AJ44" s="10">
        <f t="shared" si="20"/>
        <v>1</v>
      </c>
      <c r="AK44" s="10">
        <f t="shared" si="20"/>
        <v>1</v>
      </c>
      <c r="AM44" s="10">
        <v>36</v>
      </c>
      <c r="AN44" s="10">
        <f t="shared" si="21"/>
        <v>1</v>
      </c>
      <c r="AO44" s="10">
        <f t="shared" si="21"/>
        <v>1</v>
      </c>
      <c r="AP44" s="10">
        <f t="shared" si="21"/>
        <v>1</v>
      </c>
      <c r="AQ44" s="10">
        <f t="shared" si="21"/>
        <v>1</v>
      </c>
      <c r="AR44" s="10">
        <f t="shared" si="21"/>
        <v>1</v>
      </c>
      <c r="AS44" s="10">
        <f t="shared" si="21"/>
        <v>1</v>
      </c>
      <c r="AT44" s="10">
        <f t="shared" si="21"/>
        <v>1</v>
      </c>
      <c r="AU44" s="10">
        <f t="shared" si="21"/>
        <v>1</v>
      </c>
      <c r="AV44" s="10">
        <f t="shared" si="21"/>
        <v>1</v>
      </c>
      <c r="AX44" s="10">
        <v>37</v>
      </c>
      <c r="AY44" s="10">
        <f t="shared" si="22"/>
        <v>1</v>
      </c>
      <c r="AZ44" s="10">
        <f t="shared" si="22"/>
        <v>1</v>
      </c>
      <c r="BA44" s="10">
        <f t="shared" si="22"/>
        <v>1</v>
      </c>
      <c r="BB44" s="10">
        <f t="shared" si="22"/>
        <v>1</v>
      </c>
      <c r="BC44" s="10">
        <f t="shared" si="22"/>
        <v>1</v>
      </c>
      <c r="BD44" s="10">
        <f t="shared" si="22"/>
        <v>1</v>
      </c>
      <c r="BE44" s="10">
        <f t="shared" si="22"/>
        <v>1</v>
      </c>
      <c r="BF44" s="10">
        <f t="shared" si="22"/>
        <v>1</v>
      </c>
      <c r="BG44" s="10">
        <f t="shared" si="22"/>
        <v>1</v>
      </c>
      <c r="BI44" s="10">
        <v>37</v>
      </c>
      <c r="BJ44" s="10">
        <f t="shared" si="23"/>
        <v>1</v>
      </c>
      <c r="BK44" s="10">
        <f t="shared" si="23"/>
        <v>1</v>
      </c>
      <c r="BL44" s="10">
        <f t="shared" si="23"/>
        <v>1</v>
      </c>
      <c r="BM44" s="10">
        <f t="shared" si="23"/>
        <v>1</v>
      </c>
      <c r="BN44" s="10">
        <f t="shared" si="23"/>
        <v>1</v>
      </c>
      <c r="BO44" s="10">
        <f t="shared" si="23"/>
        <v>1</v>
      </c>
      <c r="BP44" s="10">
        <f t="shared" si="23"/>
        <v>1</v>
      </c>
      <c r="BQ44" s="10">
        <f t="shared" si="23"/>
        <v>1</v>
      </c>
      <c r="BR44" s="10">
        <f t="shared" si="23"/>
        <v>1</v>
      </c>
    </row>
    <row r="45" spans="1:70" x14ac:dyDescent="0.15">
      <c r="A45" s="72"/>
      <c r="B45" s="30">
        <v>38</v>
      </c>
      <c r="C45" s="30"/>
      <c r="D45" s="36">
        <f>7*$J$2*$J$2</f>
        <v>63</v>
      </c>
      <c r="E45" s="31">
        <v>10</v>
      </c>
      <c r="F45" s="30">
        <f>(MATCH(1,BD$8:BD$46,0)+1)/2</f>
        <v>7</v>
      </c>
      <c r="G45" s="30">
        <f t="shared" si="14"/>
        <v>441</v>
      </c>
      <c r="H45" s="30">
        <f t="shared" si="18"/>
        <v>2662.5</v>
      </c>
      <c r="I45" s="30">
        <v>4</v>
      </c>
      <c r="J45" s="30">
        <f t="shared" si="17"/>
        <v>9</v>
      </c>
      <c r="K45" s="30"/>
      <c r="L45" s="32"/>
      <c r="M45" s="29">
        <v>7500</v>
      </c>
      <c r="N45" s="10">
        <f t="shared" si="1"/>
        <v>52500</v>
      </c>
      <c r="Q45" s="10">
        <v>37</v>
      </c>
      <c r="R45" s="10">
        <f t="shared" si="19"/>
        <v>1</v>
      </c>
      <c r="S45" s="10">
        <f t="shared" si="19"/>
        <v>1</v>
      </c>
      <c r="T45" s="10">
        <f t="shared" si="19"/>
        <v>1</v>
      </c>
      <c r="U45" s="10">
        <f t="shared" si="19"/>
        <v>1</v>
      </c>
      <c r="V45" s="10">
        <f t="shared" si="19"/>
        <v>1</v>
      </c>
      <c r="W45" s="10">
        <f t="shared" si="19"/>
        <v>1</v>
      </c>
      <c r="X45" s="10">
        <f t="shared" si="19"/>
        <v>1</v>
      </c>
      <c r="Y45" s="10">
        <f t="shared" si="19"/>
        <v>1</v>
      </c>
      <c r="Z45" s="10">
        <f t="shared" si="19"/>
        <v>1</v>
      </c>
      <c r="AB45" s="10">
        <v>37</v>
      </c>
      <c r="AC45" s="10">
        <f t="shared" si="20"/>
        <v>1</v>
      </c>
      <c r="AD45" s="10">
        <f t="shared" si="20"/>
        <v>1</v>
      </c>
      <c r="AE45" s="10">
        <f t="shared" si="20"/>
        <v>1</v>
      </c>
      <c r="AF45" s="10">
        <f t="shared" si="20"/>
        <v>1</v>
      </c>
      <c r="AG45" s="10">
        <f t="shared" si="20"/>
        <v>1</v>
      </c>
      <c r="AH45" s="10">
        <f t="shared" si="20"/>
        <v>1</v>
      </c>
      <c r="AI45" s="10">
        <f t="shared" si="20"/>
        <v>1</v>
      </c>
      <c r="AJ45" s="10">
        <f t="shared" si="20"/>
        <v>1</v>
      </c>
      <c r="AK45" s="10">
        <f t="shared" si="20"/>
        <v>1</v>
      </c>
      <c r="AM45" s="10">
        <v>37</v>
      </c>
      <c r="AN45" s="10">
        <f t="shared" si="21"/>
        <v>1</v>
      </c>
      <c r="AO45" s="10">
        <f t="shared" si="21"/>
        <v>1</v>
      </c>
      <c r="AP45" s="10">
        <f t="shared" si="21"/>
        <v>1</v>
      </c>
      <c r="AQ45" s="10">
        <f t="shared" si="21"/>
        <v>1</v>
      </c>
      <c r="AR45" s="10">
        <f t="shared" si="21"/>
        <v>1</v>
      </c>
      <c r="AS45" s="10">
        <f t="shared" si="21"/>
        <v>1</v>
      </c>
      <c r="AT45" s="10">
        <f t="shared" si="21"/>
        <v>1</v>
      </c>
      <c r="AU45" s="10">
        <f t="shared" si="21"/>
        <v>1</v>
      </c>
      <c r="AV45" s="10">
        <f t="shared" si="21"/>
        <v>1</v>
      </c>
      <c r="AX45" s="10">
        <v>38</v>
      </c>
      <c r="AY45" s="10">
        <f t="shared" si="22"/>
        <v>1</v>
      </c>
      <c r="AZ45" s="10">
        <f t="shared" si="22"/>
        <v>1</v>
      </c>
      <c r="BA45" s="10">
        <f t="shared" si="22"/>
        <v>1</v>
      </c>
      <c r="BB45" s="10">
        <f t="shared" si="22"/>
        <v>1</v>
      </c>
      <c r="BC45" s="10">
        <f t="shared" si="22"/>
        <v>1</v>
      </c>
      <c r="BD45" s="10">
        <f t="shared" si="22"/>
        <v>1</v>
      </c>
      <c r="BE45" s="10">
        <f t="shared" si="22"/>
        <v>1</v>
      </c>
      <c r="BF45" s="10">
        <f t="shared" si="22"/>
        <v>1</v>
      </c>
      <c r="BG45" s="10">
        <f t="shared" si="22"/>
        <v>1</v>
      </c>
      <c r="BI45" s="10">
        <v>38</v>
      </c>
      <c r="BJ45" s="10">
        <f t="shared" si="23"/>
        <v>1</v>
      </c>
      <c r="BK45" s="10">
        <f t="shared" si="23"/>
        <v>1</v>
      </c>
      <c r="BL45" s="10">
        <f t="shared" si="23"/>
        <v>1</v>
      </c>
      <c r="BM45" s="10">
        <f t="shared" si="23"/>
        <v>1</v>
      </c>
      <c r="BN45" s="10">
        <f t="shared" si="23"/>
        <v>1</v>
      </c>
      <c r="BO45" s="10">
        <f t="shared" si="23"/>
        <v>1</v>
      </c>
      <c r="BP45" s="10">
        <f t="shared" si="23"/>
        <v>1</v>
      </c>
      <c r="BQ45" s="10">
        <f t="shared" si="23"/>
        <v>1</v>
      </c>
      <c r="BR45" s="10">
        <f t="shared" si="23"/>
        <v>1</v>
      </c>
    </row>
    <row r="46" spans="1:70" x14ac:dyDescent="0.15">
      <c r="A46" s="72"/>
      <c r="B46" s="30">
        <v>39</v>
      </c>
      <c r="C46" s="30"/>
      <c r="D46" s="36">
        <f>8*$J$2*$J$2</f>
        <v>72</v>
      </c>
      <c r="E46" s="31">
        <v>5</v>
      </c>
      <c r="F46" s="30">
        <f>(MATCH(1,BE$8:BE$46,0)+1)/2</f>
        <v>7</v>
      </c>
      <c r="G46" s="30">
        <f t="shared" si="14"/>
        <v>504</v>
      </c>
      <c r="H46" s="30">
        <f t="shared" si="18"/>
        <v>3166.5</v>
      </c>
      <c r="I46" s="30">
        <v>4</v>
      </c>
      <c r="J46" s="30">
        <f t="shared" si="17"/>
        <v>9</v>
      </c>
      <c r="K46" s="30"/>
      <c r="L46" s="32"/>
      <c r="M46" s="29">
        <v>7800</v>
      </c>
      <c r="N46" s="10">
        <f t="shared" si="1"/>
        <v>54600</v>
      </c>
      <c r="O46" s="29"/>
      <c r="P46" s="29"/>
      <c r="Q46" s="10">
        <v>38</v>
      </c>
      <c r="R46" s="10">
        <f t="shared" si="19"/>
        <v>1</v>
      </c>
      <c r="S46" s="10">
        <f t="shared" si="19"/>
        <v>1</v>
      </c>
      <c r="T46" s="10">
        <f t="shared" si="19"/>
        <v>1</v>
      </c>
      <c r="U46" s="10">
        <f t="shared" si="19"/>
        <v>1</v>
      </c>
      <c r="V46" s="10">
        <f t="shared" si="19"/>
        <v>1</v>
      </c>
      <c r="W46" s="10">
        <f t="shared" si="19"/>
        <v>1</v>
      </c>
      <c r="X46" s="10">
        <f t="shared" si="19"/>
        <v>1</v>
      </c>
      <c r="Y46" s="10">
        <f t="shared" si="19"/>
        <v>1</v>
      </c>
      <c r="Z46" s="10">
        <f t="shared" si="19"/>
        <v>1</v>
      </c>
      <c r="AB46" s="10">
        <v>38</v>
      </c>
      <c r="AC46" s="10">
        <f t="shared" si="20"/>
        <v>1</v>
      </c>
      <c r="AD46" s="10">
        <f t="shared" si="20"/>
        <v>1</v>
      </c>
      <c r="AE46" s="10">
        <f t="shared" si="20"/>
        <v>1</v>
      </c>
      <c r="AF46" s="10">
        <f t="shared" si="20"/>
        <v>1</v>
      </c>
      <c r="AG46" s="10">
        <f t="shared" si="20"/>
        <v>1</v>
      </c>
      <c r="AH46" s="10">
        <f t="shared" si="20"/>
        <v>1</v>
      </c>
      <c r="AI46" s="10">
        <f t="shared" si="20"/>
        <v>1</v>
      </c>
      <c r="AJ46" s="10">
        <f t="shared" si="20"/>
        <v>1</v>
      </c>
      <c r="AK46" s="10">
        <f t="shared" si="20"/>
        <v>1</v>
      </c>
      <c r="AM46" s="10">
        <v>38</v>
      </c>
      <c r="AN46" s="10">
        <f t="shared" si="21"/>
        <v>1</v>
      </c>
      <c r="AO46" s="10">
        <f t="shared" si="21"/>
        <v>1</v>
      </c>
      <c r="AP46" s="10">
        <f t="shared" si="21"/>
        <v>1</v>
      </c>
      <c r="AQ46" s="10">
        <f t="shared" si="21"/>
        <v>1</v>
      </c>
      <c r="AR46" s="10">
        <f t="shared" si="21"/>
        <v>1</v>
      </c>
      <c r="AS46" s="10">
        <f t="shared" si="21"/>
        <v>1</v>
      </c>
      <c r="AT46" s="10">
        <f t="shared" si="21"/>
        <v>1</v>
      </c>
      <c r="AU46" s="10">
        <f t="shared" si="21"/>
        <v>1</v>
      </c>
      <c r="AV46" s="10">
        <f t="shared" si="21"/>
        <v>1</v>
      </c>
      <c r="AX46" s="10">
        <v>39</v>
      </c>
      <c r="AY46" s="10">
        <f t="shared" si="22"/>
        <v>1</v>
      </c>
      <c r="AZ46" s="10">
        <f t="shared" si="22"/>
        <v>1</v>
      </c>
      <c r="BA46" s="10">
        <f t="shared" si="22"/>
        <v>1</v>
      </c>
      <c r="BB46" s="10">
        <f t="shared" si="22"/>
        <v>1</v>
      </c>
      <c r="BC46" s="10">
        <f t="shared" si="22"/>
        <v>1</v>
      </c>
      <c r="BD46" s="10">
        <f t="shared" si="22"/>
        <v>1</v>
      </c>
      <c r="BE46" s="10">
        <f t="shared" si="22"/>
        <v>1</v>
      </c>
      <c r="BF46" s="10">
        <f t="shared" si="22"/>
        <v>1</v>
      </c>
      <c r="BG46" s="10">
        <f t="shared" si="22"/>
        <v>1</v>
      </c>
      <c r="BI46" s="10">
        <v>39</v>
      </c>
      <c r="BJ46" s="10">
        <f t="shared" si="23"/>
        <v>1</v>
      </c>
      <c r="BK46" s="10">
        <f t="shared" si="23"/>
        <v>1</v>
      </c>
      <c r="BL46" s="10">
        <f t="shared" si="23"/>
        <v>1</v>
      </c>
      <c r="BM46" s="10">
        <f t="shared" si="23"/>
        <v>1</v>
      </c>
      <c r="BN46" s="10">
        <f t="shared" si="23"/>
        <v>1</v>
      </c>
      <c r="BO46" s="10">
        <f t="shared" si="23"/>
        <v>1</v>
      </c>
      <c r="BP46" s="10">
        <f t="shared" si="23"/>
        <v>1</v>
      </c>
      <c r="BQ46" s="10">
        <f t="shared" si="23"/>
        <v>1</v>
      </c>
      <c r="BR46" s="10">
        <f t="shared" si="23"/>
        <v>1</v>
      </c>
    </row>
    <row r="47" spans="1:70" x14ac:dyDescent="0.15">
      <c r="A47" s="72"/>
      <c r="B47" s="30">
        <v>40</v>
      </c>
      <c r="C47" s="30"/>
      <c r="D47" s="36">
        <f>9*$J$2*$J$2</f>
        <v>81</v>
      </c>
      <c r="E47" s="31">
        <v>3</v>
      </c>
      <c r="F47" s="30">
        <f>(MATCH(1,BF$8:BF$46,0)+1)/2</f>
        <v>7.5</v>
      </c>
      <c r="G47" s="30">
        <f t="shared" si="14"/>
        <v>607.5</v>
      </c>
      <c r="H47" s="30">
        <f t="shared" si="18"/>
        <v>3774</v>
      </c>
      <c r="I47" s="30">
        <v>4</v>
      </c>
      <c r="J47" s="30">
        <f t="shared" si="17"/>
        <v>9</v>
      </c>
      <c r="K47" s="30"/>
      <c r="L47" s="32"/>
      <c r="M47" s="29">
        <v>8100</v>
      </c>
      <c r="N47" s="10">
        <f t="shared" si="1"/>
        <v>60750</v>
      </c>
      <c r="O47" s="29"/>
      <c r="P47" s="29"/>
    </row>
    <row r="48" spans="1:70" ht="14.25" thickBot="1" x14ac:dyDescent="0.2">
      <c r="A48" s="73"/>
      <c r="B48" s="33">
        <v>41</v>
      </c>
      <c r="C48" s="33"/>
      <c r="D48" s="37">
        <f>9*$J$2*$J$2</f>
        <v>81</v>
      </c>
      <c r="E48" s="34">
        <v>1</v>
      </c>
      <c r="F48" s="33">
        <f>(MATCH(1,BG$8:BG$46,0)+1)/2</f>
        <v>7.5</v>
      </c>
      <c r="G48" s="33">
        <f t="shared" si="14"/>
        <v>607.5</v>
      </c>
      <c r="H48" s="33">
        <f t="shared" si="18"/>
        <v>4381.5</v>
      </c>
      <c r="I48" s="33">
        <v>4</v>
      </c>
      <c r="J48" s="33">
        <f t="shared" si="17"/>
        <v>9</v>
      </c>
      <c r="K48" s="33"/>
      <c r="L48" s="35"/>
      <c r="M48" s="29">
        <v>8400</v>
      </c>
      <c r="N48" s="10">
        <f t="shared" si="1"/>
        <v>63000</v>
      </c>
      <c r="O48" s="29"/>
      <c r="P48" s="29"/>
    </row>
    <row r="49" spans="1:16" x14ac:dyDescent="0.15">
      <c r="A49" s="74" t="s">
        <v>83</v>
      </c>
      <c r="B49" s="39">
        <v>42</v>
      </c>
      <c r="C49" s="39"/>
      <c r="D49" s="40">
        <f>4*$J$2*$J$2</f>
        <v>36</v>
      </c>
      <c r="E49" s="41">
        <v>65</v>
      </c>
      <c r="F49" s="39">
        <f>(MATCH(1,BJ$8:BJ$46,0)+1)/2</f>
        <v>3.5</v>
      </c>
      <c r="G49" s="39">
        <f t="shared" si="14"/>
        <v>126</v>
      </c>
      <c r="H49" s="39">
        <f t="shared" si="18"/>
        <v>4507.5</v>
      </c>
      <c r="I49" s="39">
        <v>5</v>
      </c>
      <c r="J49" s="39">
        <f t="shared" ref="J49:J57" si="24">2*$J$2*$J$2</f>
        <v>18</v>
      </c>
      <c r="K49" s="39" t="s">
        <v>82</v>
      </c>
      <c r="L49" s="39"/>
      <c r="M49" s="29">
        <v>15000</v>
      </c>
      <c r="N49" s="10">
        <f t="shared" si="1"/>
        <v>52500</v>
      </c>
      <c r="O49" s="30"/>
      <c r="P49" s="29"/>
    </row>
    <row r="50" spans="1:16" x14ac:dyDescent="0.15">
      <c r="A50" s="75"/>
      <c r="B50" s="30">
        <v>43</v>
      </c>
      <c r="C50" s="30"/>
      <c r="D50" s="36">
        <f>5*$J$2*$J$2</f>
        <v>45</v>
      </c>
      <c r="E50" s="31">
        <v>50</v>
      </c>
      <c r="F50" s="30">
        <f>(MATCH(1,BK$8:BK$46,0)+1)/2</f>
        <v>4.5</v>
      </c>
      <c r="G50" s="30">
        <f t="shared" si="14"/>
        <v>202.5</v>
      </c>
      <c r="H50" s="30">
        <f t="shared" si="18"/>
        <v>4710</v>
      </c>
      <c r="I50" s="30">
        <v>5</v>
      </c>
      <c r="J50" s="30">
        <f t="shared" si="24"/>
        <v>18</v>
      </c>
      <c r="K50" s="30"/>
      <c r="L50" s="30"/>
      <c r="M50" s="29">
        <v>16000</v>
      </c>
      <c r="N50" s="10">
        <f t="shared" si="1"/>
        <v>72000</v>
      </c>
      <c r="O50" s="29"/>
      <c r="P50" s="29"/>
    </row>
    <row r="51" spans="1:16" x14ac:dyDescent="0.15">
      <c r="A51" s="75"/>
      <c r="B51" s="30">
        <v>44</v>
      </c>
      <c r="C51" s="30"/>
      <c r="D51" s="36">
        <f>6*$J$2*$J$2</f>
        <v>54</v>
      </c>
      <c r="E51" s="31">
        <v>40</v>
      </c>
      <c r="F51" s="30">
        <f>(MATCH(1,BL$8:BL$46,0)+1)/2</f>
        <v>5</v>
      </c>
      <c r="G51" s="30">
        <f t="shared" si="14"/>
        <v>270</v>
      </c>
      <c r="H51" s="30">
        <f t="shared" si="18"/>
        <v>4980</v>
      </c>
      <c r="I51" s="30">
        <v>5</v>
      </c>
      <c r="J51" s="30">
        <f t="shared" si="24"/>
        <v>18</v>
      </c>
      <c r="K51" s="30"/>
      <c r="L51" s="30"/>
      <c r="M51" s="29">
        <v>17000</v>
      </c>
      <c r="N51" s="10">
        <f t="shared" si="1"/>
        <v>85000</v>
      </c>
      <c r="O51" s="29"/>
      <c r="P51" s="29"/>
    </row>
    <row r="52" spans="1:16" x14ac:dyDescent="0.15">
      <c r="A52" s="75"/>
      <c r="B52" s="30">
        <v>45</v>
      </c>
      <c r="C52" s="30"/>
      <c r="D52" s="36">
        <f>7*$J$2*$J$2</f>
        <v>63</v>
      </c>
      <c r="E52" s="31">
        <v>30</v>
      </c>
      <c r="F52" s="30">
        <f>(MATCH(1,BM$8:BM$46,0)+1)/2</f>
        <v>5.5</v>
      </c>
      <c r="G52" s="30">
        <f t="shared" si="14"/>
        <v>346.5</v>
      </c>
      <c r="H52" s="30">
        <f t="shared" si="18"/>
        <v>5326.5</v>
      </c>
      <c r="I52" s="30">
        <v>5</v>
      </c>
      <c r="J52" s="30">
        <f t="shared" si="24"/>
        <v>18</v>
      </c>
      <c r="K52" s="30"/>
      <c r="L52" s="30"/>
      <c r="M52" s="29">
        <v>18000</v>
      </c>
      <c r="N52" s="10">
        <f t="shared" si="1"/>
        <v>99000</v>
      </c>
      <c r="O52" s="29"/>
      <c r="P52" s="29"/>
    </row>
    <row r="53" spans="1:16" x14ac:dyDescent="0.15">
      <c r="A53" s="75"/>
      <c r="B53" s="30">
        <v>46</v>
      </c>
      <c r="C53" s="30"/>
      <c r="D53" s="36">
        <f>8*$J$2*$J$2</f>
        <v>72</v>
      </c>
      <c r="E53" s="31">
        <v>25</v>
      </c>
      <c r="F53" s="30">
        <f>(MATCH(1,BN$8:BN$46,0)+1)/2</f>
        <v>6</v>
      </c>
      <c r="G53" s="30">
        <f t="shared" si="14"/>
        <v>432</v>
      </c>
      <c r="H53" s="30">
        <f t="shared" si="18"/>
        <v>5758.5</v>
      </c>
      <c r="I53" s="30">
        <v>5</v>
      </c>
      <c r="J53" s="30">
        <f t="shared" si="24"/>
        <v>18</v>
      </c>
      <c r="K53" s="30"/>
      <c r="L53" s="30"/>
      <c r="M53" s="29">
        <v>19000</v>
      </c>
      <c r="N53" s="10">
        <f t="shared" si="1"/>
        <v>114000</v>
      </c>
      <c r="O53" s="29"/>
      <c r="P53" s="29"/>
    </row>
    <row r="54" spans="1:16" x14ac:dyDescent="0.15">
      <c r="A54" s="75"/>
      <c r="B54" s="30">
        <v>47</v>
      </c>
      <c r="C54" s="30"/>
      <c r="D54" s="36">
        <f>9*$J$2*$J$2</f>
        <v>81</v>
      </c>
      <c r="E54" s="31">
        <v>10</v>
      </c>
      <c r="F54" s="30">
        <f>(MATCH(1,BO$8:BO$46,0)+1)/2</f>
        <v>7</v>
      </c>
      <c r="G54" s="30">
        <f t="shared" si="14"/>
        <v>567</v>
      </c>
      <c r="H54" s="30">
        <f t="shared" si="18"/>
        <v>6325.5</v>
      </c>
      <c r="I54" s="30">
        <v>5</v>
      </c>
      <c r="J54" s="30">
        <f t="shared" si="24"/>
        <v>18</v>
      </c>
      <c r="K54" s="30"/>
      <c r="L54" s="30"/>
      <c r="M54" s="29">
        <v>20000</v>
      </c>
      <c r="N54" s="10">
        <f t="shared" si="1"/>
        <v>140000</v>
      </c>
    </row>
    <row r="55" spans="1:16" x14ac:dyDescent="0.15">
      <c r="A55" s="75"/>
      <c r="B55" s="30">
        <v>48</v>
      </c>
      <c r="C55" s="30"/>
      <c r="D55" s="36">
        <f>10*$J$2*$J$2</f>
        <v>90</v>
      </c>
      <c r="E55" s="31">
        <v>5</v>
      </c>
      <c r="F55" s="30">
        <f>(MATCH(1,BP$8:BP$46,0)+1)/2</f>
        <v>7</v>
      </c>
      <c r="G55" s="30">
        <f t="shared" si="14"/>
        <v>630</v>
      </c>
      <c r="H55" s="30">
        <f t="shared" si="18"/>
        <v>6955.5</v>
      </c>
      <c r="I55" s="30">
        <v>5</v>
      </c>
      <c r="J55" s="30">
        <f t="shared" si="24"/>
        <v>18</v>
      </c>
      <c r="K55" s="30"/>
      <c r="L55" s="30"/>
      <c r="M55" s="29">
        <v>21000</v>
      </c>
      <c r="N55" s="10">
        <f t="shared" si="1"/>
        <v>147000</v>
      </c>
    </row>
    <row r="56" spans="1:16" x14ac:dyDescent="0.15">
      <c r="A56" s="75"/>
      <c r="B56" s="30">
        <v>49</v>
      </c>
      <c r="C56" s="30"/>
      <c r="D56" s="36">
        <f>11*$J$2*$J$2</f>
        <v>99</v>
      </c>
      <c r="E56" s="31">
        <v>3</v>
      </c>
      <c r="F56" s="30">
        <f>(MATCH(1,BQ$8:BQ$46,0)+1)/2</f>
        <v>7.5</v>
      </c>
      <c r="G56" s="30">
        <f t="shared" si="14"/>
        <v>742.5</v>
      </c>
      <c r="H56" s="30">
        <f t="shared" si="18"/>
        <v>7698</v>
      </c>
      <c r="I56" s="30">
        <v>5</v>
      </c>
      <c r="J56" s="30">
        <f t="shared" si="24"/>
        <v>18</v>
      </c>
      <c r="K56" s="30"/>
      <c r="L56" s="30"/>
      <c r="M56" s="29">
        <v>22000</v>
      </c>
      <c r="N56" s="10">
        <f t="shared" si="1"/>
        <v>165000</v>
      </c>
    </row>
    <row r="57" spans="1:16" x14ac:dyDescent="0.15">
      <c r="A57" s="75"/>
      <c r="B57" s="30">
        <v>50</v>
      </c>
      <c r="C57" s="30"/>
      <c r="D57" s="36">
        <f>12*$J$2*$J$2</f>
        <v>108</v>
      </c>
      <c r="E57" s="31">
        <v>1</v>
      </c>
      <c r="F57" s="30">
        <f>(MATCH(1,BR$8:BR$46,0)+1)/2</f>
        <v>7.5</v>
      </c>
      <c r="G57" s="30">
        <f t="shared" si="14"/>
        <v>810</v>
      </c>
      <c r="H57" s="30">
        <f t="shared" si="18"/>
        <v>8508</v>
      </c>
      <c r="I57" s="30">
        <v>5</v>
      </c>
      <c r="J57" s="30">
        <f t="shared" si="24"/>
        <v>18</v>
      </c>
      <c r="K57" s="30"/>
      <c r="L57" s="30"/>
      <c r="M57" s="29">
        <v>23000</v>
      </c>
      <c r="N57" s="10">
        <f t="shared" si="1"/>
        <v>172500</v>
      </c>
    </row>
    <row r="58" spans="1:16" x14ac:dyDescent="0.15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 spans="1:16" x14ac:dyDescent="0.15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</row>
    <row r="60" spans="1:16" x14ac:dyDescent="0.15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</sheetData>
  <mergeCells count="6">
    <mergeCell ref="A49:A57"/>
    <mergeCell ref="B1:D5"/>
    <mergeCell ref="A8:A17"/>
    <mergeCell ref="A18:A27"/>
    <mergeCell ref="A28:A39"/>
    <mergeCell ref="A40:A48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O13" sqref="O13"/>
    </sheetView>
  </sheetViews>
  <sheetFormatPr defaultRowHeight="13.5" x14ac:dyDescent="0.15"/>
  <cols>
    <col min="2" max="3" width="13" bestFit="1" customWidth="1"/>
    <col min="5" max="5" width="13" bestFit="1" customWidth="1"/>
    <col min="6" max="6" width="13" customWidth="1"/>
    <col min="7" max="7" width="11" bestFit="1" customWidth="1"/>
    <col min="10" max="10" width="13" bestFit="1" customWidth="1"/>
  </cols>
  <sheetData>
    <row r="1" spans="1:14" x14ac:dyDescent="0.15">
      <c r="A1" t="s">
        <v>84</v>
      </c>
    </row>
    <row r="2" spans="1:14" x14ac:dyDescent="0.15">
      <c r="B2" t="s">
        <v>85</v>
      </c>
      <c r="G2" t="s">
        <v>86</v>
      </c>
      <c r="H2">
        <v>100</v>
      </c>
    </row>
    <row r="4" spans="1:14" x14ac:dyDescent="0.15">
      <c r="B4" t="s">
        <v>87</v>
      </c>
      <c r="D4">
        <v>0.01</v>
      </c>
      <c r="G4" t="s">
        <v>88</v>
      </c>
      <c r="H4">
        <v>1.1000000000000001</v>
      </c>
      <c r="K4">
        <f>ROUND(K$11*[2]属性拆分生成!$F4,0)</f>
        <v>90</v>
      </c>
      <c r="L4">
        <f>ROUND(L$11*[2]属性拆分生成!$F$4,0)</f>
        <v>13</v>
      </c>
      <c r="M4">
        <f>ROUND(M$11*[2]属性拆分生成!$F$4,0)</f>
        <v>13</v>
      </c>
      <c r="N4">
        <f>ROUND(N$11*[2]属性拆分生成!$F$4,0)</f>
        <v>20</v>
      </c>
    </row>
    <row r="5" spans="1:14" x14ac:dyDescent="0.15">
      <c r="E5" t="s">
        <v>89</v>
      </c>
    </row>
    <row r="6" spans="1:14" x14ac:dyDescent="0.15">
      <c r="B6" t="s">
        <v>90</v>
      </c>
      <c r="D6">
        <v>0.4</v>
      </c>
      <c r="E6">
        <f>F100</f>
        <v>957</v>
      </c>
      <c r="G6" t="s">
        <v>91</v>
      </c>
      <c r="H6">
        <v>800</v>
      </c>
    </row>
    <row r="8" spans="1:14" x14ac:dyDescent="0.15">
      <c r="J8" t="s">
        <v>92</v>
      </c>
      <c r="K8" s="42">
        <f>(K$4)/8*($D$12)+$K$12</f>
        <v>11.25</v>
      </c>
      <c r="L8" s="42">
        <f t="shared" ref="L8:N8" si="0">(L$4)/8*($D$12)+$K$12</f>
        <v>1.625</v>
      </c>
      <c r="M8" s="42">
        <f t="shared" si="0"/>
        <v>1.625</v>
      </c>
      <c r="N8" s="42">
        <f t="shared" si="0"/>
        <v>2.5</v>
      </c>
    </row>
    <row r="9" spans="1:14" x14ac:dyDescent="0.15">
      <c r="K9" s="42">
        <f>K8/2</f>
        <v>5.625</v>
      </c>
      <c r="L9" s="42">
        <f t="shared" ref="L9:N9" si="1">L8/2</f>
        <v>0.8125</v>
      </c>
      <c r="M9" s="42">
        <f t="shared" si="1"/>
        <v>0.8125</v>
      </c>
      <c r="N9" s="42">
        <f t="shared" si="1"/>
        <v>1.25</v>
      </c>
    </row>
    <row r="10" spans="1:14" x14ac:dyDescent="0.15"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 t="s">
        <v>99</v>
      </c>
      <c r="K10" t="s">
        <v>100</v>
      </c>
    </row>
    <row r="11" spans="1:14" x14ac:dyDescent="0.15">
      <c r="A11">
        <v>1</v>
      </c>
      <c r="B11">
        <v>1</v>
      </c>
      <c r="K11">
        <f>[2]属性拆分生成!$H20</f>
        <v>3013</v>
      </c>
      <c r="L11">
        <f>[2]属性拆分生成!$H21</f>
        <v>441</v>
      </c>
      <c r="M11">
        <f>[2]属性拆分生成!$H22</f>
        <v>441</v>
      </c>
      <c r="N11">
        <f>[2]属性拆分生成!$H23</f>
        <v>662</v>
      </c>
    </row>
    <row r="12" spans="1:14" x14ac:dyDescent="0.15">
      <c r="A12">
        <v>1</v>
      </c>
      <c r="B12">
        <v>2</v>
      </c>
      <c r="D12">
        <v>1</v>
      </c>
      <c r="F12">
        <f>SUM($E$12:E12)</f>
        <v>0</v>
      </c>
      <c r="G12">
        <f>ROUND(($H$2*B12+$H$6)*$H$4*A12,0)</f>
        <v>1100</v>
      </c>
      <c r="H12">
        <f>SUM($G$12:G12)</f>
        <v>1100</v>
      </c>
      <c r="J12">
        <v>1</v>
      </c>
      <c r="K12">
        <f>ROUND(K$11*[2]属性拆分生成!$F3,0)</f>
        <v>0</v>
      </c>
      <c r="L12">
        <f>ROUND(L$11*[2]属性拆分生成!$F3,0)</f>
        <v>0</v>
      </c>
      <c r="M12">
        <f>ROUND(M$11*[2]属性拆分生成!$F3,0)</f>
        <v>0</v>
      </c>
      <c r="N12">
        <f>ROUND(N$11*[2]属性拆分生成!$F3,0)</f>
        <v>0</v>
      </c>
    </row>
    <row r="13" spans="1:14" x14ac:dyDescent="0.15">
      <c r="A13">
        <v>1</v>
      </c>
      <c r="B13">
        <v>3</v>
      </c>
      <c r="D13">
        <v>2</v>
      </c>
      <c r="F13">
        <f>SUM($E$12:E13)</f>
        <v>0</v>
      </c>
      <c r="G13">
        <f t="shared" ref="G13:G76" si="2">ROUND(($H$2*B13+$H$6)*$H$4*A13,0)</f>
        <v>1210</v>
      </c>
      <c r="H13">
        <f>SUM($G$12:G13)</f>
        <v>2310</v>
      </c>
      <c r="J13">
        <v>2</v>
      </c>
      <c r="K13">
        <f>ROUND(K$8*$J12,0)</f>
        <v>11</v>
      </c>
      <c r="L13">
        <f>ROUND(L$8*$J12,0)</f>
        <v>2</v>
      </c>
      <c r="M13">
        <f t="shared" ref="M13:N28" si="3">ROUND(M$8*$J12,0)</f>
        <v>2</v>
      </c>
      <c r="N13">
        <f t="shared" si="3"/>
        <v>3</v>
      </c>
    </row>
    <row r="14" spans="1:14" x14ac:dyDescent="0.15">
      <c r="A14">
        <v>1</v>
      </c>
      <c r="B14">
        <v>4</v>
      </c>
      <c r="D14">
        <v>3</v>
      </c>
      <c r="F14">
        <f>SUM($E$12:E14)</f>
        <v>0</v>
      </c>
      <c r="G14">
        <f t="shared" si="2"/>
        <v>1320</v>
      </c>
      <c r="H14">
        <f>SUM($G$12:G14)</f>
        <v>3630</v>
      </c>
      <c r="J14">
        <v>3</v>
      </c>
      <c r="K14">
        <f t="shared" ref="K14:N29" si="4">ROUND(K$8*$J13,0)</f>
        <v>23</v>
      </c>
      <c r="L14">
        <f t="shared" si="4"/>
        <v>3</v>
      </c>
      <c r="M14">
        <f t="shared" si="3"/>
        <v>3</v>
      </c>
      <c r="N14">
        <f t="shared" si="3"/>
        <v>5</v>
      </c>
    </row>
    <row r="15" spans="1:14" x14ac:dyDescent="0.15">
      <c r="A15">
        <v>1</v>
      </c>
      <c r="B15">
        <v>5</v>
      </c>
      <c r="D15">
        <v>4</v>
      </c>
      <c r="F15">
        <f>SUM($E$12:E15)</f>
        <v>0</v>
      </c>
      <c r="G15">
        <f t="shared" si="2"/>
        <v>1430</v>
      </c>
      <c r="H15">
        <f>SUM($G$12:G15)</f>
        <v>5060</v>
      </c>
      <c r="J15">
        <v>4</v>
      </c>
      <c r="K15">
        <f t="shared" si="4"/>
        <v>34</v>
      </c>
      <c r="L15">
        <f t="shared" si="4"/>
        <v>5</v>
      </c>
      <c r="M15">
        <f t="shared" si="3"/>
        <v>5</v>
      </c>
      <c r="N15">
        <f t="shared" si="3"/>
        <v>8</v>
      </c>
    </row>
    <row r="16" spans="1:14" x14ac:dyDescent="0.15">
      <c r="A16">
        <v>1</v>
      </c>
      <c r="B16">
        <v>6</v>
      </c>
      <c r="D16">
        <v>5</v>
      </c>
      <c r="F16">
        <f>SUM($E$12:E16)</f>
        <v>0</v>
      </c>
      <c r="G16">
        <f t="shared" si="2"/>
        <v>1540</v>
      </c>
      <c r="H16">
        <f>SUM($G$12:G16)</f>
        <v>6600</v>
      </c>
      <c r="J16">
        <v>5</v>
      </c>
      <c r="K16">
        <f t="shared" si="4"/>
        <v>45</v>
      </c>
      <c r="L16">
        <f t="shared" si="4"/>
        <v>7</v>
      </c>
      <c r="M16">
        <f t="shared" si="3"/>
        <v>7</v>
      </c>
      <c r="N16">
        <f t="shared" si="3"/>
        <v>10</v>
      </c>
    </row>
    <row r="17" spans="1:14" x14ac:dyDescent="0.15">
      <c r="A17">
        <v>1</v>
      </c>
      <c r="B17">
        <v>7</v>
      </c>
      <c r="D17">
        <v>6</v>
      </c>
      <c r="F17">
        <f>SUM($E$12:E17)</f>
        <v>0</v>
      </c>
      <c r="G17">
        <f t="shared" si="2"/>
        <v>1650</v>
      </c>
      <c r="H17">
        <f>SUM($G$12:G17)</f>
        <v>8250</v>
      </c>
      <c r="J17">
        <v>6</v>
      </c>
      <c r="K17">
        <f t="shared" si="4"/>
        <v>56</v>
      </c>
      <c r="L17">
        <f t="shared" si="4"/>
        <v>8</v>
      </c>
      <c r="M17">
        <f t="shared" si="3"/>
        <v>8</v>
      </c>
      <c r="N17">
        <f t="shared" si="3"/>
        <v>13</v>
      </c>
    </row>
    <row r="18" spans="1:14" x14ac:dyDescent="0.15">
      <c r="A18">
        <v>1</v>
      </c>
      <c r="B18">
        <v>8</v>
      </c>
      <c r="D18">
        <v>7</v>
      </c>
      <c r="F18">
        <f>SUM($E$12:E18)</f>
        <v>0</v>
      </c>
      <c r="G18">
        <f t="shared" si="2"/>
        <v>1760</v>
      </c>
      <c r="H18">
        <f>SUM($G$12:G18)</f>
        <v>10010</v>
      </c>
      <c r="J18">
        <v>7</v>
      </c>
      <c r="K18">
        <f t="shared" si="4"/>
        <v>68</v>
      </c>
      <c r="L18">
        <f t="shared" si="4"/>
        <v>10</v>
      </c>
      <c r="M18">
        <f t="shared" si="3"/>
        <v>10</v>
      </c>
      <c r="N18">
        <f t="shared" si="3"/>
        <v>15</v>
      </c>
    </row>
    <row r="19" spans="1:14" x14ac:dyDescent="0.15">
      <c r="A19">
        <v>1</v>
      </c>
      <c r="B19">
        <v>9</v>
      </c>
      <c r="D19">
        <v>8</v>
      </c>
      <c r="F19">
        <f>SUM($E$12:E19)</f>
        <v>0</v>
      </c>
      <c r="G19">
        <f t="shared" si="2"/>
        <v>1870</v>
      </c>
      <c r="H19">
        <f>SUM($G$12:G19)</f>
        <v>11880</v>
      </c>
      <c r="J19">
        <v>8</v>
      </c>
      <c r="K19">
        <f t="shared" si="4"/>
        <v>79</v>
      </c>
      <c r="L19">
        <f t="shared" si="4"/>
        <v>11</v>
      </c>
      <c r="M19">
        <f t="shared" si="3"/>
        <v>11</v>
      </c>
      <c r="N19">
        <f t="shared" si="3"/>
        <v>18</v>
      </c>
    </row>
    <row r="20" spans="1:14" ht="14.25" thickBot="1" x14ac:dyDescent="0.2">
      <c r="A20">
        <v>1</v>
      </c>
      <c r="B20">
        <v>10</v>
      </c>
      <c r="D20">
        <v>9</v>
      </c>
      <c r="F20">
        <f>SUM($E$12:E20)</f>
        <v>0</v>
      </c>
      <c r="G20">
        <f t="shared" si="2"/>
        <v>1980</v>
      </c>
      <c r="H20">
        <f>SUM($G$12:G20)</f>
        <v>13860</v>
      </c>
      <c r="J20">
        <v>9</v>
      </c>
      <c r="K20">
        <f t="shared" si="4"/>
        <v>90</v>
      </c>
      <c r="L20">
        <f t="shared" si="4"/>
        <v>13</v>
      </c>
      <c r="M20">
        <f t="shared" si="3"/>
        <v>13</v>
      </c>
      <c r="N20">
        <f t="shared" si="3"/>
        <v>20</v>
      </c>
    </row>
    <row r="21" spans="1:14" ht="14.25" thickBot="1" x14ac:dyDescent="0.2">
      <c r="B21" s="76" t="s">
        <v>101</v>
      </c>
      <c r="C21" s="77"/>
      <c r="D21" s="78"/>
      <c r="J21">
        <v>10</v>
      </c>
      <c r="K21">
        <f t="shared" si="4"/>
        <v>101</v>
      </c>
      <c r="L21">
        <f t="shared" si="4"/>
        <v>15</v>
      </c>
      <c r="M21">
        <f t="shared" si="3"/>
        <v>15</v>
      </c>
      <c r="N21">
        <f t="shared" si="3"/>
        <v>23</v>
      </c>
    </row>
    <row r="22" spans="1:14" x14ac:dyDescent="0.15">
      <c r="A22">
        <v>2</v>
      </c>
      <c r="B22">
        <v>10</v>
      </c>
      <c r="D22">
        <v>1</v>
      </c>
      <c r="F22">
        <f>SUM($E$12:E22)</f>
        <v>0</v>
      </c>
      <c r="G22">
        <f t="shared" si="2"/>
        <v>3960</v>
      </c>
      <c r="H22">
        <f>SUM($G$12:G22)</f>
        <v>17820</v>
      </c>
      <c r="J22">
        <v>11</v>
      </c>
      <c r="K22">
        <f t="shared" si="4"/>
        <v>113</v>
      </c>
      <c r="L22">
        <f t="shared" si="4"/>
        <v>16</v>
      </c>
      <c r="M22">
        <f t="shared" si="3"/>
        <v>16</v>
      </c>
      <c r="N22">
        <f t="shared" si="3"/>
        <v>25</v>
      </c>
    </row>
    <row r="23" spans="1:14" x14ac:dyDescent="0.15">
      <c r="A23">
        <v>2</v>
      </c>
      <c r="B23">
        <v>11</v>
      </c>
      <c r="D23">
        <v>2</v>
      </c>
      <c r="F23">
        <f>SUM($E$12:E23)</f>
        <v>0</v>
      </c>
      <c r="G23">
        <f t="shared" si="2"/>
        <v>4180</v>
      </c>
      <c r="H23">
        <f>SUM($G$12:G23)</f>
        <v>22000</v>
      </c>
      <c r="J23">
        <v>12</v>
      </c>
      <c r="K23">
        <f t="shared" si="4"/>
        <v>124</v>
      </c>
      <c r="L23">
        <f t="shared" si="4"/>
        <v>18</v>
      </c>
      <c r="M23">
        <f t="shared" si="3"/>
        <v>18</v>
      </c>
      <c r="N23">
        <f t="shared" si="3"/>
        <v>28</v>
      </c>
    </row>
    <row r="24" spans="1:14" x14ac:dyDescent="0.15">
      <c r="A24">
        <v>2</v>
      </c>
      <c r="B24">
        <v>11</v>
      </c>
      <c r="D24">
        <v>3</v>
      </c>
      <c r="F24">
        <f>SUM($E$12:E24)</f>
        <v>0</v>
      </c>
      <c r="G24">
        <f t="shared" si="2"/>
        <v>4180</v>
      </c>
      <c r="H24">
        <f>SUM($G$12:G24)</f>
        <v>26180</v>
      </c>
      <c r="J24">
        <v>13</v>
      </c>
      <c r="K24">
        <f t="shared" si="4"/>
        <v>135</v>
      </c>
      <c r="L24">
        <f t="shared" si="4"/>
        <v>20</v>
      </c>
      <c r="M24">
        <f t="shared" si="3"/>
        <v>20</v>
      </c>
      <c r="N24">
        <f t="shared" si="3"/>
        <v>30</v>
      </c>
    </row>
    <row r="25" spans="1:14" x14ac:dyDescent="0.15">
      <c r="A25">
        <v>2</v>
      </c>
      <c r="B25">
        <v>12</v>
      </c>
      <c r="D25">
        <v>4</v>
      </c>
      <c r="F25">
        <f>SUM($E$12:E25)</f>
        <v>0</v>
      </c>
      <c r="G25">
        <f t="shared" si="2"/>
        <v>4400</v>
      </c>
      <c r="H25">
        <f>SUM($G$12:G25)</f>
        <v>30580</v>
      </c>
      <c r="J25">
        <v>14</v>
      </c>
      <c r="K25">
        <f t="shared" si="4"/>
        <v>146</v>
      </c>
      <c r="L25">
        <f t="shared" si="4"/>
        <v>21</v>
      </c>
      <c r="M25">
        <f t="shared" si="3"/>
        <v>21</v>
      </c>
      <c r="N25">
        <f t="shared" si="3"/>
        <v>33</v>
      </c>
    </row>
    <row r="26" spans="1:14" x14ac:dyDescent="0.15">
      <c r="A26">
        <v>2</v>
      </c>
      <c r="B26">
        <v>12</v>
      </c>
      <c r="D26">
        <v>5</v>
      </c>
      <c r="F26">
        <f>SUM($E$12:E26)</f>
        <v>0</v>
      </c>
      <c r="G26">
        <f t="shared" si="2"/>
        <v>4400</v>
      </c>
      <c r="H26">
        <f>SUM($G$12:G26)</f>
        <v>34980</v>
      </c>
      <c r="J26">
        <v>15</v>
      </c>
      <c r="K26">
        <f t="shared" si="4"/>
        <v>158</v>
      </c>
      <c r="L26">
        <f t="shared" si="4"/>
        <v>23</v>
      </c>
      <c r="M26">
        <f t="shared" si="3"/>
        <v>23</v>
      </c>
      <c r="N26">
        <f t="shared" si="3"/>
        <v>35</v>
      </c>
    </row>
    <row r="27" spans="1:14" x14ac:dyDescent="0.15">
      <c r="A27">
        <v>2</v>
      </c>
      <c r="B27">
        <v>13</v>
      </c>
      <c r="D27">
        <v>6</v>
      </c>
      <c r="F27">
        <f>SUM($E$12:E27)</f>
        <v>0</v>
      </c>
      <c r="G27">
        <f t="shared" si="2"/>
        <v>4620</v>
      </c>
      <c r="H27">
        <f>SUM($G$12:G27)</f>
        <v>39600</v>
      </c>
      <c r="J27">
        <v>16</v>
      </c>
      <c r="K27">
        <f t="shared" si="4"/>
        <v>169</v>
      </c>
      <c r="L27">
        <f t="shared" si="4"/>
        <v>24</v>
      </c>
      <c r="M27">
        <f t="shared" si="3"/>
        <v>24</v>
      </c>
      <c r="N27">
        <f t="shared" si="3"/>
        <v>38</v>
      </c>
    </row>
    <row r="28" spans="1:14" x14ac:dyDescent="0.15">
      <c r="A28">
        <v>2</v>
      </c>
      <c r="B28">
        <v>13</v>
      </c>
      <c r="D28">
        <v>7</v>
      </c>
      <c r="F28">
        <f>SUM($E$12:E28)</f>
        <v>0</v>
      </c>
      <c r="G28">
        <f t="shared" si="2"/>
        <v>4620</v>
      </c>
      <c r="H28">
        <f>SUM($G$12:G28)</f>
        <v>44220</v>
      </c>
      <c r="J28">
        <v>17</v>
      </c>
      <c r="K28">
        <f t="shared" si="4"/>
        <v>180</v>
      </c>
      <c r="L28">
        <f t="shared" si="4"/>
        <v>26</v>
      </c>
      <c r="M28">
        <f t="shared" si="3"/>
        <v>26</v>
      </c>
      <c r="N28">
        <f t="shared" si="3"/>
        <v>40</v>
      </c>
    </row>
    <row r="29" spans="1:14" x14ac:dyDescent="0.15">
      <c r="A29">
        <v>2</v>
      </c>
      <c r="B29">
        <v>14</v>
      </c>
      <c r="D29">
        <v>8</v>
      </c>
      <c r="F29">
        <f>SUM($E$12:E29)</f>
        <v>0</v>
      </c>
      <c r="G29">
        <f t="shared" si="2"/>
        <v>4840</v>
      </c>
      <c r="H29">
        <f>SUM($G$12:G29)</f>
        <v>49060</v>
      </c>
      <c r="J29">
        <v>18</v>
      </c>
      <c r="K29">
        <f t="shared" si="4"/>
        <v>191</v>
      </c>
      <c r="L29">
        <f t="shared" si="4"/>
        <v>28</v>
      </c>
      <c r="M29">
        <f t="shared" si="4"/>
        <v>28</v>
      </c>
      <c r="N29">
        <f t="shared" si="4"/>
        <v>43</v>
      </c>
    </row>
    <row r="30" spans="1:14" ht="14.25" thickBot="1" x14ac:dyDescent="0.2">
      <c r="A30">
        <v>2</v>
      </c>
      <c r="B30">
        <v>14</v>
      </c>
      <c r="D30">
        <v>9</v>
      </c>
      <c r="F30">
        <f>SUM($E$12:E30)</f>
        <v>0</v>
      </c>
      <c r="G30">
        <f t="shared" si="2"/>
        <v>4840</v>
      </c>
      <c r="H30">
        <f>SUM($G$12:G30)</f>
        <v>53900</v>
      </c>
      <c r="J30">
        <v>19</v>
      </c>
      <c r="K30">
        <f t="shared" ref="K30:N45" si="5">ROUND(K$8*$J29,0)</f>
        <v>203</v>
      </c>
      <c r="L30">
        <f t="shared" si="5"/>
        <v>29</v>
      </c>
      <c r="M30">
        <f t="shared" si="5"/>
        <v>29</v>
      </c>
      <c r="N30">
        <f t="shared" si="5"/>
        <v>45</v>
      </c>
    </row>
    <row r="31" spans="1:14" ht="14.25" thickBot="1" x14ac:dyDescent="0.2">
      <c r="B31" s="76" t="s">
        <v>101</v>
      </c>
      <c r="C31" s="77"/>
      <c r="D31" s="78"/>
      <c r="J31">
        <v>20</v>
      </c>
      <c r="K31">
        <f t="shared" si="5"/>
        <v>214</v>
      </c>
      <c r="L31">
        <f t="shared" si="5"/>
        <v>31</v>
      </c>
      <c r="M31">
        <f t="shared" si="5"/>
        <v>31</v>
      </c>
      <c r="N31">
        <f t="shared" si="5"/>
        <v>48</v>
      </c>
    </row>
    <row r="32" spans="1:14" x14ac:dyDescent="0.15">
      <c r="A32">
        <v>3</v>
      </c>
      <c r="B32">
        <v>15</v>
      </c>
      <c r="D32">
        <v>1</v>
      </c>
      <c r="F32">
        <f>SUM($E$12:E32)</f>
        <v>0</v>
      </c>
      <c r="G32">
        <f t="shared" si="2"/>
        <v>7590</v>
      </c>
      <c r="H32">
        <f>SUM($G$12:G32)</f>
        <v>61490</v>
      </c>
      <c r="J32">
        <v>21</v>
      </c>
      <c r="K32">
        <f t="shared" si="5"/>
        <v>225</v>
      </c>
      <c r="L32">
        <f t="shared" si="5"/>
        <v>33</v>
      </c>
      <c r="M32">
        <f t="shared" si="5"/>
        <v>33</v>
      </c>
      <c r="N32">
        <f t="shared" si="5"/>
        <v>50</v>
      </c>
    </row>
    <row r="33" spans="1:14" x14ac:dyDescent="0.15">
      <c r="A33">
        <v>3</v>
      </c>
      <c r="B33">
        <v>16</v>
      </c>
      <c r="D33">
        <v>2</v>
      </c>
      <c r="F33">
        <f>SUM($E$12:E33)</f>
        <v>0</v>
      </c>
      <c r="G33">
        <f t="shared" si="2"/>
        <v>7920</v>
      </c>
      <c r="H33">
        <f>SUM($G$12:G33)</f>
        <v>69410</v>
      </c>
      <c r="J33">
        <v>22</v>
      </c>
      <c r="K33">
        <f t="shared" si="5"/>
        <v>236</v>
      </c>
      <c r="L33">
        <f t="shared" si="5"/>
        <v>34</v>
      </c>
      <c r="M33">
        <f t="shared" si="5"/>
        <v>34</v>
      </c>
      <c r="N33">
        <f t="shared" si="5"/>
        <v>53</v>
      </c>
    </row>
    <row r="34" spans="1:14" x14ac:dyDescent="0.15">
      <c r="A34">
        <v>3</v>
      </c>
      <c r="B34">
        <v>16</v>
      </c>
      <c r="D34">
        <v>3</v>
      </c>
      <c r="F34">
        <f>SUM($E$12:E34)</f>
        <v>0</v>
      </c>
      <c r="G34">
        <f t="shared" si="2"/>
        <v>7920</v>
      </c>
      <c r="H34">
        <f>SUM($G$12:G34)</f>
        <v>77330</v>
      </c>
      <c r="J34">
        <v>23</v>
      </c>
      <c r="K34">
        <f t="shared" si="5"/>
        <v>248</v>
      </c>
      <c r="L34">
        <f t="shared" si="5"/>
        <v>36</v>
      </c>
      <c r="M34">
        <f t="shared" si="5"/>
        <v>36</v>
      </c>
      <c r="N34">
        <f t="shared" si="5"/>
        <v>55</v>
      </c>
    </row>
    <row r="35" spans="1:14" x14ac:dyDescent="0.15">
      <c r="A35">
        <v>3</v>
      </c>
      <c r="B35">
        <v>17</v>
      </c>
      <c r="D35">
        <v>4</v>
      </c>
      <c r="F35">
        <f>SUM($E$12:E35)</f>
        <v>0</v>
      </c>
      <c r="G35">
        <f t="shared" si="2"/>
        <v>8250</v>
      </c>
      <c r="H35">
        <f>SUM($G$12:G35)</f>
        <v>85580</v>
      </c>
      <c r="J35">
        <v>24</v>
      </c>
      <c r="K35">
        <f t="shared" si="5"/>
        <v>259</v>
      </c>
      <c r="L35">
        <f t="shared" si="5"/>
        <v>37</v>
      </c>
      <c r="M35">
        <f t="shared" si="5"/>
        <v>37</v>
      </c>
      <c r="N35">
        <f t="shared" si="5"/>
        <v>58</v>
      </c>
    </row>
    <row r="36" spans="1:14" x14ac:dyDescent="0.15">
      <c r="A36">
        <v>3</v>
      </c>
      <c r="B36">
        <v>17</v>
      </c>
      <c r="D36">
        <v>5</v>
      </c>
      <c r="F36">
        <f>SUM($E$12:E36)</f>
        <v>0</v>
      </c>
      <c r="G36">
        <f t="shared" si="2"/>
        <v>8250</v>
      </c>
      <c r="H36">
        <f>SUM($G$12:G36)</f>
        <v>93830</v>
      </c>
      <c r="J36">
        <v>25</v>
      </c>
      <c r="K36">
        <f t="shared" si="5"/>
        <v>270</v>
      </c>
      <c r="L36">
        <f t="shared" si="5"/>
        <v>39</v>
      </c>
      <c r="M36">
        <f t="shared" si="5"/>
        <v>39</v>
      </c>
      <c r="N36">
        <f t="shared" si="5"/>
        <v>60</v>
      </c>
    </row>
    <row r="37" spans="1:14" x14ac:dyDescent="0.15">
      <c r="A37">
        <v>3</v>
      </c>
      <c r="B37">
        <v>18</v>
      </c>
      <c r="D37">
        <v>6</v>
      </c>
      <c r="F37">
        <f>SUM($E$12:E37)</f>
        <v>0</v>
      </c>
      <c r="G37">
        <f t="shared" si="2"/>
        <v>8580</v>
      </c>
      <c r="H37">
        <f>SUM($G$12:G37)</f>
        <v>102410</v>
      </c>
      <c r="J37">
        <v>26</v>
      </c>
      <c r="K37">
        <f t="shared" si="5"/>
        <v>281</v>
      </c>
      <c r="L37">
        <f t="shared" si="5"/>
        <v>41</v>
      </c>
      <c r="M37">
        <f t="shared" si="5"/>
        <v>41</v>
      </c>
      <c r="N37">
        <f t="shared" si="5"/>
        <v>63</v>
      </c>
    </row>
    <row r="38" spans="1:14" x14ac:dyDescent="0.15">
      <c r="A38">
        <v>3</v>
      </c>
      <c r="B38">
        <v>18</v>
      </c>
      <c r="D38">
        <v>7</v>
      </c>
      <c r="F38">
        <f>SUM($E$12:E38)</f>
        <v>0</v>
      </c>
      <c r="G38">
        <f t="shared" si="2"/>
        <v>8580</v>
      </c>
      <c r="H38">
        <f>SUM($G$12:G38)</f>
        <v>110990</v>
      </c>
      <c r="J38">
        <v>27</v>
      </c>
      <c r="K38">
        <f t="shared" si="5"/>
        <v>293</v>
      </c>
      <c r="L38">
        <f t="shared" si="5"/>
        <v>42</v>
      </c>
      <c r="M38">
        <f t="shared" si="5"/>
        <v>42</v>
      </c>
      <c r="N38">
        <f t="shared" si="5"/>
        <v>65</v>
      </c>
    </row>
    <row r="39" spans="1:14" x14ac:dyDescent="0.15">
      <c r="A39">
        <v>3</v>
      </c>
      <c r="B39">
        <v>19</v>
      </c>
      <c r="D39">
        <v>8</v>
      </c>
      <c r="F39">
        <f>SUM($E$12:E39)</f>
        <v>0</v>
      </c>
      <c r="G39">
        <f t="shared" si="2"/>
        <v>8910</v>
      </c>
      <c r="H39">
        <f>SUM($G$12:G39)</f>
        <v>119900</v>
      </c>
      <c r="J39">
        <v>28</v>
      </c>
      <c r="K39">
        <f t="shared" si="5"/>
        <v>304</v>
      </c>
      <c r="L39">
        <f t="shared" si="5"/>
        <v>44</v>
      </c>
      <c r="M39">
        <f t="shared" si="5"/>
        <v>44</v>
      </c>
      <c r="N39">
        <f t="shared" si="5"/>
        <v>68</v>
      </c>
    </row>
    <row r="40" spans="1:14" ht="14.25" thickBot="1" x14ac:dyDescent="0.2">
      <c r="A40">
        <v>3</v>
      </c>
      <c r="B40">
        <v>19</v>
      </c>
      <c r="D40">
        <v>9</v>
      </c>
      <c r="F40">
        <f>SUM($E$12:E40)</f>
        <v>0</v>
      </c>
      <c r="G40">
        <f t="shared" si="2"/>
        <v>8910</v>
      </c>
      <c r="H40">
        <f>SUM($G$12:G40)</f>
        <v>128810</v>
      </c>
      <c r="J40">
        <v>29</v>
      </c>
      <c r="K40">
        <f t="shared" si="5"/>
        <v>315</v>
      </c>
      <c r="L40">
        <f t="shared" si="5"/>
        <v>46</v>
      </c>
      <c r="M40">
        <f t="shared" si="5"/>
        <v>46</v>
      </c>
      <c r="N40">
        <f t="shared" si="5"/>
        <v>70</v>
      </c>
    </row>
    <row r="41" spans="1:14" ht="14.25" thickBot="1" x14ac:dyDescent="0.2">
      <c r="B41" s="76" t="s">
        <v>101</v>
      </c>
      <c r="C41" s="77"/>
      <c r="D41" s="78"/>
      <c r="J41">
        <v>30</v>
      </c>
      <c r="K41">
        <f t="shared" si="5"/>
        <v>326</v>
      </c>
      <c r="L41">
        <f t="shared" si="5"/>
        <v>47</v>
      </c>
      <c r="M41">
        <f t="shared" si="5"/>
        <v>47</v>
      </c>
      <c r="N41">
        <f t="shared" si="5"/>
        <v>73</v>
      </c>
    </row>
    <row r="42" spans="1:14" x14ac:dyDescent="0.15">
      <c r="A42">
        <v>4</v>
      </c>
      <c r="B42">
        <v>20</v>
      </c>
      <c r="D42">
        <v>1</v>
      </c>
      <c r="E42">
        <f>ROUND(($D$4+1)*(B42-20)+(A22*$D$6+1),0)</f>
        <v>2</v>
      </c>
      <c r="F42">
        <f>SUM($E$12:E42)</f>
        <v>2</v>
      </c>
      <c r="G42">
        <f t="shared" si="2"/>
        <v>12320</v>
      </c>
      <c r="H42">
        <f>SUM($G$12:G42)</f>
        <v>141130</v>
      </c>
      <c r="J42">
        <v>31</v>
      </c>
      <c r="K42">
        <f t="shared" si="5"/>
        <v>338</v>
      </c>
      <c r="L42">
        <f t="shared" si="5"/>
        <v>49</v>
      </c>
      <c r="M42">
        <f t="shared" si="5"/>
        <v>49</v>
      </c>
      <c r="N42">
        <f t="shared" si="5"/>
        <v>75</v>
      </c>
    </row>
    <row r="43" spans="1:14" x14ac:dyDescent="0.15">
      <c r="A43">
        <v>4</v>
      </c>
      <c r="B43">
        <v>21</v>
      </c>
      <c r="D43">
        <v>2</v>
      </c>
      <c r="E43">
        <f t="shared" ref="E43:E100" si="6">ROUND(($D$4+1)*(B43-20)+(A23*$D$6+1),0)</f>
        <v>3</v>
      </c>
      <c r="F43">
        <f>SUM($E$12:E43)</f>
        <v>5</v>
      </c>
      <c r="G43">
        <f t="shared" si="2"/>
        <v>12760</v>
      </c>
      <c r="H43">
        <f>SUM($G$12:G43)</f>
        <v>153890</v>
      </c>
      <c r="J43">
        <v>32</v>
      </c>
      <c r="K43">
        <f t="shared" si="5"/>
        <v>349</v>
      </c>
      <c r="L43">
        <f t="shared" si="5"/>
        <v>50</v>
      </c>
      <c r="M43">
        <f t="shared" si="5"/>
        <v>50</v>
      </c>
      <c r="N43">
        <f t="shared" si="5"/>
        <v>78</v>
      </c>
    </row>
    <row r="44" spans="1:14" x14ac:dyDescent="0.15">
      <c r="A44">
        <v>4</v>
      </c>
      <c r="B44">
        <v>21</v>
      </c>
      <c r="D44">
        <v>3</v>
      </c>
      <c r="E44">
        <f t="shared" si="6"/>
        <v>3</v>
      </c>
      <c r="F44">
        <f>SUM($E$12:E44)</f>
        <v>8</v>
      </c>
      <c r="G44">
        <f t="shared" si="2"/>
        <v>12760</v>
      </c>
      <c r="H44">
        <f>SUM($G$12:G44)</f>
        <v>166650</v>
      </c>
      <c r="J44">
        <v>33</v>
      </c>
      <c r="K44">
        <f t="shared" si="5"/>
        <v>360</v>
      </c>
      <c r="L44">
        <f t="shared" si="5"/>
        <v>52</v>
      </c>
      <c r="M44">
        <f t="shared" si="5"/>
        <v>52</v>
      </c>
      <c r="N44">
        <f t="shared" si="5"/>
        <v>80</v>
      </c>
    </row>
    <row r="45" spans="1:14" x14ac:dyDescent="0.15">
      <c r="A45">
        <v>4</v>
      </c>
      <c r="B45">
        <v>22</v>
      </c>
      <c r="D45">
        <v>4</v>
      </c>
      <c r="E45">
        <f t="shared" si="6"/>
        <v>4</v>
      </c>
      <c r="F45">
        <f>SUM($E$12:E45)</f>
        <v>12</v>
      </c>
      <c r="G45">
        <f t="shared" si="2"/>
        <v>13200</v>
      </c>
      <c r="H45">
        <f>SUM($G$12:G45)</f>
        <v>179850</v>
      </c>
      <c r="J45">
        <v>34</v>
      </c>
      <c r="K45">
        <f t="shared" si="5"/>
        <v>371</v>
      </c>
      <c r="L45">
        <f t="shared" si="5"/>
        <v>54</v>
      </c>
      <c r="M45">
        <f t="shared" si="5"/>
        <v>54</v>
      </c>
      <c r="N45">
        <f t="shared" si="5"/>
        <v>83</v>
      </c>
    </row>
    <row r="46" spans="1:14" x14ac:dyDescent="0.15">
      <c r="A46">
        <v>4</v>
      </c>
      <c r="B46">
        <v>22</v>
      </c>
      <c r="D46">
        <v>5</v>
      </c>
      <c r="E46">
        <f t="shared" si="6"/>
        <v>4</v>
      </c>
      <c r="F46">
        <f>SUM($E$12:E46)</f>
        <v>16</v>
      </c>
      <c r="G46">
        <f t="shared" si="2"/>
        <v>13200</v>
      </c>
      <c r="H46">
        <f>SUM($G$12:G46)</f>
        <v>193050</v>
      </c>
      <c r="J46">
        <v>35</v>
      </c>
      <c r="K46">
        <f t="shared" ref="K46:N61" si="7">ROUND(K$8*$J45,0)</f>
        <v>383</v>
      </c>
      <c r="L46">
        <f t="shared" si="7"/>
        <v>55</v>
      </c>
      <c r="M46">
        <f t="shared" si="7"/>
        <v>55</v>
      </c>
      <c r="N46">
        <f t="shared" si="7"/>
        <v>85</v>
      </c>
    </row>
    <row r="47" spans="1:14" x14ac:dyDescent="0.15">
      <c r="A47">
        <v>4</v>
      </c>
      <c r="B47">
        <v>23</v>
      </c>
      <c r="D47">
        <v>6</v>
      </c>
      <c r="E47">
        <f t="shared" si="6"/>
        <v>5</v>
      </c>
      <c r="F47">
        <f>SUM($E$12:E47)</f>
        <v>21</v>
      </c>
      <c r="G47">
        <f t="shared" si="2"/>
        <v>13640</v>
      </c>
      <c r="H47">
        <f>SUM($G$12:G47)</f>
        <v>206690</v>
      </c>
      <c r="J47">
        <v>36</v>
      </c>
      <c r="K47">
        <f t="shared" si="7"/>
        <v>394</v>
      </c>
      <c r="L47">
        <f t="shared" si="7"/>
        <v>57</v>
      </c>
      <c r="M47">
        <f t="shared" si="7"/>
        <v>57</v>
      </c>
      <c r="N47">
        <f t="shared" si="7"/>
        <v>88</v>
      </c>
    </row>
    <row r="48" spans="1:14" x14ac:dyDescent="0.15">
      <c r="A48">
        <v>4</v>
      </c>
      <c r="B48">
        <v>23</v>
      </c>
      <c r="D48">
        <v>7</v>
      </c>
      <c r="E48">
        <f t="shared" si="6"/>
        <v>5</v>
      </c>
      <c r="F48">
        <f>SUM($E$12:E48)</f>
        <v>26</v>
      </c>
      <c r="G48">
        <f t="shared" si="2"/>
        <v>13640</v>
      </c>
      <c r="H48">
        <f>SUM($G$12:G48)</f>
        <v>220330</v>
      </c>
      <c r="J48">
        <v>37</v>
      </c>
      <c r="K48">
        <f t="shared" si="7"/>
        <v>405</v>
      </c>
      <c r="L48">
        <f t="shared" si="7"/>
        <v>59</v>
      </c>
      <c r="M48">
        <f t="shared" si="7"/>
        <v>59</v>
      </c>
      <c r="N48">
        <f t="shared" si="7"/>
        <v>90</v>
      </c>
    </row>
    <row r="49" spans="1:14" x14ac:dyDescent="0.15">
      <c r="A49">
        <v>4</v>
      </c>
      <c r="B49">
        <v>24</v>
      </c>
      <c r="D49">
        <v>8</v>
      </c>
      <c r="E49">
        <f t="shared" si="6"/>
        <v>6</v>
      </c>
      <c r="F49">
        <f>SUM($E$12:E49)</f>
        <v>32</v>
      </c>
      <c r="G49">
        <f t="shared" si="2"/>
        <v>14080</v>
      </c>
      <c r="H49">
        <f>SUM($G$12:G49)</f>
        <v>234410</v>
      </c>
      <c r="J49">
        <v>38</v>
      </c>
      <c r="K49">
        <f t="shared" si="7"/>
        <v>416</v>
      </c>
      <c r="L49">
        <f t="shared" si="7"/>
        <v>60</v>
      </c>
      <c r="M49">
        <f t="shared" si="7"/>
        <v>60</v>
      </c>
      <c r="N49">
        <f t="shared" si="7"/>
        <v>93</v>
      </c>
    </row>
    <row r="50" spans="1:14" ht="14.25" thickBot="1" x14ac:dyDescent="0.2">
      <c r="A50">
        <v>4</v>
      </c>
      <c r="B50">
        <v>24</v>
      </c>
      <c r="D50">
        <v>9</v>
      </c>
      <c r="E50">
        <f t="shared" si="6"/>
        <v>6</v>
      </c>
      <c r="F50">
        <f>SUM($E$12:E50)</f>
        <v>38</v>
      </c>
      <c r="G50">
        <f t="shared" si="2"/>
        <v>14080</v>
      </c>
      <c r="H50">
        <f>SUM($G$12:G50)</f>
        <v>248490</v>
      </c>
      <c r="J50">
        <v>39</v>
      </c>
      <c r="K50">
        <f t="shared" si="7"/>
        <v>428</v>
      </c>
      <c r="L50">
        <f t="shared" si="7"/>
        <v>62</v>
      </c>
      <c r="M50">
        <f t="shared" si="7"/>
        <v>62</v>
      </c>
      <c r="N50">
        <f t="shared" si="7"/>
        <v>95</v>
      </c>
    </row>
    <row r="51" spans="1:14" ht="14.25" thickBot="1" x14ac:dyDescent="0.2">
      <c r="B51" s="76" t="s">
        <v>101</v>
      </c>
      <c r="C51" s="77"/>
      <c r="D51" s="78"/>
      <c r="J51">
        <v>40</v>
      </c>
      <c r="K51">
        <f t="shared" si="7"/>
        <v>439</v>
      </c>
      <c r="L51">
        <f t="shared" si="7"/>
        <v>63</v>
      </c>
      <c r="M51">
        <f t="shared" si="7"/>
        <v>63</v>
      </c>
      <c r="N51">
        <f t="shared" si="7"/>
        <v>98</v>
      </c>
    </row>
    <row r="52" spans="1:14" x14ac:dyDescent="0.15">
      <c r="A52">
        <v>5</v>
      </c>
      <c r="B52">
        <v>25</v>
      </c>
      <c r="D52">
        <v>1</v>
      </c>
      <c r="E52">
        <f t="shared" si="6"/>
        <v>7</v>
      </c>
      <c r="F52">
        <f>SUM($E$12:E52)</f>
        <v>45</v>
      </c>
      <c r="G52">
        <f t="shared" si="2"/>
        <v>18150</v>
      </c>
      <c r="H52">
        <f>SUM($G$12:G52)</f>
        <v>266640</v>
      </c>
      <c r="J52">
        <v>41</v>
      </c>
      <c r="K52">
        <f t="shared" si="7"/>
        <v>450</v>
      </c>
      <c r="L52">
        <f t="shared" si="7"/>
        <v>65</v>
      </c>
      <c r="M52">
        <f t="shared" si="7"/>
        <v>65</v>
      </c>
      <c r="N52">
        <f t="shared" si="7"/>
        <v>100</v>
      </c>
    </row>
    <row r="53" spans="1:14" x14ac:dyDescent="0.15">
      <c r="A53">
        <v>5</v>
      </c>
      <c r="B53">
        <v>26</v>
      </c>
      <c r="D53">
        <v>2</v>
      </c>
      <c r="E53">
        <f t="shared" si="6"/>
        <v>8</v>
      </c>
      <c r="F53">
        <f>SUM($E$12:E53)</f>
        <v>53</v>
      </c>
      <c r="G53">
        <f t="shared" si="2"/>
        <v>18700</v>
      </c>
      <c r="H53">
        <f>SUM($G$12:G53)</f>
        <v>285340</v>
      </c>
      <c r="J53">
        <v>42</v>
      </c>
      <c r="K53">
        <f t="shared" si="7"/>
        <v>461</v>
      </c>
      <c r="L53">
        <f t="shared" si="7"/>
        <v>67</v>
      </c>
      <c r="M53">
        <f t="shared" si="7"/>
        <v>67</v>
      </c>
      <c r="N53">
        <f t="shared" si="7"/>
        <v>103</v>
      </c>
    </row>
    <row r="54" spans="1:14" x14ac:dyDescent="0.15">
      <c r="A54">
        <v>5</v>
      </c>
      <c r="B54">
        <v>26</v>
      </c>
      <c r="D54">
        <v>3</v>
      </c>
      <c r="E54">
        <f t="shared" si="6"/>
        <v>8</v>
      </c>
      <c r="F54">
        <f>SUM($E$12:E54)</f>
        <v>61</v>
      </c>
      <c r="G54">
        <f t="shared" si="2"/>
        <v>18700</v>
      </c>
      <c r="H54">
        <f>SUM($G$12:G54)</f>
        <v>304040</v>
      </c>
      <c r="J54">
        <v>43</v>
      </c>
      <c r="K54">
        <f t="shared" si="7"/>
        <v>473</v>
      </c>
      <c r="L54">
        <f t="shared" si="7"/>
        <v>68</v>
      </c>
      <c r="M54">
        <f t="shared" si="7"/>
        <v>68</v>
      </c>
      <c r="N54">
        <f t="shared" si="7"/>
        <v>105</v>
      </c>
    </row>
    <row r="55" spans="1:14" x14ac:dyDescent="0.15">
      <c r="A55">
        <v>5</v>
      </c>
      <c r="B55">
        <v>27</v>
      </c>
      <c r="D55">
        <v>4</v>
      </c>
      <c r="E55">
        <f t="shared" si="6"/>
        <v>9</v>
      </c>
      <c r="F55">
        <f>SUM($E$12:E55)</f>
        <v>70</v>
      </c>
      <c r="G55">
        <f t="shared" si="2"/>
        <v>19250</v>
      </c>
      <c r="H55">
        <f>SUM($G$12:G55)</f>
        <v>323290</v>
      </c>
      <c r="J55">
        <v>44</v>
      </c>
      <c r="K55">
        <f t="shared" si="7"/>
        <v>484</v>
      </c>
      <c r="L55">
        <f t="shared" si="7"/>
        <v>70</v>
      </c>
      <c r="M55">
        <f t="shared" si="7"/>
        <v>70</v>
      </c>
      <c r="N55">
        <f t="shared" si="7"/>
        <v>108</v>
      </c>
    </row>
    <row r="56" spans="1:14" x14ac:dyDescent="0.15">
      <c r="A56">
        <v>5</v>
      </c>
      <c r="B56">
        <v>27</v>
      </c>
      <c r="D56">
        <v>5</v>
      </c>
      <c r="E56">
        <f t="shared" si="6"/>
        <v>9</v>
      </c>
      <c r="F56">
        <f>SUM($E$12:E56)</f>
        <v>79</v>
      </c>
      <c r="G56">
        <f t="shared" si="2"/>
        <v>19250</v>
      </c>
      <c r="H56">
        <f>SUM($G$12:G56)</f>
        <v>342540</v>
      </c>
      <c r="J56">
        <v>45</v>
      </c>
      <c r="K56">
        <f t="shared" si="7"/>
        <v>495</v>
      </c>
      <c r="L56">
        <f t="shared" si="7"/>
        <v>72</v>
      </c>
      <c r="M56">
        <f t="shared" si="7"/>
        <v>72</v>
      </c>
      <c r="N56">
        <f t="shared" si="7"/>
        <v>110</v>
      </c>
    </row>
    <row r="57" spans="1:14" x14ac:dyDescent="0.15">
      <c r="A57">
        <v>5</v>
      </c>
      <c r="B57">
        <v>28</v>
      </c>
      <c r="D57">
        <v>6</v>
      </c>
      <c r="E57">
        <f t="shared" si="6"/>
        <v>10</v>
      </c>
      <c r="F57">
        <f>SUM($E$12:E57)</f>
        <v>89</v>
      </c>
      <c r="G57">
        <f t="shared" si="2"/>
        <v>19800</v>
      </c>
      <c r="H57">
        <f>SUM($G$12:G57)</f>
        <v>362340</v>
      </c>
      <c r="J57">
        <v>46</v>
      </c>
      <c r="K57">
        <f t="shared" si="7"/>
        <v>506</v>
      </c>
      <c r="L57">
        <f t="shared" si="7"/>
        <v>73</v>
      </c>
      <c r="M57">
        <f t="shared" si="7"/>
        <v>73</v>
      </c>
      <c r="N57">
        <f t="shared" si="7"/>
        <v>113</v>
      </c>
    </row>
    <row r="58" spans="1:14" x14ac:dyDescent="0.15">
      <c r="A58">
        <v>5</v>
      </c>
      <c r="B58">
        <v>28</v>
      </c>
      <c r="D58">
        <v>7</v>
      </c>
      <c r="E58">
        <f t="shared" si="6"/>
        <v>10</v>
      </c>
      <c r="F58">
        <f>SUM($E$12:E58)</f>
        <v>99</v>
      </c>
      <c r="G58">
        <f t="shared" si="2"/>
        <v>19800</v>
      </c>
      <c r="H58">
        <f>SUM($G$12:G58)</f>
        <v>382140</v>
      </c>
      <c r="J58">
        <v>47</v>
      </c>
      <c r="K58">
        <f t="shared" si="7"/>
        <v>518</v>
      </c>
      <c r="L58">
        <f t="shared" si="7"/>
        <v>75</v>
      </c>
      <c r="M58">
        <f t="shared" si="7"/>
        <v>75</v>
      </c>
      <c r="N58">
        <f t="shared" si="7"/>
        <v>115</v>
      </c>
    </row>
    <row r="59" spans="1:14" x14ac:dyDescent="0.15">
      <c r="A59">
        <v>5</v>
      </c>
      <c r="B59">
        <v>29</v>
      </c>
      <c r="D59">
        <v>8</v>
      </c>
      <c r="E59">
        <f t="shared" si="6"/>
        <v>11</v>
      </c>
      <c r="F59">
        <f>SUM($E$12:E59)</f>
        <v>110</v>
      </c>
      <c r="G59">
        <f t="shared" si="2"/>
        <v>20350</v>
      </c>
      <c r="H59">
        <f>SUM($G$12:G59)</f>
        <v>402490</v>
      </c>
      <c r="J59">
        <v>48</v>
      </c>
      <c r="K59">
        <f t="shared" si="7"/>
        <v>529</v>
      </c>
      <c r="L59">
        <f t="shared" si="7"/>
        <v>76</v>
      </c>
      <c r="M59">
        <f t="shared" si="7"/>
        <v>76</v>
      </c>
      <c r="N59">
        <f t="shared" si="7"/>
        <v>118</v>
      </c>
    </row>
    <row r="60" spans="1:14" ht="14.25" thickBot="1" x14ac:dyDescent="0.2">
      <c r="A60">
        <v>5</v>
      </c>
      <c r="B60">
        <v>29</v>
      </c>
      <c r="D60">
        <v>9</v>
      </c>
      <c r="E60">
        <f t="shared" si="6"/>
        <v>11</v>
      </c>
      <c r="F60">
        <f>SUM($E$12:E60)</f>
        <v>121</v>
      </c>
      <c r="G60">
        <f t="shared" si="2"/>
        <v>20350</v>
      </c>
      <c r="H60">
        <f>SUM($G$12:G60)</f>
        <v>422840</v>
      </c>
      <c r="J60">
        <v>49</v>
      </c>
      <c r="K60">
        <f t="shared" si="7"/>
        <v>540</v>
      </c>
      <c r="L60">
        <f t="shared" si="7"/>
        <v>78</v>
      </c>
      <c r="M60">
        <f t="shared" si="7"/>
        <v>78</v>
      </c>
      <c r="N60">
        <f t="shared" si="7"/>
        <v>120</v>
      </c>
    </row>
    <row r="61" spans="1:14" ht="14.25" thickBot="1" x14ac:dyDescent="0.2">
      <c r="B61" s="76" t="s">
        <v>101</v>
      </c>
      <c r="C61" s="77"/>
      <c r="D61" s="78"/>
      <c r="J61">
        <v>50</v>
      </c>
      <c r="K61">
        <f t="shared" si="7"/>
        <v>551</v>
      </c>
      <c r="L61">
        <f t="shared" si="7"/>
        <v>80</v>
      </c>
      <c r="M61">
        <f t="shared" si="7"/>
        <v>80</v>
      </c>
      <c r="N61">
        <f t="shared" si="7"/>
        <v>123</v>
      </c>
    </row>
    <row r="62" spans="1:14" x14ac:dyDescent="0.15">
      <c r="A62">
        <v>6</v>
      </c>
      <c r="B62">
        <v>30</v>
      </c>
      <c r="D62">
        <v>1</v>
      </c>
      <c r="E62">
        <f t="shared" si="6"/>
        <v>13</v>
      </c>
      <c r="F62">
        <f>SUM($E$12:E62)</f>
        <v>134</v>
      </c>
      <c r="G62">
        <f t="shared" si="2"/>
        <v>25080</v>
      </c>
      <c r="H62">
        <f>SUM($G$12:G62)</f>
        <v>447920</v>
      </c>
      <c r="J62">
        <v>51</v>
      </c>
      <c r="K62">
        <f t="shared" ref="K62:N77" si="8">ROUND(K$8*$J61,0)</f>
        <v>563</v>
      </c>
      <c r="L62">
        <f t="shared" si="8"/>
        <v>81</v>
      </c>
      <c r="M62">
        <f t="shared" si="8"/>
        <v>81</v>
      </c>
      <c r="N62">
        <f t="shared" si="8"/>
        <v>125</v>
      </c>
    </row>
    <row r="63" spans="1:14" x14ac:dyDescent="0.15">
      <c r="A63">
        <v>6</v>
      </c>
      <c r="B63">
        <v>31</v>
      </c>
      <c r="D63">
        <v>2</v>
      </c>
      <c r="E63">
        <f t="shared" si="6"/>
        <v>14</v>
      </c>
      <c r="F63">
        <f>SUM($E$12:E63)</f>
        <v>148</v>
      </c>
      <c r="G63">
        <f t="shared" si="2"/>
        <v>25740</v>
      </c>
      <c r="H63">
        <f>SUM($G$12:G63)</f>
        <v>473660</v>
      </c>
      <c r="J63">
        <v>52</v>
      </c>
      <c r="K63">
        <f t="shared" si="8"/>
        <v>574</v>
      </c>
      <c r="L63">
        <f t="shared" si="8"/>
        <v>83</v>
      </c>
      <c r="M63">
        <f t="shared" si="8"/>
        <v>83</v>
      </c>
      <c r="N63">
        <f t="shared" si="8"/>
        <v>128</v>
      </c>
    </row>
    <row r="64" spans="1:14" x14ac:dyDescent="0.15">
      <c r="A64">
        <v>6</v>
      </c>
      <c r="B64">
        <v>31</v>
      </c>
      <c r="D64">
        <v>3</v>
      </c>
      <c r="E64">
        <f t="shared" si="6"/>
        <v>14</v>
      </c>
      <c r="F64">
        <f>SUM($E$12:E64)</f>
        <v>162</v>
      </c>
      <c r="G64">
        <f t="shared" si="2"/>
        <v>25740</v>
      </c>
      <c r="H64">
        <f>SUM($G$12:G64)</f>
        <v>499400</v>
      </c>
      <c r="J64">
        <v>53</v>
      </c>
      <c r="K64">
        <f t="shared" si="8"/>
        <v>585</v>
      </c>
      <c r="L64">
        <f t="shared" si="8"/>
        <v>85</v>
      </c>
      <c r="M64">
        <f t="shared" si="8"/>
        <v>85</v>
      </c>
      <c r="N64">
        <f t="shared" si="8"/>
        <v>130</v>
      </c>
    </row>
    <row r="65" spans="1:14" x14ac:dyDescent="0.15">
      <c r="A65">
        <v>6</v>
      </c>
      <c r="B65">
        <v>32</v>
      </c>
      <c r="D65">
        <v>4</v>
      </c>
      <c r="E65">
        <f t="shared" si="6"/>
        <v>15</v>
      </c>
      <c r="F65">
        <f>SUM($E$12:E65)</f>
        <v>177</v>
      </c>
      <c r="G65">
        <f t="shared" si="2"/>
        <v>26400</v>
      </c>
      <c r="H65">
        <f>SUM($G$12:G65)</f>
        <v>525800</v>
      </c>
      <c r="J65">
        <v>54</v>
      </c>
      <c r="K65">
        <f t="shared" si="8"/>
        <v>596</v>
      </c>
      <c r="L65">
        <f t="shared" si="8"/>
        <v>86</v>
      </c>
      <c r="M65">
        <f t="shared" si="8"/>
        <v>86</v>
      </c>
      <c r="N65">
        <f t="shared" si="8"/>
        <v>133</v>
      </c>
    </row>
    <row r="66" spans="1:14" x14ac:dyDescent="0.15">
      <c r="A66">
        <v>6</v>
      </c>
      <c r="B66">
        <v>32</v>
      </c>
      <c r="D66">
        <v>5</v>
      </c>
      <c r="E66">
        <f t="shared" si="6"/>
        <v>15</v>
      </c>
      <c r="F66">
        <f>SUM($E$12:E66)</f>
        <v>192</v>
      </c>
      <c r="G66">
        <f t="shared" si="2"/>
        <v>26400</v>
      </c>
      <c r="H66">
        <f>SUM($G$12:G66)</f>
        <v>552200</v>
      </c>
      <c r="J66">
        <v>55</v>
      </c>
      <c r="K66">
        <f t="shared" si="8"/>
        <v>608</v>
      </c>
      <c r="L66">
        <f t="shared" si="8"/>
        <v>88</v>
      </c>
      <c r="M66">
        <f t="shared" si="8"/>
        <v>88</v>
      </c>
      <c r="N66">
        <f t="shared" si="8"/>
        <v>135</v>
      </c>
    </row>
    <row r="67" spans="1:14" x14ac:dyDescent="0.15">
      <c r="A67">
        <v>6</v>
      </c>
      <c r="B67">
        <v>33</v>
      </c>
      <c r="D67">
        <v>6</v>
      </c>
      <c r="E67">
        <f t="shared" si="6"/>
        <v>16</v>
      </c>
      <c r="F67">
        <f>SUM($E$12:E67)</f>
        <v>208</v>
      </c>
      <c r="G67">
        <f t="shared" si="2"/>
        <v>27060</v>
      </c>
      <c r="H67">
        <f>SUM($G$12:G67)</f>
        <v>579260</v>
      </c>
      <c r="J67">
        <v>56</v>
      </c>
      <c r="K67">
        <f t="shared" si="8"/>
        <v>619</v>
      </c>
      <c r="L67">
        <f t="shared" si="8"/>
        <v>89</v>
      </c>
      <c r="M67">
        <f t="shared" si="8"/>
        <v>89</v>
      </c>
      <c r="N67">
        <f t="shared" si="8"/>
        <v>138</v>
      </c>
    </row>
    <row r="68" spans="1:14" x14ac:dyDescent="0.15">
      <c r="A68">
        <v>6</v>
      </c>
      <c r="B68">
        <v>33</v>
      </c>
      <c r="D68">
        <v>7</v>
      </c>
      <c r="E68">
        <f t="shared" si="6"/>
        <v>16</v>
      </c>
      <c r="F68">
        <f>SUM($E$12:E68)</f>
        <v>224</v>
      </c>
      <c r="G68">
        <f t="shared" si="2"/>
        <v>27060</v>
      </c>
      <c r="H68">
        <f>SUM($G$12:G68)</f>
        <v>606320</v>
      </c>
      <c r="J68">
        <v>57</v>
      </c>
      <c r="K68">
        <f t="shared" si="8"/>
        <v>630</v>
      </c>
      <c r="L68">
        <f t="shared" si="8"/>
        <v>91</v>
      </c>
      <c r="M68">
        <f t="shared" si="8"/>
        <v>91</v>
      </c>
      <c r="N68">
        <f t="shared" si="8"/>
        <v>140</v>
      </c>
    </row>
    <row r="69" spans="1:14" x14ac:dyDescent="0.15">
      <c r="A69">
        <v>6</v>
      </c>
      <c r="B69">
        <v>34</v>
      </c>
      <c r="D69">
        <v>8</v>
      </c>
      <c r="E69">
        <f t="shared" si="6"/>
        <v>17</v>
      </c>
      <c r="F69">
        <f>SUM($E$12:E69)</f>
        <v>241</v>
      </c>
      <c r="G69">
        <f t="shared" si="2"/>
        <v>27720</v>
      </c>
      <c r="H69">
        <f>SUM($G$12:G69)</f>
        <v>634040</v>
      </c>
      <c r="J69">
        <v>58</v>
      </c>
      <c r="K69">
        <f t="shared" si="8"/>
        <v>641</v>
      </c>
      <c r="L69">
        <f t="shared" si="8"/>
        <v>93</v>
      </c>
      <c r="M69">
        <f t="shared" si="8"/>
        <v>93</v>
      </c>
      <c r="N69">
        <f t="shared" si="8"/>
        <v>143</v>
      </c>
    </row>
    <row r="70" spans="1:14" ht="14.25" thickBot="1" x14ac:dyDescent="0.2">
      <c r="A70">
        <v>6</v>
      </c>
      <c r="B70">
        <v>34</v>
      </c>
      <c r="D70">
        <v>9</v>
      </c>
      <c r="E70">
        <f t="shared" si="6"/>
        <v>17</v>
      </c>
      <c r="F70">
        <f>SUM($E$12:E70)</f>
        <v>258</v>
      </c>
      <c r="G70">
        <f t="shared" si="2"/>
        <v>27720</v>
      </c>
      <c r="H70">
        <f>SUM($G$12:G70)</f>
        <v>661760</v>
      </c>
      <c r="J70">
        <v>59</v>
      </c>
      <c r="K70">
        <f t="shared" si="8"/>
        <v>653</v>
      </c>
      <c r="L70">
        <f t="shared" si="8"/>
        <v>94</v>
      </c>
      <c r="M70">
        <f t="shared" si="8"/>
        <v>94</v>
      </c>
      <c r="N70">
        <f t="shared" si="8"/>
        <v>145</v>
      </c>
    </row>
    <row r="71" spans="1:14" ht="14.25" thickBot="1" x14ac:dyDescent="0.2">
      <c r="B71" s="76" t="s">
        <v>101</v>
      </c>
      <c r="C71" s="77"/>
      <c r="D71" s="78"/>
      <c r="J71">
        <v>60</v>
      </c>
      <c r="K71">
        <f t="shared" si="8"/>
        <v>664</v>
      </c>
      <c r="L71">
        <f t="shared" si="8"/>
        <v>96</v>
      </c>
      <c r="M71">
        <f t="shared" si="8"/>
        <v>96</v>
      </c>
      <c r="N71">
        <f t="shared" si="8"/>
        <v>148</v>
      </c>
    </row>
    <row r="72" spans="1:14" x14ac:dyDescent="0.15">
      <c r="A72">
        <v>7</v>
      </c>
      <c r="B72">
        <v>35</v>
      </c>
      <c r="D72">
        <v>1</v>
      </c>
      <c r="E72">
        <f t="shared" si="6"/>
        <v>18</v>
      </c>
      <c r="F72">
        <f>SUM($E$12:E72)</f>
        <v>276</v>
      </c>
      <c r="G72">
        <f t="shared" si="2"/>
        <v>33110</v>
      </c>
      <c r="H72">
        <f>SUM($G$12:G72)</f>
        <v>694870</v>
      </c>
      <c r="J72">
        <v>61</v>
      </c>
      <c r="K72">
        <f t="shared" si="8"/>
        <v>675</v>
      </c>
      <c r="L72">
        <f t="shared" si="8"/>
        <v>98</v>
      </c>
      <c r="M72">
        <f t="shared" si="8"/>
        <v>98</v>
      </c>
      <c r="N72">
        <f t="shared" si="8"/>
        <v>150</v>
      </c>
    </row>
    <row r="73" spans="1:14" x14ac:dyDescent="0.15">
      <c r="A73">
        <v>7</v>
      </c>
      <c r="B73">
        <v>36</v>
      </c>
      <c r="D73">
        <v>2</v>
      </c>
      <c r="E73">
        <f t="shared" si="6"/>
        <v>19</v>
      </c>
      <c r="F73">
        <f>SUM($E$12:E73)</f>
        <v>295</v>
      </c>
      <c r="G73">
        <f t="shared" si="2"/>
        <v>33880</v>
      </c>
      <c r="H73">
        <f>SUM($G$12:G73)</f>
        <v>728750</v>
      </c>
      <c r="J73">
        <v>62</v>
      </c>
      <c r="K73">
        <f t="shared" si="8"/>
        <v>686</v>
      </c>
      <c r="L73">
        <f t="shared" si="8"/>
        <v>99</v>
      </c>
      <c r="M73">
        <f t="shared" si="8"/>
        <v>99</v>
      </c>
      <c r="N73">
        <f t="shared" si="8"/>
        <v>153</v>
      </c>
    </row>
    <row r="74" spans="1:14" x14ac:dyDescent="0.15">
      <c r="A74">
        <v>7</v>
      </c>
      <c r="B74">
        <v>36</v>
      </c>
      <c r="D74">
        <v>3</v>
      </c>
      <c r="E74">
        <f t="shared" si="6"/>
        <v>19</v>
      </c>
      <c r="F74">
        <f>SUM($E$12:E74)</f>
        <v>314</v>
      </c>
      <c r="G74">
        <f t="shared" si="2"/>
        <v>33880</v>
      </c>
      <c r="H74">
        <f>SUM($G$12:G74)</f>
        <v>762630</v>
      </c>
      <c r="J74">
        <v>63</v>
      </c>
      <c r="K74">
        <f t="shared" si="8"/>
        <v>698</v>
      </c>
      <c r="L74">
        <f t="shared" si="8"/>
        <v>101</v>
      </c>
      <c r="M74">
        <f t="shared" si="8"/>
        <v>101</v>
      </c>
      <c r="N74">
        <f t="shared" si="8"/>
        <v>155</v>
      </c>
    </row>
    <row r="75" spans="1:14" x14ac:dyDescent="0.15">
      <c r="A75">
        <v>7</v>
      </c>
      <c r="B75">
        <v>37</v>
      </c>
      <c r="D75">
        <v>4</v>
      </c>
      <c r="E75">
        <f t="shared" si="6"/>
        <v>20</v>
      </c>
      <c r="F75">
        <f>SUM($E$12:E75)</f>
        <v>334</v>
      </c>
      <c r="G75">
        <f t="shared" si="2"/>
        <v>34650</v>
      </c>
      <c r="H75">
        <f>SUM($G$12:G75)</f>
        <v>797280</v>
      </c>
      <c r="J75">
        <v>64</v>
      </c>
      <c r="K75">
        <f t="shared" si="8"/>
        <v>709</v>
      </c>
      <c r="L75">
        <f t="shared" si="8"/>
        <v>102</v>
      </c>
      <c r="M75">
        <f t="shared" si="8"/>
        <v>102</v>
      </c>
      <c r="N75">
        <f t="shared" si="8"/>
        <v>158</v>
      </c>
    </row>
    <row r="76" spans="1:14" x14ac:dyDescent="0.15">
      <c r="A76">
        <v>7</v>
      </c>
      <c r="B76">
        <v>37</v>
      </c>
      <c r="D76">
        <v>5</v>
      </c>
      <c r="E76">
        <f t="shared" si="6"/>
        <v>20</v>
      </c>
      <c r="F76">
        <f>SUM($E$12:E76)</f>
        <v>354</v>
      </c>
      <c r="G76">
        <f t="shared" si="2"/>
        <v>34650</v>
      </c>
      <c r="H76">
        <f>SUM($G$12:G76)</f>
        <v>831930</v>
      </c>
      <c r="J76">
        <v>65</v>
      </c>
      <c r="K76">
        <f t="shared" si="8"/>
        <v>720</v>
      </c>
      <c r="L76">
        <f t="shared" si="8"/>
        <v>104</v>
      </c>
      <c r="M76">
        <f t="shared" si="8"/>
        <v>104</v>
      </c>
      <c r="N76">
        <f t="shared" si="8"/>
        <v>160</v>
      </c>
    </row>
    <row r="77" spans="1:14" x14ac:dyDescent="0.15">
      <c r="A77">
        <v>7</v>
      </c>
      <c r="B77">
        <v>38</v>
      </c>
      <c r="D77">
        <v>6</v>
      </c>
      <c r="E77">
        <f t="shared" si="6"/>
        <v>21</v>
      </c>
      <c r="F77">
        <f>SUM($E$12:E77)</f>
        <v>375</v>
      </c>
      <c r="G77">
        <f t="shared" ref="G77:G100" si="9">ROUND(($H$2*B77+$H$6)*$H$4*A77,0)</f>
        <v>35420</v>
      </c>
      <c r="H77">
        <f>SUM($G$12:G77)</f>
        <v>867350</v>
      </c>
      <c r="J77">
        <v>66</v>
      </c>
      <c r="K77">
        <f t="shared" si="8"/>
        <v>731</v>
      </c>
      <c r="L77">
        <f t="shared" si="8"/>
        <v>106</v>
      </c>
      <c r="M77">
        <f t="shared" si="8"/>
        <v>106</v>
      </c>
      <c r="N77">
        <f t="shared" si="8"/>
        <v>163</v>
      </c>
    </row>
    <row r="78" spans="1:14" x14ac:dyDescent="0.15">
      <c r="A78">
        <v>7</v>
      </c>
      <c r="B78">
        <v>38</v>
      </c>
      <c r="D78">
        <v>7</v>
      </c>
      <c r="E78">
        <f t="shared" si="6"/>
        <v>21</v>
      </c>
      <c r="F78">
        <f>SUM($E$12:E78)</f>
        <v>396</v>
      </c>
      <c r="G78">
        <f t="shared" si="9"/>
        <v>35420</v>
      </c>
      <c r="H78">
        <f>SUM($G$12:G78)</f>
        <v>902770</v>
      </c>
      <c r="J78">
        <v>67</v>
      </c>
      <c r="K78">
        <f t="shared" ref="K78:N92" si="10">ROUND(K$8*$J77,0)</f>
        <v>743</v>
      </c>
      <c r="L78">
        <f t="shared" si="10"/>
        <v>107</v>
      </c>
      <c r="M78">
        <f t="shared" si="10"/>
        <v>107</v>
      </c>
      <c r="N78">
        <f t="shared" si="10"/>
        <v>165</v>
      </c>
    </row>
    <row r="79" spans="1:14" x14ac:dyDescent="0.15">
      <c r="A79">
        <v>7</v>
      </c>
      <c r="B79">
        <v>39</v>
      </c>
      <c r="D79">
        <v>8</v>
      </c>
      <c r="E79">
        <f t="shared" si="6"/>
        <v>22</v>
      </c>
      <c r="F79">
        <f>SUM($E$12:E79)</f>
        <v>418</v>
      </c>
      <c r="G79">
        <f t="shared" si="9"/>
        <v>36190</v>
      </c>
      <c r="H79">
        <f>SUM($G$12:G79)</f>
        <v>938960</v>
      </c>
      <c r="J79">
        <v>68</v>
      </c>
      <c r="K79">
        <f t="shared" si="10"/>
        <v>754</v>
      </c>
      <c r="L79">
        <f t="shared" si="10"/>
        <v>109</v>
      </c>
      <c r="M79">
        <f t="shared" si="10"/>
        <v>109</v>
      </c>
      <c r="N79">
        <f t="shared" si="10"/>
        <v>168</v>
      </c>
    </row>
    <row r="80" spans="1:14" ht="14.25" thickBot="1" x14ac:dyDescent="0.2">
      <c r="A80">
        <v>7</v>
      </c>
      <c r="B80">
        <v>39</v>
      </c>
      <c r="D80">
        <v>9</v>
      </c>
      <c r="E80">
        <f t="shared" si="6"/>
        <v>22</v>
      </c>
      <c r="F80">
        <f>SUM($E$12:E80)</f>
        <v>440</v>
      </c>
      <c r="G80">
        <f t="shared" si="9"/>
        <v>36190</v>
      </c>
      <c r="H80">
        <f>SUM($G$12:G80)</f>
        <v>975150</v>
      </c>
      <c r="J80">
        <v>69</v>
      </c>
      <c r="K80">
        <f t="shared" si="10"/>
        <v>765</v>
      </c>
      <c r="L80">
        <f t="shared" si="10"/>
        <v>111</v>
      </c>
      <c r="M80">
        <f t="shared" si="10"/>
        <v>111</v>
      </c>
      <c r="N80">
        <f t="shared" si="10"/>
        <v>170</v>
      </c>
    </row>
    <row r="81" spans="1:14" ht="14.25" thickBot="1" x14ac:dyDescent="0.2">
      <c r="B81" s="76" t="s">
        <v>101</v>
      </c>
      <c r="C81" s="77"/>
      <c r="D81" s="78"/>
      <c r="J81">
        <v>70</v>
      </c>
      <c r="K81">
        <f t="shared" si="10"/>
        <v>776</v>
      </c>
      <c r="L81">
        <f t="shared" si="10"/>
        <v>112</v>
      </c>
      <c r="M81">
        <f t="shared" si="10"/>
        <v>112</v>
      </c>
      <c r="N81">
        <f t="shared" si="10"/>
        <v>173</v>
      </c>
    </row>
    <row r="82" spans="1:14" x14ac:dyDescent="0.15">
      <c r="A82">
        <v>8</v>
      </c>
      <c r="B82">
        <v>40</v>
      </c>
      <c r="D82">
        <v>1</v>
      </c>
      <c r="E82">
        <f t="shared" si="6"/>
        <v>24</v>
      </c>
      <c r="F82">
        <f>SUM($E$12:E82)</f>
        <v>464</v>
      </c>
      <c r="G82">
        <f t="shared" si="9"/>
        <v>42240</v>
      </c>
      <c r="H82">
        <f>SUM($G$12:G82)</f>
        <v>1017390</v>
      </c>
      <c r="J82">
        <v>71</v>
      </c>
      <c r="K82">
        <f t="shared" si="10"/>
        <v>788</v>
      </c>
      <c r="L82">
        <f t="shared" si="10"/>
        <v>114</v>
      </c>
      <c r="M82">
        <f t="shared" si="10"/>
        <v>114</v>
      </c>
      <c r="N82">
        <f t="shared" si="10"/>
        <v>175</v>
      </c>
    </row>
    <row r="83" spans="1:14" x14ac:dyDescent="0.15">
      <c r="A83">
        <v>8</v>
      </c>
      <c r="B83">
        <v>41</v>
      </c>
      <c r="D83">
        <v>2</v>
      </c>
      <c r="E83">
        <f t="shared" si="6"/>
        <v>25</v>
      </c>
      <c r="F83">
        <f>SUM($E$12:E83)</f>
        <v>489</v>
      </c>
      <c r="G83">
        <f t="shared" si="9"/>
        <v>43120</v>
      </c>
      <c r="H83">
        <f>SUM($G$12:G83)</f>
        <v>1060510</v>
      </c>
      <c r="J83">
        <v>72</v>
      </c>
      <c r="K83">
        <f t="shared" si="10"/>
        <v>799</v>
      </c>
      <c r="L83">
        <f t="shared" si="10"/>
        <v>115</v>
      </c>
      <c r="M83">
        <f t="shared" si="10"/>
        <v>115</v>
      </c>
      <c r="N83">
        <f t="shared" si="10"/>
        <v>178</v>
      </c>
    </row>
    <row r="84" spans="1:14" x14ac:dyDescent="0.15">
      <c r="A84">
        <v>8</v>
      </c>
      <c r="B84">
        <v>41</v>
      </c>
      <c r="D84">
        <v>3</v>
      </c>
      <c r="E84">
        <f t="shared" si="6"/>
        <v>25</v>
      </c>
      <c r="F84">
        <f>SUM($E$12:E84)</f>
        <v>514</v>
      </c>
      <c r="G84">
        <f t="shared" si="9"/>
        <v>43120</v>
      </c>
      <c r="H84">
        <f>SUM($G$12:G84)</f>
        <v>1103630</v>
      </c>
      <c r="J84">
        <v>73</v>
      </c>
      <c r="K84">
        <f t="shared" si="10"/>
        <v>810</v>
      </c>
      <c r="L84">
        <f t="shared" si="10"/>
        <v>117</v>
      </c>
      <c r="M84">
        <f t="shared" si="10"/>
        <v>117</v>
      </c>
      <c r="N84">
        <f t="shared" si="10"/>
        <v>180</v>
      </c>
    </row>
    <row r="85" spans="1:14" x14ac:dyDescent="0.15">
      <c r="A85">
        <v>8</v>
      </c>
      <c r="B85">
        <v>42</v>
      </c>
      <c r="D85">
        <v>4</v>
      </c>
      <c r="E85">
        <f t="shared" si="6"/>
        <v>26</v>
      </c>
      <c r="F85">
        <f>SUM($E$12:E85)</f>
        <v>540</v>
      </c>
      <c r="G85">
        <f t="shared" si="9"/>
        <v>44000</v>
      </c>
      <c r="H85">
        <f>SUM($G$12:G85)</f>
        <v>1147630</v>
      </c>
      <c r="J85">
        <v>74</v>
      </c>
      <c r="K85">
        <f t="shared" si="10"/>
        <v>821</v>
      </c>
      <c r="L85">
        <f t="shared" si="10"/>
        <v>119</v>
      </c>
      <c r="M85">
        <f t="shared" si="10"/>
        <v>119</v>
      </c>
      <c r="N85">
        <f t="shared" si="10"/>
        <v>183</v>
      </c>
    </row>
    <row r="86" spans="1:14" x14ac:dyDescent="0.15">
      <c r="A86">
        <v>8</v>
      </c>
      <c r="B86">
        <v>42</v>
      </c>
      <c r="D86">
        <v>5</v>
      </c>
      <c r="E86">
        <f t="shared" si="6"/>
        <v>26</v>
      </c>
      <c r="F86">
        <f>SUM($E$12:E86)</f>
        <v>566</v>
      </c>
      <c r="G86">
        <f t="shared" si="9"/>
        <v>44000</v>
      </c>
      <c r="H86">
        <f>SUM($G$12:G86)</f>
        <v>1191630</v>
      </c>
      <c r="J86">
        <v>75</v>
      </c>
      <c r="K86">
        <f t="shared" si="10"/>
        <v>833</v>
      </c>
      <c r="L86">
        <f t="shared" si="10"/>
        <v>120</v>
      </c>
      <c r="M86">
        <f t="shared" si="10"/>
        <v>120</v>
      </c>
      <c r="N86">
        <f t="shared" si="10"/>
        <v>185</v>
      </c>
    </row>
    <row r="87" spans="1:14" x14ac:dyDescent="0.15">
      <c r="A87">
        <v>8</v>
      </c>
      <c r="B87">
        <v>43</v>
      </c>
      <c r="D87">
        <v>6</v>
      </c>
      <c r="E87">
        <f t="shared" si="6"/>
        <v>27</v>
      </c>
      <c r="F87">
        <f>SUM($E$12:E87)</f>
        <v>593</v>
      </c>
      <c r="G87">
        <f t="shared" si="9"/>
        <v>44880</v>
      </c>
      <c r="H87">
        <f>SUM($G$12:G87)</f>
        <v>1236510</v>
      </c>
      <c r="J87">
        <v>76</v>
      </c>
      <c r="K87">
        <f t="shared" si="10"/>
        <v>844</v>
      </c>
      <c r="L87">
        <f t="shared" si="10"/>
        <v>122</v>
      </c>
      <c r="M87">
        <f t="shared" si="10"/>
        <v>122</v>
      </c>
      <c r="N87">
        <f t="shared" si="10"/>
        <v>188</v>
      </c>
    </row>
    <row r="88" spans="1:14" x14ac:dyDescent="0.15">
      <c r="A88">
        <v>8</v>
      </c>
      <c r="B88">
        <v>43</v>
      </c>
      <c r="D88">
        <v>7</v>
      </c>
      <c r="E88">
        <f t="shared" si="6"/>
        <v>27</v>
      </c>
      <c r="F88">
        <f>SUM($E$12:E88)</f>
        <v>620</v>
      </c>
      <c r="G88">
        <f t="shared" si="9"/>
        <v>44880</v>
      </c>
      <c r="H88">
        <f>SUM($G$12:G88)</f>
        <v>1281390</v>
      </c>
      <c r="J88">
        <v>77</v>
      </c>
      <c r="K88">
        <f t="shared" si="10"/>
        <v>855</v>
      </c>
      <c r="L88">
        <f t="shared" si="10"/>
        <v>124</v>
      </c>
      <c r="M88">
        <f t="shared" si="10"/>
        <v>124</v>
      </c>
      <c r="N88">
        <f t="shared" si="10"/>
        <v>190</v>
      </c>
    </row>
    <row r="89" spans="1:14" x14ac:dyDescent="0.15">
      <c r="A89">
        <v>8</v>
      </c>
      <c r="B89">
        <v>44</v>
      </c>
      <c r="D89">
        <v>8</v>
      </c>
      <c r="E89">
        <f t="shared" si="6"/>
        <v>28</v>
      </c>
      <c r="F89">
        <f>SUM($E$12:E89)</f>
        <v>648</v>
      </c>
      <c r="G89">
        <f t="shared" si="9"/>
        <v>45760</v>
      </c>
      <c r="H89">
        <f>SUM($G$12:G89)</f>
        <v>1327150</v>
      </c>
      <c r="J89">
        <v>78</v>
      </c>
      <c r="K89">
        <f t="shared" si="10"/>
        <v>866</v>
      </c>
      <c r="L89">
        <f t="shared" si="10"/>
        <v>125</v>
      </c>
      <c r="M89">
        <f t="shared" si="10"/>
        <v>125</v>
      </c>
      <c r="N89">
        <f t="shared" si="10"/>
        <v>193</v>
      </c>
    </row>
    <row r="90" spans="1:14" ht="14.25" thickBot="1" x14ac:dyDescent="0.2">
      <c r="A90">
        <v>8</v>
      </c>
      <c r="B90">
        <v>44</v>
      </c>
      <c r="D90">
        <v>9</v>
      </c>
      <c r="E90">
        <f t="shared" si="6"/>
        <v>28</v>
      </c>
      <c r="F90">
        <f>SUM($E$12:E90)</f>
        <v>676</v>
      </c>
      <c r="G90">
        <f t="shared" si="9"/>
        <v>45760</v>
      </c>
      <c r="H90">
        <f>SUM($G$12:G90)</f>
        <v>1372910</v>
      </c>
      <c r="J90">
        <v>79</v>
      </c>
      <c r="K90">
        <f t="shared" si="10"/>
        <v>878</v>
      </c>
      <c r="L90">
        <f t="shared" si="10"/>
        <v>127</v>
      </c>
      <c r="M90">
        <f t="shared" si="10"/>
        <v>127</v>
      </c>
      <c r="N90">
        <f t="shared" si="10"/>
        <v>195</v>
      </c>
    </row>
    <row r="91" spans="1:14" ht="14.25" thickBot="1" x14ac:dyDescent="0.2">
      <c r="B91" s="76" t="s">
        <v>101</v>
      </c>
      <c r="C91" s="77"/>
      <c r="D91" s="78"/>
      <c r="J91">
        <v>80</v>
      </c>
      <c r="K91">
        <f t="shared" si="10"/>
        <v>889</v>
      </c>
      <c r="L91">
        <f t="shared" si="10"/>
        <v>128</v>
      </c>
      <c r="M91">
        <f t="shared" si="10"/>
        <v>128</v>
      </c>
      <c r="N91">
        <f t="shared" si="10"/>
        <v>198</v>
      </c>
    </row>
    <row r="92" spans="1:14" x14ac:dyDescent="0.15">
      <c r="A92">
        <v>9</v>
      </c>
      <c r="B92">
        <v>45</v>
      </c>
      <c r="D92">
        <v>1</v>
      </c>
      <c r="E92">
        <f t="shared" si="6"/>
        <v>29</v>
      </c>
      <c r="F92">
        <f>SUM($E$12:E92)</f>
        <v>705</v>
      </c>
      <c r="G92">
        <f t="shared" si="9"/>
        <v>52470</v>
      </c>
      <c r="H92">
        <f>SUM($G$12:G92)</f>
        <v>1425380</v>
      </c>
      <c r="J92">
        <v>81</v>
      </c>
      <c r="K92">
        <f t="shared" si="10"/>
        <v>900</v>
      </c>
      <c r="L92">
        <f t="shared" si="10"/>
        <v>130</v>
      </c>
      <c r="M92">
        <f t="shared" si="10"/>
        <v>130</v>
      </c>
      <c r="N92">
        <f t="shared" si="10"/>
        <v>200</v>
      </c>
    </row>
    <row r="93" spans="1:14" x14ac:dyDescent="0.15">
      <c r="A93">
        <v>9</v>
      </c>
      <c r="B93">
        <v>46</v>
      </c>
      <c r="D93">
        <v>2</v>
      </c>
      <c r="E93">
        <f t="shared" si="6"/>
        <v>30</v>
      </c>
      <c r="F93">
        <f>SUM($E$12:E93)</f>
        <v>735</v>
      </c>
      <c r="G93">
        <f t="shared" si="9"/>
        <v>53460</v>
      </c>
      <c r="H93">
        <f>SUM($G$12:G93)</f>
        <v>1478840</v>
      </c>
    </row>
    <row r="94" spans="1:14" x14ac:dyDescent="0.15">
      <c r="A94">
        <v>9</v>
      </c>
      <c r="B94">
        <v>46</v>
      </c>
      <c r="D94">
        <v>3</v>
      </c>
      <c r="E94">
        <f t="shared" si="6"/>
        <v>30</v>
      </c>
      <c r="F94">
        <f>SUM($E$12:E94)</f>
        <v>765</v>
      </c>
      <c r="G94">
        <f t="shared" si="9"/>
        <v>53460</v>
      </c>
      <c r="H94">
        <f>SUM($G$12:G94)</f>
        <v>1532300</v>
      </c>
    </row>
    <row r="95" spans="1:14" x14ac:dyDescent="0.15">
      <c r="A95">
        <v>9</v>
      </c>
      <c r="B95">
        <v>47</v>
      </c>
      <c r="D95">
        <v>4</v>
      </c>
      <c r="E95">
        <f t="shared" si="6"/>
        <v>31</v>
      </c>
      <c r="F95">
        <f>SUM($E$12:E95)</f>
        <v>796</v>
      </c>
      <c r="G95">
        <f t="shared" si="9"/>
        <v>54450</v>
      </c>
      <c r="H95">
        <f>SUM($G$12:G95)</f>
        <v>1586750</v>
      </c>
    </row>
    <row r="96" spans="1:14" x14ac:dyDescent="0.15">
      <c r="A96">
        <v>9</v>
      </c>
      <c r="B96">
        <v>47</v>
      </c>
      <c r="D96">
        <v>5</v>
      </c>
      <c r="E96">
        <f t="shared" si="6"/>
        <v>31</v>
      </c>
      <c r="F96">
        <f>SUM($E$12:E96)</f>
        <v>827</v>
      </c>
      <c r="G96">
        <f t="shared" si="9"/>
        <v>54450</v>
      </c>
      <c r="H96">
        <f>SUM($G$12:G96)</f>
        <v>1641200</v>
      </c>
    </row>
    <row r="97" spans="1:8" x14ac:dyDescent="0.15">
      <c r="A97">
        <v>9</v>
      </c>
      <c r="B97">
        <v>48</v>
      </c>
      <c r="D97">
        <v>6</v>
      </c>
      <c r="E97">
        <f t="shared" si="6"/>
        <v>32</v>
      </c>
      <c r="F97">
        <f>SUM($E$12:E97)</f>
        <v>859</v>
      </c>
      <c r="G97">
        <f t="shared" si="9"/>
        <v>55440</v>
      </c>
      <c r="H97">
        <f>SUM($G$12:G97)</f>
        <v>1696640</v>
      </c>
    </row>
    <row r="98" spans="1:8" x14ac:dyDescent="0.15">
      <c r="A98">
        <v>9</v>
      </c>
      <c r="B98">
        <v>48</v>
      </c>
      <c r="D98">
        <v>7</v>
      </c>
      <c r="E98">
        <f t="shared" si="6"/>
        <v>32</v>
      </c>
      <c r="F98">
        <f>SUM($E$12:E98)</f>
        <v>891</v>
      </c>
      <c r="G98">
        <f t="shared" si="9"/>
        <v>55440</v>
      </c>
      <c r="H98">
        <f>SUM($G$12:G98)</f>
        <v>1752080</v>
      </c>
    </row>
    <row r="99" spans="1:8" x14ac:dyDescent="0.15">
      <c r="A99">
        <v>9</v>
      </c>
      <c r="B99">
        <v>49</v>
      </c>
      <c r="D99">
        <v>8</v>
      </c>
      <c r="E99">
        <f t="shared" si="6"/>
        <v>33</v>
      </c>
      <c r="F99">
        <f>SUM($E$12:E99)</f>
        <v>924</v>
      </c>
      <c r="G99">
        <f t="shared" si="9"/>
        <v>56430</v>
      </c>
      <c r="H99">
        <f>SUM($G$12:G99)</f>
        <v>1808510</v>
      </c>
    </row>
    <row r="100" spans="1:8" x14ac:dyDescent="0.15">
      <c r="A100">
        <v>9</v>
      </c>
      <c r="B100">
        <v>49</v>
      </c>
      <c r="D100">
        <v>9</v>
      </c>
      <c r="E100">
        <f t="shared" si="6"/>
        <v>33</v>
      </c>
      <c r="F100">
        <f>SUM($E$12:E100)</f>
        <v>957</v>
      </c>
      <c r="G100">
        <f t="shared" si="9"/>
        <v>56430</v>
      </c>
      <c r="H100">
        <f>SUM($G$12:G100)</f>
        <v>1864940</v>
      </c>
    </row>
  </sheetData>
  <mergeCells count="8">
    <mergeCell ref="B81:D81"/>
    <mergeCell ref="B91:D91"/>
    <mergeCell ref="B21:D21"/>
    <mergeCell ref="B31:D31"/>
    <mergeCell ref="B41:D41"/>
    <mergeCell ref="B51:D51"/>
    <mergeCell ref="B61:D61"/>
    <mergeCell ref="B71:D7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6" sqref="L36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文档版本</vt:lpstr>
      <vt:lpstr>强化产出投放</vt:lpstr>
      <vt:lpstr>强化消耗石头</vt:lpstr>
      <vt:lpstr>强化石消耗(宠物强化)</vt:lpstr>
      <vt:lpstr>强化配置表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2015-10-08T12:57:11Z</dcterms:modified>
</cp:coreProperties>
</file>