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svn（策划）\数值规划\"/>
    </mc:Choice>
  </mc:AlternateContent>
  <bookViews>
    <workbookView xWindow="0" yWindow="0" windowWidth="24075" windowHeight="1245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12" i="1" l="1"/>
  <c r="J266" i="1" l="1"/>
  <c r="K263" i="1"/>
  <c r="K259" i="1"/>
  <c r="J255" i="1"/>
  <c r="L251" i="1"/>
  <c r="J246" i="1"/>
  <c r="K243" i="1"/>
  <c r="J238" i="1"/>
  <c r="I235" i="1"/>
  <c r="H182" i="1"/>
  <c r="H219" i="1" s="1"/>
  <c r="G185" i="1"/>
  <c r="G186" i="1"/>
  <c r="F180" i="1"/>
  <c r="J129" i="1"/>
  <c r="F92" i="1"/>
  <c r="F93" i="1" s="1"/>
  <c r="H102" i="1"/>
  <c r="H139" i="1" s="1"/>
  <c r="H161" i="1"/>
  <c r="H158" i="1"/>
  <c r="K143" i="1"/>
  <c r="L143" i="1" s="1"/>
  <c r="H148" i="1"/>
  <c r="G150" i="1" s="1"/>
  <c r="H150" i="1" s="1"/>
  <c r="I117" i="1"/>
  <c r="T129" i="1"/>
  <c r="H103" i="1"/>
  <c r="H140" i="1" s="1"/>
  <c r="H104" i="1"/>
  <c r="H141" i="1" s="1"/>
  <c r="I116" i="1"/>
  <c r="I114" i="1"/>
  <c r="I115" i="1"/>
  <c r="I113" i="1"/>
  <c r="J113" i="1" s="1"/>
  <c r="H123" i="1" l="1"/>
  <c r="G123" i="1" s="1"/>
  <c r="H107" i="1"/>
  <c r="H164" i="1"/>
  <c r="H176" i="1" s="1"/>
  <c r="H177" i="1" s="1"/>
  <c r="K144" i="1"/>
  <c r="K145" i="1" s="1"/>
  <c r="L145" i="1" s="1"/>
  <c r="G151" i="1"/>
  <c r="H151" i="1" s="1"/>
  <c r="K113" i="1"/>
  <c r="J115" i="1"/>
  <c r="H187" i="1"/>
  <c r="G187" i="1" s="1"/>
  <c r="H193" i="1"/>
  <c r="G193" i="1" s="1"/>
  <c r="G195" i="1" s="1"/>
  <c r="G211" i="1" s="1"/>
  <c r="G205" i="1"/>
  <c r="F205" i="1" s="1"/>
  <c r="H214" i="1"/>
  <c r="J117" i="1"/>
  <c r="H122" i="1"/>
  <c r="G122" i="1" s="1"/>
  <c r="H106" i="1"/>
  <c r="G198" i="1"/>
  <c r="F198" i="1" s="1"/>
  <c r="G219" i="1" s="1"/>
  <c r="J219" i="1" s="1"/>
  <c r="G161" i="1"/>
  <c r="H124" i="1"/>
  <c r="G158" i="1"/>
  <c r="F94" i="1"/>
  <c r="J116" i="1"/>
  <c r="J114" i="1"/>
  <c r="H108" i="1"/>
  <c r="G202" i="1"/>
  <c r="F202" i="1" s="1"/>
  <c r="H209" i="1"/>
  <c r="L144" i="1" l="1"/>
  <c r="G155" i="1"/>
  <c r="H155" i="1" s="1"/>
  <c r="K117" i="1"/>
  <c r="G107" i="1"/>
  <c r="K114" i="1"/>
  <c r="G154" i="1"/>
  <c r="H154" i="1" s="1"/>
  <c r="K116" i="1"/>
  <c r="G108" i="1"/>
  <c r="G153" i="1"/>
  <c r="H153" i="1" s="1"/>
  <c r="K115" i="1"/>
  <c r="H172" i="1"/>
  <c r="H144" i="1"/>
  <c r="H143" i="1"/>
  <c r="H145" i="1"/>
  <c r="H131" i="1"/>
  <c r="G131" i="1" s="1"/>
  <c r="G135" i="1" s="1"/>
  <c r="G167" i="1" s="1"/>
  <c r="H167" i="1" s="1"/>
  <c r="H130" i="1"/>
  <c r="G130" i="1" s="1"/>
  <c r="G134" i="1" s="1"/>
  <c r="G166" i="1" s="1"/>
  <c r="H166" i="1" s="1"/>
  <c r="H132" i="1"/>
  <c r="G132" i="1" s="1"/>
  <c r="G136" i="1" s="1"/>
  <c r="G168" i="1" s="1"/>
  <c r="H168" i="1" s="1"/>
  <c r="G124" i="1"/>
  <c r="H211" i="1"/>
  <c r="G152" i="1"/>
  <c r="H152" i="1" s="1"/>
  <c r="G106" i="1"/>
</calcChain>
</file>

<file path=xl/sharedStrings.xml><?xml version="1.0" encoding="utf-8"?>
<sst xmlns="http://schemas.openxmlformats.org/spreadsheetml/2006/main" count="276" uniqueCount="164">
  <si>
    <t>战斗力划分</t>
    <phoneticPr fontId="2" type="noConversion"/>
  </si>
  <si>
    <t>战斗力总体可以划分为属性带来的提升和技能带来的提升</t>
    <phoneticPr fontId="2" type="noConversion"/>
  </si>
  <si>
    <t>其中属性带来的提升又分为</t>
    <phoneticPr fontId="2" type="noConversion"/>
  </si>
  <si>
    <t>宠物本身属性</t>
    <phoneticPr fontId="2" type="noConversion"/>
  </si>
  <si>
    <t>宠物升星</t>
    <phoneticPr fontId="2" type="noConversion"/>
  </si>
  <si>
    <t>宠物自身属性</t>
    <phoneticPr fontId="2" type="noConversion"/>
  </si>
  <si>
    <t>宠物装备属性</t>
    <phoneticPr fontId="2" type="noConversion"/>
  </si>
  <si>
    <t>装备本身属性</t>
    <phoneticPr fontId="2" type="noConversion"/>
  </si>
  <si>
    <t>装备强化/进阶属性</t>
    <phoneticPr fontId="2" type="noConversion"/>
  </si>
  <si>
    <t>装备镶嵌属性</t>
    <phoneticPr fontId="2" type="noConversion"/>
  </si>
  <si>
    <t>技能带来的提升</t>
    <phoneticPr fontId="2" type="noConversion"/>
  </si>
  <si>
    <t>宠物技能系数</t>
    <phoneticPr fontId="2" type="noConversion"/>
  </si>
  <si>
    <t>影响条件</t>
    <phoneticPr fontId="2" type="noConversion"/>
  </si>
  <si>
    <t>宠物性格</t>
    <phoneticPr fontId="2" type="noConversion"/>
  </si>
  <si>
    <t>速度对于buff的影响，速度对于大招释放的影响</t>
    <phoneticPr fontId="2" type="noConversion"/>
  </si>
  <si>
    <t>大招能量积攒</t>
    <phoneticPr fontId="2" type="noConversion"/>
  </si>
  <si>
    <t>技能带来战斗力提升是在属性的基础上做加成，相当于可以把属性的总量定义为1，技能提升带来的加成为150%,则技能所带来的战斗力提升为50%</t>
    <phoneticPr fontId="2" type="noConversion"/>
  </si>
  <si>
    <t>技能作用</t>
    <phoneticPr fontId="2" type="noConversion"/>
  </si>
  <si>
    <t>技能在战斗过程中，只有2个作用</t>
    <phoneticPr fontId="2" type="noConversion"/>
  </si>
  <si>
    <t>加快战斗时间</t>
    <phoneticPr fontId="2" type="noConversion"/>
  </si>
  <si>
    <t>力量</t>
  </si>
  <si>
    <t>智力</t>
  </si>
  <si>
    <t>力量提升</t>
    <phoneticPr fontId="2" type="noConversion"/>
  </si>
  <si>
    <t>智力提升</t>
    <phoneticPr fontId="2" type="noConversion"/>
  </si>
  <si>
    <t>攻击技能技能系数加成</t>
    <phoneticPr fontId="2" type="noConversion"/>
  </si>
  <si>
    <t>dot</t>
    <phoneticPr fontId="2" type="noConversion"/>
  </si>
  <si>
    <t>影响守方Hp</t>
    <phoneticPr fontId="2" type="noConversion"/>
  </si>
  <si>
    <t>速度提升（大招频率，buff效率，攻击效率）</t>
    <phoneticPr fontId="2" type="noConversion"/>
  </si>
  <si>
    <t>减缓战斗时间</t>
    <phoneticPr fontId="2" type="noConversion"/>
  </si>
  <si>
    <t>力量降低</t>
    <phoneticPr fontId="2" type="noConversion"/>
  </si>
  <si>
    <t>智力降低</t>
    <phoneticPr fontId="2" type="noConversion"/>
  </si>
  <si>
    <t>速度降低（大招频率，buff效率，攻击效率）</t>
    <phoneticPr fontId="2" type="noConversion"/>
  </si>
  <si>
    <t>嘲讽</t>
    <phoneticPr fontId="2" type="noConversion"/>
  </si>
  <si>
    <t>嘲讽：引导攻方怪物攻击皮厚tank</t>
    <phoneticPr fontId="2" type="noConversion"/>
  </si>
  <si>
    <t>眩晕：阻碍攻方攻击，但同时自己浪费一回合</t>
    <phoneticPr fontId="2" type="noConversion"/>
  </si>
  <si>
    <t>降低守方防御力</t>
    <phoneticPr fontId="2" type="noConversion"/>
  </si>
  <si>
    <t>增加守方防御力</t>
    <phoneticPr fontId="2" type="noConversion"/>
  </si>
  <si>
    <t>hot</t>
    <phoneticPr fontId="2" type="noConversion"/>
  </si>
  <si>
    <t>技能附带吸血（回血）</t>
    <phoneticPr fontId="2" type="noConversion"/>
  </si>
  <si>
    <t>减免护盾</t>
    <phoneticPr fontId="2" type="noConversion"/>
  </si>
  <si>
    <t>吸收护盾</t>
    <phoneticPr fontId="2" type="noConversion"/>
  </si>
  <si>
    <t>治疗</t>
    <phoneticPr fontId="2" type="noConversion"/>
  </si>
  <si>
    <t>技能价值</t>
    <phoneticPr fontId="2" type="noConversion"/>
  </si>
  <si>
    <t>首先定义100%攻击力的技能价值为</t>
    <phoneticPr fontId="2" type="noConversion"/>
  </si>
  <si>
    <t>装备坑较多，技能坑较浅，所以装备对于战斗力的提升应该比技能提升的要大</t>
    <phoneticPr fontId="2" type="noConversion"/>
  </si>
  <si>
    <t>物理</t>
  </si>
  <si>
    <t>单伤</t>
  </si>
  <si>
    <t>小</t>
  </si>
  <si>
    <t>中</t>
  </si>
  <si>
    <t>大</t>
  </si>
  <si>
    <t>三连击</t>
  </si>
  <si>
    <t>魔法</t>
  </si>
  <si>
    <t>单伤（五种属性）</t>
  </si>
  <si>
    <t>单体治疗</t>
  </si>
  <si>
    <t>buff</t>
  </si>
  <si>
    <t>速度</t>
  </si>
  <si>
    <t>单体dot</t>
  </si>
  <si>
    <t>单体hot</t>
  </si>
  <si>
    <t>大招</t>
  </si>
  <si>
    <t>点击：连续单体攻击</t>
  </si>
  <si>
    <t>群伤</t>
  </si>
  <si>
    <t>群体治疗</t>
  </si>
  <si>
    <t>单体控制（眩晕）</t>
  </si>
  <si>
    <t>价值</t>
    <phoneticPr fontId="2" type="noConversion"/>
  </si>
  <si>
    <t>根据属性克制状态分布：</t>
  </si>
  <si>
    <t>状态1</t>
  </si>
  <si>
    <t>状态2</t>
  </si>
  <si>
    <t>状态3</t>
  </si>
  <si>
    <t>效率期望</t>
  </si>
  <si>
    <t>稀有度系数</t>
  </si>
  <si>
    <t>投放参考值</t>
  </si>
  <si>
    <t>属性</t>
  </si>
  <si>
    <t>概率</t>
  </si>
  <si>
    <t>效率</t>
  </si>
  <si>
    <t>中间计算过程</t>
  </si>
  <si>
    <t>黑</t>
  </si>
  <si>
    <t>白</t>
  </si>
  <si>
    <t>红</t>
  </si>
  <si>
    <t>绿</t>
  </si>
  <si>
    <t>蓝</t>
  </si>
  <si>
    <t>大招间隔数</t>
    <phoneticPr fontId="2" type="noConversion"/>
  </si>
  <si>
    <t>大招价值</t>
    <phoneticPr fontId="2" type="noConversion"/>
  </si>
  <si>
    <t>打断价值</t>
    <phoneticPr fontId="2" type="noConversion"/>
  </si>
  <si>
    <t>物理攻击次数</t>
    <phoneticPr fontId="2" type="noConversion"/>
  </si>
  <si>
    <t>打断概率</t>
    <phoneticPr fontId="2" type="noConversion"/>
  </si>
  <si>
    <t>总价值</t>
    <phoneticPr fontId="2" type="noConversion"/>
  </si>
  <si>
    <t>技能系数</t>
    <phoneticPr fontId="2" type="noConversion"/>
  </si>
  <si>
    <t>点击次数</t>
    <phoneticPr fontId="2" type="noConversion"/>
  </si>
  <si>
    <t>单次伤害</t>
    <phoneticPr fontId="2" type="noConversion"/>
  </si>
  <si>
    <t>(仍需要考虑他对buff怪物的价值的削减与对大招价值的提升)</t>
    <phoneticPr fontId="2" type="noConversion"/>
  </si>
  <si>
    <t>dot周期</t>
    <phoneticPr fontId="2" type="noConversion"/>
  </si>
  <si>
    <t>死亡概率</t>
    <phoneticPr fontId="2" type="noConversion"/>
  </si>
  <si>
    <t>死亡期望</t>
    <phoneticPr fontId="2" type="noConversion"/>
  </si>
  <si>
    <t>影响Hp的技能价值</t>
    <phoneticPr fontId="2" type="noConversion"/>
  </si>
  <si>
    <t>系数低了是因为克制提升了价值</t>
    <phoneticPr fontId="2" type="noConversion"/>
  </si>
  <si>
    <t>影响攻方Ack</t>
  </si>
  <si>
    <t>影响攻方Ack</t>
    <phoneticPr fontId="2" type="noConversion"/>
  </si>
  <si>
    <t>其中战斗时间=守方HP/攻方Ack or 攻方HP/守方Ack，技能就是通过影响守方，攻方的hp和Ack来影响战斗时间</t>
    <phoneticPr fontId="2" type="noConversion"/>
  </si>
  <si>
    <t>设技能影响Hp的最大影响为</t>
    <phoneticPr fontId="2" type="noConversion"/>
  </si>
  <si>
    <t>设技能影响Ack的最大影响为</t>
    <phoneticPr fontId="2" type="noConversion"/>
  </si>
  <si>
    <t>技能所占的战斗力应该为技能所能影响的Hp与技能所能影响的Ack的乘积</t>
    <phoneticPr fontId="2" type="noConversion"/>
  </si>
  <si>
    <t>影响Ack的技能价值</t>
  </si>
  <si>
    <t>则技能给总战斗力的提升为</t>
    <phoneticPr fontId="2" type="noConversion"/>
  </si>
  <si>
    <t>技能占总战斗力的比例为</t>
    <phoneticPr fontId="2" type="noConversion"/>
  </si>
  <si>
    <t>属性占总战斗力的比例为</t>
    <phoneticPr fontId="2" type="noConversion"/>
  </si>
  <si>
    <t>系数低了是因为打断有价值</t>
    <phoneticPr fontId="2" type="noConversion"/>
  </si>
  <si>
    <t>beneficial</t>
  </si>
  <si>
    <t>群体buff（beneficia，dot）</t>
    <phoneticPr fontId="2" type="noConversion"/>
  </si>
  <si>
    <t>群体驱散（beneficial，debuff，护盾）</t>
    <phoneticPr fontId="2" type="noConversion"/>
  </si>
  <si>
    <t>单次提升</t>
    <phoneticPr fontId="2" type="noConversion"/>
  </si>
  <si>
    <t>持续回合</t>
    <phoneticPr fontId="2" type="noConversion"/>
  </si>
  <si>
    <t>削减系数</t>
    <phoneticPr fontId="2" type="noConversion"/>
  </si>
  <si>
    <t>最大价值</t>
    <phoneticPr fontId="2" type="noConversion"/>
  </si>
  <si>
    <t>对应受伤比</t>
    <phoneticPr fontId="2" type="noConversion"/>
  </si>
  <si>
    <t>价值波动较大</t>
    <phoneticPr fontId="2" type="noConversion"/>
  </si>
  <si>
    <t>最大价值</t>
    <phoneticPr fontId="2" type="noConversion"/>
  </si>
  <si>
    <t>最小价值</t>
    <phoneticPr fontId="2" type="noConversion"/>
  </si>
  <si>
    <t>最终价值约为</t>
    <phoneticPr fontId="2" type="noConversion"/>
  </si>
  <si>
    <t>单体属性降低</t>
    <phoneticPr fontId="2" type="noConversion"/>
  </si>
  <si>
    <t>受伤比</t>
    <phoneticPr fontId="2" type="noConversion"/>
  </si>
  <si>
    <t>大招间隔数</t>
    <phoneticPr fontId="2" type="noConversion"/>
  </si>
  <si>
    <t>群体buff（debuff，嘲讽，hot，护盾）</t>
    <phoneticPr fontId="2" type="noConversion"/>
  </si>
  <si>
    <t>受伤比</t>
    <phoneticPr fontId="2" type="noConversion"/>
  </si>
  <si>
    <t>debuff</t>
    <phoneticPr fontId="2" type="noConversion"/>
  </si>
  <si>
    <t>hot</t>
    <phoneticPr fontId="2" type="noConversion"/>
  </si>
  <si>
    <t>护盾</t>
    <phoneticPr fontId="2" type="noConversion"/>
  </si>
  <si>
    <t>对应伤害减免</t>
    <phoneticPr fontId="2" type="noConversion"/>
  </si>
  <si>
    <t>1-2</t>
    <phoneticPr fontId="2" type="noConversion"/>
  </si>
  <si>
    <t>价值定义为被控怪物使用单回合技能价值*控制回合数-使用控制技能单回合技能价值</t>
    <phoneticPr fontId="2" type="noConversion"/>
  </si>
  <si>
    <t>减免护盾同受伤比</t>
    <phoneticPr fontId="2" type="noConversion"/>
  </si>
  <si>
    <t>吸收护盾同治疗</t>
    <phoneticPr fontId="2" type="noConversion"/>
  </si>
  <si>
    <t>被动技能（单独平衡）</t>
    <phoneticPr fontId="2" type="noConversion"/>
  </si>
  <si>
    <t>属性提升</t>
    <phoneticPr fontId="2" type="noConversion"/>
  </si>
  <si>
    <t>与使用普通技能价值完全相同</t>
    <phoneticPr fontId="2" type="noConversion"/>
  </si>
  <si>
    <t>血量百分比小于等于n%</t>
  </si>
  <si>
    <t>n</t>
    <phoneticPr fontId="2" type="noConversion"/>
  </si>
  <si>
    <t>价值</t>
    <phoneticPr fontId="2" type="noConversion"/>
  </si>
  <si>
    <t>属性提升量/伤害减免</t>
    <phoneticPr fontId="2" type="noConversion"/>
  </si>
  <si>
    <t>添加护盾</t>
    <phoneticPr fontId="2" type="noConversion"/>
  </si>
  <si>
    <t>被伤害时</t>
  </si>
  <si>
    <t>被攻击概率</t>
    <phoneticPr fontId="2" type="noConversion"/>
  </si>
  <si>
    <t>持续带来的削减</t>
    <phoneticPr fontId="2" type="noConversion"/>
  </si>
  <si>
    <t>添加护盾</t>
    <phoneticPr fontId="2" type="noConversion"/>
  </si>
  <si>
    <t>（但是有可能造成浪费）</t>
    <phoneticPr fontId="2" type="noConversion"/>
  </si>
  <si>
    <t>触发概率</t>
    <phoneticPr fontId="2" type="noConversion"/>
  </si>
  <si>
    <t>提升周期</t>
    <phoneticPr fontId="2" type="noConversion"/>
  </si>
  <si>
    <t>反弹伤害、附加dot</t>
    <phoneticPr fontId="2" type="noConversion"/>
  </si>
  <si>
    <t>提升属性/降低属性</t>
    <phoneticPr fontId="2" type="noConversion"/>
  </si>
  <si>
    <t>伤害系数</t>
    <phoneticPr fontId="2" type="noConversion"/>
  </si>
  <si>
    <t>使用技能时</t>
    <phoneticPr fontId="2" type="noConversion"/>
  </si>
  <si>
    <t>驱散</t>
    <phoneticPr fontId="2" type="noConversion"/>
  </si>
  <si>
    <t>增加护盾</t>
    <phoneticPr fontId="2" type="noConversion"/>
  </si>
  <si>
    <t>回复血量</t>
    <phoneticPr fontId="2" type="noConversion"/>
  </si>
  <si>
    <t>护盾系数</t>
    <phoneticPr fontId="2" type="noConversion"/>
  </si>
  <si>
    <t>持续周期</t>
    <phoneticPr fontId="2" type="noConversion"/>
  </si>
  <si>
    <t>使用系数（宠物性格可变）</t>
    <phoneticPr fontId="2" type="noConversion"/>
  </si>
  <si>
    <t>价值</t>
    <phoneticPr fontId="2" type="noConversion"/>
  </si>
  <si>
    <t>添加dot、hot</t>
    <phoneticPr fontId="2" type="noConversion"/>
  </si>
  <si>
    <t>提升系数</t>
    <phoneticPr fontId="2" type="noConversion"/>
  </si>
  <si>
    <t>回复系数</t>
    <phoneticPr fontId="2" type="noConversion"/>
  </si>
  <si>
    <t>驱散波动系数</t>
    <phoneticPr fontId="2" type="noConversion"/>
  </si>
  <si>
    <t>对局开始前、死亡触发</t>
    <phoneticPr fontId="2" type="noConversion"/>
  </si>
  <si>
    <t>打断概率</t>
    <phoneticPr fontId="2" type="noConversion"/>
  </si>
  <si>
    <t>单体属性提升/降低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</si>
</sst>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 * #,##0.00_ ;_ * \-#,##0.00_ ;_ * &quot;-&quot;??_ ;_ @_ "/>
  </numFmts>
  <fonts count="12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sz val="11"/>
      <color indexed="8"/>
      <name val="宋体"/>
      <family val="3"/>
      <charset val="134"/>
    </font>
    <font>
      <sz val="11"/>
      <color indexed="8"/>
      <name val="微软雅黑"/>
      <family val="2"/>
      <charset val="134"/>
    </font>
    <font>
      <b/>
      <sz val="11"/>
      <color indexed="8"/>
      <name val="微软雅黑"/>
      <family val="2"/>
      <charset val="134"/>
    </font>
    <font>
      <sz val="11"/>
      <name val="微软雅黑"/>
      <family val="2"/>
      <charset val="134"/>
    </font>
    <font>
      <sz val="11"/>
      <color rgb="FFFF000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color theme="8" tint="0.39997558519241921"/>
      <name val="微软雅黑"/>
      <family val="2"/>
      <charset val="134"/>
    </font>
    <font>
      <b/>
      <sz val="11"/>
      <color rgb="FFFF0000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1" fillId="0" borderId="0">
      <alignment vertical="center"/>
    </xf>
  </cellStyleXfs>
  <cellXfs count="28">
    <xf numFmtId="0" fontId="0" fillId="0" borderId="0" xfId="0">
      <alignment vertical="center"/>
    </xf>
    <xf numFmtId="0" fontId="3" fillId="0" borderId="0" xfId="0" applyFont="1">
      <alignment vertical="center"/>
    </xf>
    <xf numFmtId="0" fontId="5" fillId="0" borderId="0" xfId="2" applyFont="1" applyFill="1">
      <alignment vertical="center"/>
    </xf>
    <xf numFmtId="0" fontId="8" fillId="0" borderId="0" xfId="0" applyFont="1">
      <alignment vertical="center"/>
    </xf>
    <xf numFmtId="0" fontId="5" fillId="0" borderId="0" xfId="2" applyFont="1" applyFill="1">
      <alignment vertical="center"/>
    </xf>
    <xf numFmtId="0" fontId="7" fillId="0" borderId="0" xfId="2" applyFont="1" applyFill="1">
      <alignment vertical="center"/>
    </xf>
    <xf numFmtId="0" fontId="0" fillId="0" borderId="0" xfId="0">
      <alignment vertical="center"/>
    </xf>
    <xf numFmtId="0" fontId="3" fillId="0" borderId="0" xfId="0" applyFont="1">
      <alignment vertical="center"/>
    </xf>
    <xf numFmtId="0" fontId="9" fillId="0" borderId="0" xfId="0" applyFont="1">
      <alignment vertical="center"/>
    </xf>
    <xf numFmtId="9" fontId="3" fillId="0" borderId="0" xfId="0" applyNumberFormat="1" applyFont="1">
      <alignment vertical="center"/>
    </xf>
    <xf numFmtId="0" fontId="3" fillId="2" borderId="0" xfId="0" applyFont="1" applyFill="1">
      <alignment vertical="center"/>
    </xf>
    <xf numFmtId="0" fontId="10" fillId="0" borderId="0" xfId="0" applyFont="1">
      <alignment vertical="center"/>
    </xf>
    <xf numFmtId="0" fontId="10" fillId="2" borderId="0" xfId="0" applyFont="1" applyFill="1">
      <alignment vertical="center"/>
    </xf>
    <xf numFmtId="0" fontId="9" fillId="2" borderId="0" xfId="0" applyFont="1" applyFill="1">
      <alignment vertical="center"/>
    </xf>
    <xf numFmtId="0" fontId="3" fillId="0" borderId="0" xfId="0" applyFont="1" applyFill="1">
      <alignment vertical="center"/>
    </xf>
    <xf numFmtId="0" fontId="9" fillId="0" borderId="0" xfId="0" applyFont="1" applyAlignment="1">
      <alignment horizontal="center" vertical="center"/>
    </xf>
    <xf numFmtId="0" fontId="8" fillId="0" borderId="0" xfId="2" applyFont="1" applyFill="1">
      <alignment vertical="center"/>
    </xf>
    <xf numFmtId="0" fontId="5" fillId="3" borderId="0" xfId="2" applyFont="1" applyFill="1">
      <alignment vertical="center"/>
    </xf>
    <xf numFmtId="0" fontId="7" fillId="3" borderId="0" xfId="2" applyFont="1" applyFill="1">
      <alignment vertical="center"/>
    </xf>
    <xf numFmtId="0" fontId="3" fillId="3" borderId="0" xfId="0" applyFont="1" applyFill="1">
      <alignment vertical="center"/>
    </xf>
    <xf numFmtId="0" fontId="8" fillId="0" borderId="0" xfId="0" applyFont="1" applyFill="1">
      <alignment vertical="center"/>
    </xf>
    <xf numFmtId="0" fontId="6" fillId="0" borderId="0" xfId="2" applyFont="1" applyFill="1">
      <alignment vertical="center"/>
    </xf>
    <xf numFmtId="43" fontId="3" fillId="0" borderId="0" xfId="1" applyFont="1">
      <alignment vertical="center"/>
    </xf>
    <xf numFmtId="43" fontId="11" fillId="0" borderId="0" xfId="1" applyFont="1">
      <alignment vertical="center"/>
    </xf>
    <xf numFmtId="49" fontId="11" fillId="0" borderId="0" xfId="1" applyNumberFormat="1" applyFont="1">
      <alignment vertical="center"/>
    </xf>
    <xf numFmtId="0" fontId="7" fillId="3" borderId="0" xfId="0" applyFont="1" applyFill="1">
      <alignment vertical="center"/>
    </xf>
    <xf numFmtId="0" fontId="3" fillId="0" borderId="0" xfId="3" applyFont="1" applyFill="1">
      <alignment vertical="center"/>
    </xf>
    <xf numFmtId="0" fontId="7" fillId="0" borderId="0" xfId="0" applyFont="1" applyFill="1">
      <alignment vertical="center"/>
    </xf>
  </cellXfs>
  <cellStyles count="4">
    <cellStyle name="常规" xfId="0" builtinId="0"/>
    <cellStyle name="常规 2" xfId="2"/>
    <cellStyle name="常规 2 18" xfId="3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27283</xdr:colOff>
      <xdr:row>17</xdr:row>
      <xdr:rowOff>57149</xdr:rowOff>
    </xdr:from>
    <xdr:to>
      <xdr:col>7</xdr:col>
      <xdr:colOff>381000</xdr:colOff>
      <xdr:row>32</xdr:row>
      <xdr:rowOff>202622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98883" y="3619499"/>
          <a:ext cx="4544717" cy="3288723"/>
        </a:xfrm>
        <a:prstGeom prst="rect">
          <a:avLst/>
        </a:prstGeom>
      </xdr:spPr>
    </xdr:pic>
    <xdr:clientData/>
  </xdr:twoCellAnchor>
  <xdr:twoCellAnchor editAs="oneCell">
    <xdr:from>
      <xdr:col>2</xdr:col>
      <xdr:colOff>314325</xdr:colOff>
      <xdr:row>66</xdr:row>
      <xdr:rowOff>85725</xdr:rowOff>
    </xdr:from>
    <xdr:to>
      <xdr:col>10</xdr:col>
      <xdr:colOff>46877</xdr:colOff>
      <xdr:row>83</xdr:row>
      <xdr:rowOff>142423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85925" y="13916025"/>
          <a:ext cx="5980952" cy="3619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67"/>
  <sheetViews>
    <sheetView tabSelected="1" topLeftCell="A211" workbookViewId="0">
      <selection activeCell="L236" sqref="L236"/>
    </sheetView>
  </sheetViews>
  <sheetFormatPr defaultRowHeight="16.5" x14ac:dyDescent="0.15"/>
  <cols>
    <col min="1" max="3" width="9" style="1"/>
    <col min="4" max="4" width="9" style="1" customWidth="1"/>
    <col min="5" max="6" width="12.25" style="1" customWidth="1"/>
    <col min="7" max="7" width="12.5" style="1" customWidth="1"/>
    <col min="8" max="16384" width="9" style="1"/>
  </cols>
  <sheetData>
    <row r="1" spans="1:5" x14ac:dyDescent="0.15">
      <c r="A1" s="1" t="s">
        <v>0</v>
      </c>
    </row>
    <row r="2" spans="1:5" x14ac:dyDescent="0.15">
      <c r="B2" s="1" t="s">
        <v>1</v>
      </c>
    </row>
    <row r="3" spans="1:5" x14ac:dyDescent="0.15">
      <c r="C3" s="1" t="s">
        <v>2</v>
      </c>
    </row>
    <row r="4" spans="1:5" x14ac:dyDescent="0.15">
      <c r="D4" s="1" t="s">
        <v>5</v>
      </c>
    </row>
    <row r="5" spans="1:5" x14ac:dyDescent="0.15">
      <c r="E5" s="1" t="s">
        <v>3</v>
      </c>
    </row>
    <row r="6" spans="1:5" x14ac:dyDescent="0.15">
      <c r="E6" s="1" t="s">
        <v>4</v>
      </c>
    </row>
    <row r="7" spans="1:5" x14ac:dyDescent="0.15">
      <c r="D7" s="1" t="s">
        <v>6</v>
      </c>
    </row>
    <row r="8" spans="1:5" x14ac:dyDescent="0.15">
      <c r="E8" s="1" t="s">
        <v>7</v>
      </c>
    </row>
    <row r="9" spans="1:5" x14ac:dyDescent="0.15">
      <c r="E9" s="1" t="s">
        <v>8</v>
      </c>
    </row>
    <row r="10" spans="1:5" x14ac:dyDescent="0.15">
      <c r="E10" s="1" t="s">
        <v>9</v>
      </c>
    </row>
    <row r="11" spans="1:5" x14ac:dyDescent="0.15">
      <c r="C11" s="1" t="s">
        <v>10</v>
      </c>
    </row>
    <row r="12" spans="1:5" x14ac:dyDescent="0.15">
      <c r="D12" s="1" t="s">
        <v>11</v>
      </c>
    </row>
    <row r="13" spans="1:5" x14ac:dyDescent="0.15">
      <c r="D13" s="1" t="s">
        <v>12</v>
      </c>
    </row>
    <row r="14" spans="1:5" x14ac:dyDescent="0.15">
      <c r="E14" s="1" t="s">
        <v>13</v>
      </c>
    </row>
    <row r="15" spans="1:5" x14ac:dyDescent="0.15">
      <c r="E15" s="1" t="s">
        <v>14</v>
      </c>
    </row>
    <row r="16" spans="1:5" x14ac:dyDescent="0.15">
      <c r="E16" s="1" t="s">
        <v>15</v>
      </c>
    </row>
    <row r="36" spans="2:5" x14ac:dyDescent="0.15">
      <c r="B36" s="1" t="s">
        <v>16</v>
      </c>
    </row>
    <row r="38" spans="2:5" x14ac:dyDescent="0.15">
      <c r="B38" s="1" t="s">
        <v>17</v>
      </c>
    </row>
    <row r="39" spans="2:5" x14ac:dyDescent="0.15">
      <c r="C39" s="2" t="s">
        <v>18</v>
      </c>
      <c r="D39" s="2"/>
      <c r="E39" s="2"/>
    </row>
    <row r="40" spans="2:5" x14ac:dyDescent="0.15">
      <c r="C40" s="2"/>
      <c r="D40" s="2" t="s">
        <v>19</v>
      </c>
      <c r="E40" s="2"/>
    </row>
    <row r="41" spans="2:5" x14ac:dyDescent="0.15">
      <c r="D41" s="1" t="s">
        <v>28</v>
      </c>
    </row>
    <row r="42" spans="2:5" x14ac:dyDescent="0.15">
      <c r="D42" s="1" t="s">
        <v>97</v>
      </c>
    </row>
    <row r="43" spans="2:5" x14ac:dyDescent="0.15">
      <c r="C43" s="1" t="s">
        <v>19</v>
      </c>
    </row>
    <row r="44" spans="2:5" x14ac:dyDescent="0.15">
      <c r="D44" s="1" t="s">
        <v>96</v>
      </c>
    </row>
    <row r="45" spans="2:5" x14ac:dyDescent="0.15">
      <c r="E45" s="1" t="s">
        <v>22</v>
      </c>
    </row>
    <row r="46" spans="2:5" x14ac:dyDescent="0.15">
      <c r="E46" s="1" t="s">
        <v>23</v>
      </c>
    </row>
    <row r="47" spans="2:5" x14ac:dyDescent="0.15">
      <c r="E47" s="1" t="s">
        <v>27</v>
      </c>
    </row>
    <row r="48" spans="2:5" x14ac:dyDescent="0.15">
      <c r="E48" s="1" t="s">
        <v>24</v>
      </c>
    </row>
    <row r="49" spans="3:5" x14ac:dyDescent="0.15">
      <c r="E49" s="1" t="s">
        <v>25</v>
      </c>
    </row>
    <row r="50" spans="3:5" x14ac:dyDescent="0.15">
      <c r="D50" s="1" t="s">
        <v>26</v>
      </c>
    </row>
    <row r="51" spans="3:5" x14ac:dyDescent="0.15">
      <c r="E51" s="1" t="s">
        <v>35</v>
      </c>
    </row>
    <row r="53" spans="3:5" x14ac:dyDescent="0.15">
      <c r="C53" s="1" t="s">
        <v>28</v>
      </c>
    </row>
    <row r="54" spans="3:5" x14ac:dyDescent="0.15">
      <c r="D54" s="1" t="s">
        <v>95</v>
      </c>
    </row>
    <row r="55" spans="3:5" x14ac:dyDescent="0.15">
      <c r="E55" s="1" t="s">
        <v>29</v>
      </c>
    </row>
    <row r="56" spans="3:5" x14ac:dyDescent="0.15">
      <c r="E56" s="1" t="s">
        <v>30</v>
      </c>
    </row>
    <row r="57" spans="3:5" x14ac:dyDescent="0.15">
      <c r="E57" s="1" t="s">
        <v>31</v>
      </c>
    </row>
    <row r="58" spans="3:5" x14ac:dyDescent="0.15">
      <c r="E58" s="1" t="s">
        <v>33</v>
      </c>
    </row>
    <row r="59" spans="3:5" x14ac:dyDescent="0.15">
      <c r="E59" s="1" t="s">
        <v>34</v>
      </c>
    </row>
    <row r="60" spans="3:5" x14ac:dyDescent="0.15">
      <c r="D60" s="1" t="s">
        <v>26</v>
      </c>
    </row>
    <row r="61" spans="3:5" x14ac:dyDescent="0.15">
      <c r="E61" s="1" t="s">
        <v>36</v>
      </c>
    </row>
    <row r="62" spans="3:5" x14ac:dyDescent="0.15">
      <c r="E62" s="1" t="s">
        <v>41</v>
      </c>
    </row>
    <row r="63" spans="3:5" x14ac:dyDescent="0.15">
      <c r="E63" s="1" t="s">
        <v>37</v>
      </c>
    </row>
    <row r="64" spans="3:5" x14ac:dyDescent="0.15">
      <c r="E64" s="1" t="s">
        <v>38</v>
      </c>
    </row>
    <row r="65" spans="5:5" x14ac:dyDescent="0.15">
      <c r="E65" s="1" t="s">
        <v>39</v>
      </c>
    </row>
    <row r="66" spans="5:5" x14ac:dyDescent="0.15">
      <c r="E66" s="1" t="s">
        <v>40</v>
      </c>
    </row>
    <row r="86" spans="2:10" x14ac:dyDescent="0.15">
      <c r="B86" s="1" t="s">
        <v>42</v>
      </c>
    </row>
    <row r="87" spans="2:10" x14ac:dyDescent="0.15">
      <c r="C87" s="1" t="s">
        <v>43</v>
      </c>
      <c r="G87" s="1">
        <v>1</v>
      </c>
    </row>
    <row r="88" spans="2:10" s="7" customFormat="1" x14ac:dyDescent="0.15">
      <c r="C88" s="1" t="s">
        <v>100</v>
      </c>
      <c r="D88" s="1"/>
      <c r="E88" s="1"/>
      <c r="F88" s="1"/>
      <c r="G88" s="1"/>
      <c r="H88" s="1"/>
      <c r="I88" s="1"/>
      <c r="J88" s="1"/>
    </row>
    <row r="89" spans="2:10" s="7" customFormat="1" x14ac:dyDescent="0.15">
      <c r="C89" s="1"/>
      <c r="D89" s="1" t="s">
        <v>44</v>
      </c>
      <c r="E89" s="1"/>
      <c r="F89" s="1"/>
      <c r="G89" s="1"/>
      <c r="H89" s="1"/>
      <c r="I89" s="1"/>
      <c r="J89" s="1"/>
    </row>
    <row r="90" spans="2:10" s="7" customFormat="1" x14ac:dyDescent="0.15">
      <c r="C90" s="7" t="s">
        <v>98</v>
      </c>
      <c r="F90" s="3">
        <v>1.2</v>
      </c>
    </row>
    <row r="91" spans="2:10" s="7" customFormat="1" x14ac:dyDescent="0.15">
      <c r="C91" s="7" t="s">
        <v>99</v>
      </c>
      <c r="F91" s="3">
        <v>1.4</v>
      </c>
    </row>
    <row r="92" spans="2:10" x14ac:dyDescent="0.15">
      <c r="C92" s="1" t="s">
        <v>102</v>
      </c>
      <c r="F92" s="1">
        <f>F90*F91-1</f>
        <v>0.67999999999999994</v>
      </c>
    </row>
    <row r="93" spans="2:10" x14ac:dyDescent="0.15">
      <c r="C93" s="7" t="s">
        <v>103</v>
      </c>
      <c r="F93" s="1">
        <f>F92/(1+F92)</f>
        <v>0.40476190476190477</v>
      </c>
    </row>
    <row r="94" spans="2:10" s="7" customFormat="1" x14ac:dyDescent="0.15">
      <c r="C94" s="7" t="s">
        <v>104</v>
      </c>
      <c r="F94" s="7">
        <f>1/(1+F92)</f>
        <v>0.59523809523809523</v>
      </c>
    </row>
    <row r="95" spans="2:10" s="7" customFormat="1" x14ac:dyDescent="0.15"/>
    <row r="97" spans="3:11" x14ac:dyDescent="0.15">
      <c r="C97" s="8" t="s">
        <v>101</v>
      </c>
    </row>
    <row r="98" spans="3:11" x14ac:dyDescent="0.15">
      <c r="D98" s="8" t="s">
        <v>80</v>
      </c>
      <c r="E98" s="3">
        <v>5</v>
      </c>
      <c r="G98" s="8" t="s">
        <v>81</v>
      </c>
      <c r="H98" s="3">
        <v>3</v>
      </c>
    </row>
    <row r="100" spans="3:11" x14ac:dyDescent="0.15">
      <c r="D100" s="21" t="s">
        <v>45</v>
      </c>
      <c r="E100" s="4"/>
      <c r="F100" s="4"/>
      <c r="G100" s="8"/>
      <c r="H100" s="21"/>
      <c r="I100" s="4"/>
      <c r="J100" s="4"/>
      <c r="K100" s="4"/>
    </row>
    <row r="101" spans="3:11" x14ac:dyDescent="0.15">
      <c r="D101" s="4"/>
      <c r="E101" s="4" t="s">
        <v>46</v>
      </c>
      <c r="F101" s="4"/>
      <c r="G101" s="8" t="s">
        <v>86</v>
      </c>
      <c r="H101" s="21" t="s">
        <v>63</v>
      </c>
      <c r="I101" s="4"/>
      <c r="J101" s="4"/>
      <c r="K101" s="4"/>
    </row>
    <row r="102" spans="3:11" x14ac:dyDescent="0.15">
      <c r="D102" s="4"/>
      <c r="E102" s="4"/>
      <c r="F102" s="4" t="s">
        <v>47</v>
      </c>
      <c r="G102" s="3">
        <v>1</v>
      </c>
      <c r="H102" s="18">
        <f>G102*$G$87</f>
        <v>1</v>
      </c>
      <c r="I102" s="4"/>
      <c r="J102" s="4"/>
      <c r="K102" s="4"/>
    </row>
    <row r="103" spans="3:11" x14ac:dyDescent="0.15">
      <c r="D103" s="4"/>
      <c r="E103" s="4"/>
      <c r="F103" s="4" t="s">
        <v>48</v>
      </c>
      <c r="G103" s="3">
        <v>1.2</v>
      </c>
      <c r="H103" s="18">
        <f t="shared" ref="H103:H104" si="0">G103*$G$87</f>
        <v>1.2</v>
      </c>
      <c r="I103" s="4"/>
      <c r="J103" s="4"/>
      <c r="K103" s="4"/>
    </row>
    <row r="104" spans="3:11" x14ac:dyDescent="0.15">
      <c r="D104" s="4"/>
      <c r="E104" s="4"/>
      <c r="F104" s="4" t="s">
        <v>49</v>
      </c>
      <c r="G104" s="3">
        <v>1.4</v>
      </c>
      <c r="H104" s="18">
        <f t="shared" si="0"/>
        <v>1.4</v>
      </c>
      <c r="I104" s="4"/>
      <c r="J104" s="4"/>
      <c r="K104" s="4"/>
    </row>
    <row r="105" spans="3:11" x14ac:dyDescent="0.15">
      <c r="D105" s="4"/>
      <c r="E105" s="4" t="s">
        <v>50</v>
      </c>
      <c r="F105" s="4"/>
      <c r="G105" s="4"/>
      <c r="I105" s="4"/>
      <c r="J105" s="4"/>
      <c r="K105" s="4"/>
    </row>
    <row r="106" spans="3:11" x14ac:dyDescent="0.15">
      <c r="D106" s="4"/>
      <c r="E106" s="4"/>
      <c r="F106" s="4" t="s">
        <v>47</v>
      </c>
      <c r="G106" s="17">
        <f>H106-$J$114*0.5/$E$98</f>
        <v>0.87819999999999998</v>
      </c>
      <c r="H106" s="18">
        <f>H102</f>
        <v>1</v>
      </c>
      <c r="I106" s="4" t="s">
        <v>105</v>
      </c>
      <c r="J106" s="4"/>
      <c r="K106" s="4"/>
    </row>
    <row r="107" spans="3:11" x14ac:dyDescent="0.15">
      <c r="D107" s="4"/>
      <c r="E107" s="4"/>
      <c r="F107" s="4" t="s">
        <v>48</v>
      </c>
      <c r="G107" s="17">
        <f t="shared" ref="G107:G108" si="1">H107-$J$114*0.5/$E$98</f>
        <v>1.0781999999999998</v>
      </c>
      <c r="H107" s="18">
        <f t="shared" ref="H107:H108" si="2">H103</f>
        <v>1.2</v>
      </c>
      <c r="I107" s="4"/>
      <c r="J107" s="4"/>
      <c r="K107" s="4"/>
    </row>
    <row r="108" spans="3:11" x14ac:dyDescent="0.15">
      <c r="D108" s="4"/>
      <c r="E108" s="4"/>
      <c r="F108" s="4" t="s">
        <v>49</v>
      </c>
      <c r="G108" s="17">
        <f t="shared" si="1"/>
        <v>1.2782</v>
      </c>
      <c r="H108" s="18">
        <f t="shared" si="2"/>
        <v>1.4</v>
      </c>
      <c r="I108" s="4"/>
      <c r="J108" s="4"/>
      <c r="K108" s="4"/>
    </row>
    <row r="109" spans="3:11" s="14" customFormat="1" x14ac:dyDescent="0.15">
      <c r="D109" s="4"/>
      <c r="E109" s="4"/>
      <c r="F109" s="4"/>
      <c r="G109" s="4"/>
      <c r="H109" s="5"/>
      <c r="I109" s="4"/>
      <c r="J109" s="4"/>
      <c r="K109" s="4"/>
    </row>
    <row r="110" spans="3:11" s="14" customFormat="1" x14ac:dyDescent="0.15">
      <c r="D110" s="4"/>
      <c r="E110" s="4"/>
      <c r="F110" s="1" t="s">
        <v>82</v>
      </c>
      <c r="G110" s="1"/>
      <c r="H110" s="1"/>
      <c r="I110" s="1"/>
      <c r="J110" s="1"/>
      <c r="K110" s="4"/>
    </row>
    <row r="111" spans="3:11" s="14" customFormat="1" x14ac:dyDescent="0.15">
      <c r="D111" s="4"/>
      <c r="E111" s="4"/>
      <c r="F111" s="1"/>
      <c r="G111" s="8" t="s">
        <v>83</v>
      </c>
      <c r="H111" s="8" t="s">
        <v>84</v>
      </c>
      <c r="I111" s="8" t="s">
        <v>63</v>
      </c>
      <c r="J111" s="8" t="s">
        <v>85</v>
      </c>
      <c r="K111" s="4" t="s">
        <v>162</v>
      </c>
    </row>
    <row r="112" spans="3:11" s="14" customFormat="1" x14ac:dyDescent="0.15">
      <c r="D112" s="4"/>
      <c r="E112" s="4"/>
      <c r="F112" s="1"/>
      <c r="G112" s="1">
        <v>1</v>
      </c>
      <c r="H112" s="1">
        <v>0</v>
      </c>
      <c r="I112" s="1">
        <v>0</v>
      </c>
      <c r="J112" s="1">
        <v>0</v>
      </c>
      <c r="K112" s="4">
        <f>J112/3</f>
        <v>0</v>
      </c>
    </row>
    <row r="113" spans="4:23" s="14" customFormat="1" x14ac:dyDescent="0.15">
      <c r="D113" s="4"/>
      <c r="E113" s="4"/>
      <c r="F113" s="1"/>
      <c r="G113" s="1">
        <v>2</v>
      </c>
      <c r="H113" s="3">
        <v>0.1</v>
      </c>
      <c r="I113" s="19">
        <f>H113*H98</f>
        <v>0.30000000000000004</v>
      </c>
      <c r="J113" s="19">
        <f>SUM($I$113:I113)</f>
        <v>0.30000000000000004</v>
      </c>
      <c r="K113" s="4">
        <f t="shared" ref="K113:K117" si="3">J113/3</f>
        <v>0.10000000000000002</v>
      </c>
    </row>
    <row r="114" spans="4:23" s="14" customFormat="1" x14ac:dyDescent="0.15">
      <c r="D114" s="4"/>
      <c r="E114" s="4"/>
      <c r="F114" s="1"/>
      <c r="G114" s="1">
        <v>3</v>
      </c>
      <c r="H114" s="3">
        <v>0.34</v>
      </c>
      <c r="I114" s="19">
        <f>(1-H113)*H114*H98</f>
        <v>0.91800000000000015</v>
      </c>
      <c r="J114" s="19">
        <f>SUM($I$113:I114)</f>
        <v>1.2180000000000002</v>
      </c>
      <c r="K114" s="4">
        <f t="shared" si="3"/>
        <v>0.40600000000000008</v>
      </c>
    </row>
    <row r="115" spans="4:23" s="14" customFormat="1" x14ac:dyDescent="0.15">
      <c r="D115" s="4"/>
      <c r="E115" s="4"/>
      <c r="F115" s="1"/>
      <c r="G115" s="1">
        <v>4</v>
      </c>
      <c r="H115" s="3">
        <v>0.5</v>
      </c>
      <c r="I115" s="19">
        <f>(1-H113)*(1-H114)*H115*H98</f>
        <v>0.89100000000000001</v>
      </c>
      <c r="J115" s="19">
        <f>SUM($I$113:I115)</f>
        <v>2.109</v>
      </c>
      <c r="K115" s="4">
        <f t="shared" si="3"/>
        <v>0.70299999999999996</v>
      </c>
    </row>
    <row r="116" spans="4:23" s="14" customFormat="1" x14ac:dyDescent="0.15">
      <c r="D116" s="4"/>
      <c r="E116" s="4"/>
      <c r="F116" s="1"/>
      <c r="G116" s="1">
        <v>5</v>
      </c>
      <c r="H116" s="3">
        <v>0.7</v>
      </c>
      <c r="I116" s="19">
        <f>(1-H113)*(1-H114)*(1-H115)*H116*H98</f>
        <v>0.62369999999999992</v>
      </c>
      <c r="J116" s="19">
        <f>SUM($I$113:I116)</f>
        <v>2.7326999999999999</v>
      </c>
      <c r="K116" s="4">
        <f t="shared" si="3"/>
        <v>0.91089999999999993</v>
      </c>
    </row>
    <row r="117" spans="4:23" s="14" customFormat="1" x14ac:dyDescent="0.15">
      <c r="D117" s="4"/>
      <c r="E117" s="4"/>
      <c r="F117" s="1"/>
      <c r="G117" s="1">
        <v>6</v>
      </c>
      <c r="H117" s="3">
        <v>0.7</v>
      </c>
      <c r="I117" s="19">
        <f>(1-H113)*(1-H114)*(1-H115)*(1-H116)*H117*H98</f>
        <v>0.18711</v>
      </c>
      <c r="J117" s="19">
        <f>SUM($I$113:I117)</f>
        <v>2.91981</v>
      </c>
      <c r="K117" s="4">
        <f t="shared" si="3"/>
        <v>0.97326999999999997</v>
      </c>
    </row>
    <row r="118" spans="4:23" s="14" customFormat="1" x14ac:dyDescent="0.15">
      <c r="D118" s="4"/>
      <c r="E118" s="4"/>
      <c r="H118" s="20"/>
      <c r="K118" s="4"/>
    </row>
    <row r="119" spans="4:23" s="14" customFormat="1" x14ac:dyDescent="0.15">
      <c r="D119" s="4"/>
      <c r="E119" s="4"/>
      <c r="H119" s="20"/>
      <c r="K119" s="4"/>
    </row>
    <row r="120" spans="4:23" x14ac:dyDescent="0.15">
      <c r="D120" s="21" t="s">
        <v>51</v>
      </c>
      <c r="E120" s="4"/>
      <c r="F120" s="4"/>
      <c r="G120" s="4"/>
      <c r="H120" s="4"/>
      <c r="I120" s="4"/>
      <c r="J120" s="4"/>
      <c r="K120" s="4"/>
      <c r="L120" s="7" t="s">
        <v>64</v>
      </c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</row>
    <row r="121" spans="4:23" x14ac:dyDescent="0.15">
      <c r="D121" s="4"/>
      <c r="E121" s="4" t="s">
        <v>52</v>
      </c>
      <c r="F121" s="4"/>
      <c r="G121" s="8" t="s">
        <v>86</v>
      </c>
      <c r="H121" s="21" t="s">
        <v>63</v>
      </c>
      <c r="I121" s="4"/>
      <c r="J121" s="4"/>
      <c r="K121" s="4"/>
      <c r="L121" s="6"/>
      <c r="M121" s="8"/>
      <c r="N121" s="15" t="s">
        <v>65</v>
      </c>
      <c r="O121" s="15"/>
      <c r="P121" s="15" t="s">
        <v>66</v>
      </c>
      <c r="Q121" s="15"/>
      <c r="R121" s="15" t="s">
        <v>67</v>
      </c>
      <c r="S121" s="15"/>
      <c r="T121" s="15" t="s">
        <v>68</v>
      </c>
      <c r="U121" s="6"/>
      <c r="V121" s="8" t="s">
        <v>69</v>
      </c>
      <c r="W121" s="8" t="s">
        <v>70</v>
      </c>
    </row>
    <row r="122" spans="4:23" x14ac:dyDescent="0.15">
      <c r="D122" s="4"/>
      <c r="E122" s="4"/>
      <c r="F122" s="4" t="s">
        <v>47</v>
      </c>
      <c r="G122" s="17">
        <f>H122/$T$129</f>
        <v>0.93457943925233655</v>
      </c>
      <c r="H122" s="17">
        <f>H102</f>
        <v>1</v>
      </c>
      <c r="I122" s="4" t="s">
        <v>94</v>
      </c>
      <c r="J122" s="4"/>
      <c r="K122" s="4"/>
      <c r="L122" s="6"/>
      <c r="M122" s="8" t="s">
        <v>71</v>
      </c>
      <c r="N122" s="8" t="s">
        <v>72</v>
      </c>
      <c r="O122" s="8" t="s">
        <v>73</v>
      </c>
      <c r="P122" s="8" t="s">
        <v>72</v>
      </c>
      <c r="Q122" s="8" t="s">
        <v>73</v>
      </c>
      <c r="R122" s="8" t="s">
        <v>72</v>
      </c>
      <c r="S122" s="8" t="s">
        <v>73</v>
      </c>
      <c r="T122" s="15"/>
      <c r="U122" s="11" t="s">
        <v>74</v>
      </c>
      <c r="V122" s="6"/>
      <c r="W122" s="8"/>
    </row>
    <row r="123" spans="4:23" x14ac:dyDescent="0.15">
      <c r="D123" s="4"/>
      <c r="E123" s="4"/>
      <c r="F123" s="4" t="s">
        <v>48</v>
      </c>
      <c r="G123" s="17">
        <f t="shared" ref="G123:G124" si="4">H123/$T$129</f>
        <v>1.1214953271028039</v>
      </c>
      <c r="H123" s="17">
        <f t="shared" ref="H123:H124" si="5">H103</f>
        <v>1.2</v>
      </c>
      <c r="I123" s="4"/>
      <c r="J123" s="4"/>
      <c r="K123" s="4"/>
      <c r="L123" s="6"/>
      <c r="M123" s="7" t="s">
        <v>45</v>
      </c>
      <c r="N123" s="9">
        <v>1</v>
      </c>
      <c r="O123" s="7">
        <v>1</v>
      </c>
      <c r="P123" s="6"/>
      <c r="Q123" s="6"/>
      <c r="R123" s="6"/>
      <c r="S123" s="6"/>
      <c r="T123" s="7">
        <v>1</v>
      </c>
      <c r="U123" s="11"/>
      <c r="V123" s="6"/>
      <c r="W123" s="8"/>
    </row>
    <row r="124" spans="4:23" x14ac:dyDescent="0.15">
      <c r="D124" s="4"/>
      <c r="E124" s="4"/>
      <c r="F124" s="4" t="s">
        <v>49</v>
      </c>
      <c r="G124" s="17">
        <f t="shared" si="4"/>
        <v>1.3084112149532712</v>
      </c>
      <c r="H124" s="17">
        <f t="shared" si="5"/>
        <v>1.4</v>
      </c>
      <c r="I124" s="4"/>
      <c r="J124" s="4"/>
      <c r="K124" s="4"/>
      <c r="L124" s="6"/>
      <c r="M124" s="7" t="s">
        <v>75</v>
      </c>
      <c r="N124" s="9">
        <v>0.2</v>
      </c>
      <c r="O124" s="7">
        <v>1.5</v>
      </c>
      <c r="P124" s="9">
        <v>0.8</v>
      </c>
      <c r="Q124" s="7">
        <v>1</v>
      </c>
      <c r="R124" s="6"/>
      <c r="S124" s="6"/>
      <c r="T124" s="10">
        <v>1.1000000000000001</v>
      </c>
      <c r="U124" s="12">
        <v>4.8636363636363633</v>
      </c>
      <c r="V124" s="7">
        <v>0.8</v>
      </c>
      <c r="W124" s="13">
        <v>0.15555555555555556</v>
      </c>
    </row>
    <row r="125" spans="4:23" x14ac:dyDescent="0.15">
      <c r="D125" s="4"/>
      <c r="G125" s="4"/>
      <c r="H125" s="4"/>
      <c r="I125" s="4"/>
      <c r="J125" s="4"/>
      <c r="K125" s="4"/>
      <c r="L125" s="6"/>
      <c r="M125" s="7" t="s">
        <v>76</v>
      </c>
      <c r="N125" s="9">
        <v>0.2</v>
      </c>
      <c r="O125" s="7">
        <v>1.5</v>
      </c>
      <c r="P125" s="9">
        <v>0.8</v>
      </c>
      <c r="Q125" s="7">
        <v>1</v>
      </c>
      <c r="R125" s="6"/>
      <c r="S125" s="6"/>
      <c r="T125" s="10">
        <v>1.1000000000000001</v>
      </c>
      <c r="U125" s="12">
        <v>4.8636363636363633</v>
      </c>
      <c r="V125" s="7">
        <v>0.6</v>
      </c>
      <c r="W125" s="13">
        <v>0.11666666666666667</v>
      </c>
    </row>
    <row r="126" spans="4:23" x14ac:dyDescent="0.15">
      <c r="I126" s="4"/>
      <c r="J126" s="4"/>
      <c r="K126" s="4"/>
      <c r="L126" s="6"/>
      <c r="M126" s="7" t="s">
        <v>77</v>
      </c>
      <c r="N126" s="9">
        <v>0.2</v>
      </c>
      <c r="O126" s="7">
        <v>1.5</v>
      </c>
      <c r="P126" s="9">
        <v>0.2</v>
      </c>
      <c r="Q126" s="7">
        <v>0.75</v>
      </c>
      <c r="R126" s="9">
        <v>0.6</v>
      </c>
      <c r="S126" s="7">
        <v>1</v>
      </c>
      <c r="T126" s="10">
        <v>1.05</v>
      </c>
      <c r="U126" s="12">
        <v>5.0952380952380949</v>
      </c>
      <c r="V126" s="7">
        <v>1</v>
      </c>
      <c r="W126" s="13">
        <v>0.20370370370370369</v>
      </c>
    </row>
    <row r="127" spans="4:23" x14ac:dyDescent="0.15">
      <c r="I127" s="4"/>
      <c r="J127" s="4"/>
      <c r="K127" s="4"/>
      <c r="L127" s="6"/>
      <c r="M127" s="7" t="s">
        <v>78</v>
      </c>
      <c r="N127" s="9">
        <v>0.2</v>
      </c>
      <c r="O127" s="7">
        <v>1.5</v>
      </c>
      <c r="P127" s="9">
        <v>0.2</v>
      </c>
      <c r="Q127" s="7">
        <v>0.75</v>
      </c>
      <c r="R127" s="9">
        <v>0.6</v>
      </c>
      <c r="S127" s="7">
        <v>1</v>
      </c>
      <c r="T127" s="10">
        <v>1.05</v>
      </c>
      <c r="U127" s="12">
        <v>5.0952380952380949</v>
      </c>
      <c r="V127" s="7">
        <v>1</v>
      </c>
      <c r="W127" s="13">
        <v>0.20370370370370369</v>
      </c>
    </row>
    <row r="128" spans="4:23" x14ac:dyDescent="0.15">
      <c r="D128" s="21" t="s">
        <v>54</v>
      </c>
      <c r="E128" s="4"/>
      <c r="F128" s="4"/>
      <c r="I128" s="4"/>
      <c r="J128" s="4"/>
      <c r="K128" s="4"/>
      <c r="L128" s="6"/>
      <c r="M128" s="7" t="s">
        <v>79</v>
      </c>
      <c r="N128" s="9">
        <v>0.2</v>
      </c>
      <c r="O128" s="7">
        <v>1.5</v>
      </c>
      <c r="P128" s="9">
        <v>0.2</v>
      </c>
      <c r="Q128" s="7">
        <v>0.75</v>
      </c>
      <c r="R128" s="9">
        <v>0.6</v>
      </c>
      <c r="S128" s="7">
        <v>1</v>
      </c>
      <c r="T128" s="10">
        <v>1.05</v>
      </c>
      <c r="U128" s="12">
        <v>5.0952380952380949</v>
      </c>
      <c r="V128" s="7">
        <v>1</v>
      </c>
      <c r="W128" s="13">
        <v>0.20370370370370369</v>
      </c>
    </row>
    <row r="129" spans="4:20" x14ac:dyDescent="0.15">
      <c r="D129" s="4"/>
      <c r="E129" s="4" t="s">
        <v>163</v>
      </c>
      <c r="F129" s="4"/>
      <c r="G129" s="8" t="s">
        <v>86</v>
      </c>
      <c r="H129" s="21" t="s">
        <v>63</v>
      </c>
      <c r="I129" s="4" t="s">
        <v>111</v>
      </c>
      <c r="J129" s="16">
        <f>1.3/1.4</f>
        <v>0.92857142857142871</v>
      </c>
      <c r="K129" s="4"/>
      <c r="T129" s="19">
        <f>SUM(T124:T128)/5</f>
        <v>1.0699999999999998</v>
      </c>
    </row>
    <row r="130" spans="4:20" x14ac:dyDescent="0.15">
      <c r="D130" s="4"/>
      <c r="E130" s="4"/>
      <c r="F130" s="4" t="s">
        <v>20</v>
      </c>
      <c r="G130" s="18">
        <f>H130-1</f>
        <v>0.30000000000000004</v>
      </c>
      <c r="H130" s="18">
        <f>$H$124*$J$129</f>
        <v>1.3</v>
      </c>
      <c r="I130" s="4"/>
      <c r="J130" s="4"/>
      <c r="K130" s="4"/>
    </row>
    <row r="131" spans="4:20" x14ac:dyDescent="0.15">
      <c r="D131" s="4"/>
      <c r="E131" s="4"/>
      <c r="F131" s="4" t="s">
        <v>21</v>
      </c>
      <c r="G131" s="18">
        <f t="shared" ref="G131:G132" si="6">H131-1</f>
        <v>0.30000000000000004</v>
      </c>
      <c r="H131" s="18">
        <f>$H$124*$J$129</f>
        <v>1.3</v>
      </c>
      <c r="I131" s="4"/>
      <c r="J131" s="4"/>
      <c r="K131" s="4"/>
    </row>
    <row r="132" spans="4:20" x14ac:dyDescent="0.15">
      <c r="D132" s="4"/>
      <c r="E132" s="4"/>
      <c r="F132" s="4" t="s">
        <v>55</v>
      </c>
      <c r="G132" s="18">
        <f t="shared" si="6"/>
        <v>0.30000000000000004</v>
      </c>
      <c r="H132" s="18">
        <f>$H$124*$J$129</f>
        <v>1.3</v>
      </c>
      <c r="I132" s="4" t="s">
        <v>89</v>
      </c>
      <c r="J132" s="4"/>
      <c r="K132" s="4"/>
    </row>
    <row r="133" spans="4:20" s="7" customFormat="1" x14ac:dyDescent="0.15">
      <c r="D133" s="4"/>
      <c r="E133" s="4"/>
      <c r="G133" s="21" t="s">
        <v>109</v>
      </c>
      <c r="H133" s="8" t="s">
        <v>110</v>
      </c>
      <c r="I133" s="4"/>
      <c r="J133" s="4"/>
      <c r="K133" s="4"/>
    </row>
    <row r="134" spans="4:20" s="7" customFormat="1" x14ac:dyDescent="0.15">
      <c r="D134" s="4"/>
      <c r="E134" s="4"/>
      <c r="F134" s="4" t="s">
        <v>20</v>
      </c>
      <c r="G134" s="19">
        <f>G130/H134</f>
        <v>0.10000000000000002</v>
      </c>
      <c r="H134" s="16">
        <v>3</v>
      </c>
      <c r="I134" s="4"/>
      <c r="J134" s="4"/>
      <c r="K134" s="4"/>
    </row>
    <row r="135" spans="4:20" s="7" customFormat="1" x14ac:dyDescent="0.15">
      <c r="D135" s="4"/>
      <c r="E135" s="4"/>
      <c r="F135" s="4" t="s">
        <v>21</v>
      </c>
      <c r="G135" s="19">
        <f>G131/H135</f>
        <v>0.10000000000000002</v>
      </c>
      <c r="H135" s="16">
        <v>3</v>
      </c>
      <c r="I135" s="4"/>
      <c r="J135" s="4"/>
      <c r="K135" s="4"/>
    </row>
    <row r="136" spans="4:20" s="7" customFormat="1" x14ac:dyDescent="0.15">
      <c r="D136" s="4"/>
      <c r="E136" s="4"/>
      <c r="F136" s="4" t="s">
        <v>55</v>
      </c>
      <c r="G136" s="19">
        <f>G132/H136</f>
        <v>0.10000000000000002</v>
      </c>
      <c r="H136" s="16">
        <v>3</v>
      </c>
      <c r="I136" s="4"/>
      <c r="J136" s="4"/>
      <c r="K136" s="4"/>
    </row>
    <row r="137" spans="4:20" s="7" customFormat="1" x14ac:dyDescent="0.15">
      <c r="D137" s="4"/>
      <c r="E137" s="4"/>
      <c r="F137" s="4"/>
      <c r="G137" s="14"/>
      <c r="H137" s="16"/>
      <c r="I137" s="4"/>
      <c r="J137" s="4"/>
      <c r="K137" s="4"/>
    </row>
    <row r="138" spans="4:20" s="7" customFormat="1" x14ac:dyDescent="0.15">
      <c r="D138" s="4"/>
      <c r="E138" s="4"/>
      <c r="F138" s="4"/>
      <c r="G138" s="8" t="s">
        <v>86</v>
      </c>
      <c r="H138" s="21" t="s">
        <v>63</v>
      </c>
      <c r="I138" s="4"/>
      <c r="J138" s="4"/>
      <c r="K138" s="4"/>
    </row>
    <row r="139" spans="4:20" x14ac:dyDescent="0.15">
      <c r="E139" s="4" t="s">
        <v>56</v>
      </c>
      <c r="F139" s="4" t="s">
        <v>47</v>
      </c>
      <c r="G139" s="4"/>
      <c r="H139" s="4">
        <f>H102</f>
        <v>1</v>
      </c>
      <c r="I139" s="4"/>
      <c r="J139" s="4"/>
      <c r="K139" s="4"/>
    </row>
    <row r="140" spans="4:20" x14ac:dyDescent="0.15">
      <c r="E140" s="4"/>
      <c r="F140" s="4" t="s">
        <v>48</v>
      </c>
      <c r="G140" s="4"/>
      <c r="H140" s="4">
        <f>H103</f>
        <v>1.2</v>
      </c>
      <c r="I140" s="4"/>
      <c r="J140" s="4"/>
      <c r="K140" s="4"/>
    </row>
    <row r="141" spans="4:20" x14ac:dyDescent="0.15">
      <c r="D141" s="4"/>
      <c r="E141" s="4"/>
      <c r="F141" s="4" t="s">
        <v>49</v>
      </c>
      <c r="G141" s="4"/>
      <c r="H141" s="4">
        <f>H104</f>
        <v>1.4</v>
      </c>
      <c r="I141" s="4"/>
      <c r="J141" s="4"/>
      <c r="K141" s="4"/>
    </row>
    <row r="142" spans="4:20" s="7" customFormat="1" x14ac:dyDescent="0.15">
      <c r="D142" s="4"/>
      <c r="F142" s="4"/>
      <c r="G142" s="21" t="s">
        <v>90</v>
      </c>
      <c r="H142" s="21" t="s">
        <v>88</v>
      </c>
      <c r="I142" s="4"/>
      <c r="J142" s="5" t="s">
        <v>91</v>
      </c>
      <c r="K142" s="3">
        <v>0.5</v>
      </c>
      <c r="L142" s="1" t="s">
        <v>92</v>
      </c>
    </row>
    <row r="143" spans="4:20" s="7" customFormat="1" x14ac:dyDescent="0.15">
      <c r="D143" s="4"/>
      <c r="F143" s="4" t="s">
        <v>47</v>
      </c>
      <c r="G143" s="16">
        <v>3</v>
      </c>
      <c r="H143" s="17">
        <f>H139/$L$145/$G$143</f>
        <v>0.35555555555555557</v>
      </c>
      <c r="I143" s="4"/>
      <c r="J143" s="1">
        <v>1</v>
      </c>
      <c r="K143" s="19">
        <f>K142</f>
        <v>0.5</v>
      </c>
      <c r="L143" s="19">
        <f>SUM($K$143:K143)</f>
        <v>0.5</v>
      </c>
    </row>
    <row r="144" spans="4:20" x14ac:dyDescent="0.15">
      <c r="D144" s="4"/>
      <c r="F144" s="4" t="s">
        <v>48</v>
      </c>
      <c r="G144" s="3">
        <v>3</v>
      </c>
      <c r="H144" s="17">
        <f>H140/$L$145/$G$143</f>
        <v>0.42666666666666669</v>
      </c>
      <c r="I144" s="4"/>
      <c r="J144" s="1">
        <v>2</v>
      </c>
      <c r="K144" s="19">
        <f>(1-K143)*$K$142</f>
        <v>0.25</v>
      </c>
      <c r="L144" s="19">
        <f>SUM($K$143:K144)</f>
        <v>0.75</v>
      </c>
    </row>
    <row r="145" spans="4:12" s="7" customFormat="1" x14ac:dyDescent="0.15">
      <c r="D145" s="4"/>
      <c r="F145" s="4" t="s">
        <v>49</v>
      </c>
      <c r="G145" s="3">
        <v>3</v>
      </c>
      <c r="H145" s="17">
        <f>H141/$L$145/$G$143</f>
        <v>0.49777777777777771</v>
      </c>
      <c r="I145" s="4"/>
      <c r="J145" s="7">
        <v>3</v>
      </c>
      <c r="K145" s="19">
        <f>(1-K144)*(1-K143)*$K$142</f>
        <v>0.1875</v>
      </c>
      <c r="L145" s="19">
        <f>SUM($K$143:K145)</f>
        <v>0.9375</v>
      </c>
    </row>
    <row r="146" spans="4:12" x14ac:dyDescent="0.15">
      <c r="D146" s="21" t="s">
        <v>58</v>
      </c>
      <c r="E146" s="4"/>
      <c r="F146" s="4"/>
      <c r="G146" s="4"/>
      <c r="H146" s="4"/>
      <c r="I146" s="4"/>
      <c r="J146" s="4"/>
      <c r="K146" s="4"/>
    </row>
    <row r="147" spans="4:12" s="7" customFormat="1" x14ac:dyDescent="0.15">
      <c r="D147" s="4"/>
      <c r="E147" s="4" t="s">
        <v>45</v>
      </c>
      <c r="F147" s="4"/>
      <c r="G147" s="4"/>
      <c r="H147" s="4"/>
      <c r="I147" s="4"/>
      <c r="J147" s="4"/>
      <c r="K147" s="4"/>
    </row>
    <row r="148" spans="4:12" s="7" customFormat="1" x14ac:dyDescent="0.15">
      <c r="D148" s="4"/>
      <c r="E148" s="4"/>
      <c r="F148" s="4" t="s">
        <v>59</v>
      </c>
      <c r="G148" s="4"/>
      <c r="H148" s="4">
        <f>H98</f>
        <v>3</v>
      </c>
      <c r="I148" s="4"/>
      <c r="J148" s="4"/>
      <c r="K148" s="4"/>
    </row>
    <row r="149" spans="4:12" s="7" customFormat="1" x14ac:dyDescent="0.15">
      <c r="D149" s="4"/>
      <c r="E149" s="4"/>
      <c r="F149" s="4" t="s">
        <v>87</v>
      </c>
      <c r="G149" s="21" t="s">
        <v>88</v>
      </c>
      <c r="H149" s="8" t="s">
        <v>63</v>
      </c>
      <c r="I149" s="4"/>
      <c r="J149" s="4"/>
      <c r="K149" s="4"/>
    </row>
    <row r="150" spans="4:12" s="7" customFormat="1" x14ac:dyDescent="0.15">
      <c r="D150" s="4"/>
      <c r="E150" s="4"/>
      <c r="F150" s="4">
        <v>1</v>
      </c>
      <c r="G150" s="17">
        <f>($H$148-J112*0.5)/F150</f>
        <v>3</v>
      </c>
      <c r="H150" s="17">
        <f>G150*F150+J112</f>
        <v>3</v>
      </c>
      <c r="I150" s="4"/>
      <c r="J150" s="4"/>
      <c r="K150" s="4"/>
    </row>
    <row r="151" spans="4:12" s="7" customFormat="1" x14ac:dyDescent="0.15">
      <c r="D151" s="4"/>
      <c r="E151" s="4"/>
      <c r="F151" s="4">
        <v>2</v>
      </c>
      <c r="G151" s="17">
        <f>($H$148-J113*0.5)/F151</f>
        <v>1.425</v>
      </c>
      <c r="H151" s="17">
        <f>G151*F151+J113</f>
        <v>3.1500000000000004</v>
      </c>
      <c r="I151" s="4"/>
      <c r="J151" s="4"/>
      <c r="K151" s="4"/>
    </row>
    <row r="152" spans="4:12" s="7" customFormat="1" x14ac:dyDescent="0.15">
      <c r="D152" s="4"/>
      <c r="E152" s="4"/>
      <c r="F152" s="4">
        <v>3</v>
      </c>
      <c r="G152" s="17">
        <f>($H$148-J114*0.5)/F152</f>
        <v>0.79700000000000004</v>
      </c>
      <c r="H152" s="17">
        <f>G152*F152+J114</f>
        <v>3.609</v>
      </c>
      <c r="I152" s="4"/>
      <c r="J152" s="4"/>
      <c r="K152" s="4"/>
    </row>
    <row r="153" spans="4:12" s="7" customFormat="1" x14ac:dyDescent="0.15">
      <c r="D153" s="4"/>
      <c r="E153" s="4"/>
      <c r="F153" s="4">
        <v>4</v>
      </c>
      <c r="G153" s="17">
        <f>($H$148-J115*0.5)/F153</f>
        <v>0.486375</v>
      </c>
      <c r="H153" s="17">
        <f>G153*F153+J115</f>
        <v>4.0545</v>
      </c>
      <c r="I153" s="4"/>
      <c r="J153" s="4"/>
      <c r="K153" s="4"/>
    </row>
    <row r="154" spans="4:12" s="7" customFormat="1" x14ac:dyDescent="0.15">
      <c r="D154" s="4"/>
      <c r="E154" s="4"/>
      <c r="F154" s="4">
        <v>5</v>
      </c>
      <c r="G154" s="17">
        <f>($H$148-J116*0.5)/F154</f>
        <v>0.32673000000000002</v>
      </c>
      <c r="H154" s="17">
        <f>G154*F154+J116</f>
        <v>4.3663499999999997</v>
      </c>
      <c r="I154" s="4"/>
      <c r="J154" s="4"/>
      <c r="K154" s="4"/>
    </row>
    <row r="155" spans="4:12" s="7" customFormat="1" x14ac:dyDescent="0.15">
      <c r="D155" s="4"/>
      <c r="E155" s="4"/>
      <c r="F155" s="4">
        <v>6</v>
      </c>
      <c r="G155" s="17">
        <f>($H$148-J117*0.5)/F155</f>
        <v>0.25668249999999998</v>
      </c>
      <c r="H155" s="17">
        <f>G155*F155+J117</f>
        <v>4.459905</v>
      </c>
      <c r="I155" s="4"/>
      <c r="J155" s="4"/>
      <c r="K155" s="4"/>
    </row>
    <row r="156" spans="4:12" x14ac:dyDescent="0.15">
      <c r="D156" s="4"/>
      <c r="E156" s="4" t="s">
        <v>51</v>
      </c>
      <c r="F156" s="4"/>
      <c r="G156" s="4"/>
      <c r="H156" s="4"/>
      <c r="I156" s="4"/>
      <c r="J156" s="4"/>
      <c r="K156" s="4"/>
    </row>
    <row r="157" spans="4:12" x14ac:dyDescent="0.15">
      <c r="D157" s="4"/>
      <c r="E157" s="4"/>
      <c r="F157" s="4" t="s">
        <v>46</v>
      </c>
      <c r="G157" s="8" t="s">
        <v>86</v>
      </c>
      <c r="H157" s="21" t="s">
        <v>63</v>
      </c>
      <c r="I157" s="4"/>
      <c r="J157" s="4"/>
      <c r="K157" s="4"/>
    </row>
    <row r="158" spans="4:12" s="7" customFormat="1" x14ac:dyDescent="0.15">
      <c r="D158" s="4"/>
      <c r="E158" s="4"/>
      <c r="F158" s="4"/>
      <c r="G158" s="17">
        <f>H158/T129</f>
        <v>2.8037383177570097</v>
      </c>
      <c r="H158" s="17">
        <f>H98</f>
        <v>3</v>
      </c>
      <c r="I158" s="4" t="s">
        <v>94</v>
      </c>
      <c r="J158" s="4"/>
      <c r="K158" s="4"/>
    </row>
    <row r="159" spans="4:12" s="7" customFormat="1" x14ac:dyDescent="0.15">
      <c r="D159" s="4"/>
      <c r="E159" s="4"/>
      <c r="F159" s="4"/>
      <c r="G159" s="4"/>
      <c r="H159" s="4"/>
      <c r="I159" s="4"/>
      <c r="J159" s="4"/>
      <c r="K159" s="4"/>
    </row>
    <row r="160" spans="4:12" x14ac:dyDescent="0.15">
      <c r="D160" s="4"/>
      <c r="E160" s="4"/>
      <c r="F160" s="4" t="s">
        <v>60</v>
      </c>
      <c r="G160" s="8" t="s">
        <v>86</v>
      </c>
      <c r="H160" s="21" t="s">
        <v>63</v>
      </c>
      <c r="I160" s="4"/>
      <c r="J160" s="4"/>
      <c r="K160" s="4"/>
    </row>
    <row r="161" spans="4:11" s="7" customFormat="1" x14ac:dyDescent="0.15">
      <c r="D161" s="4"/>
      <c r="E161" s="4"/>
      <c r="F161" s="4"/>
      <c r="G161" s="17">
        <f>H161/3/T129</f>
        <v>0.93457943925233655</v>
      </c>
      <c r="H161" s="17">
        <f>H98</f>
        <v>3</v>
      </c>
      <c r="I161" s="4" t="s">
        <v>94</v>
      </c>
      <c r="J161" s="4"/>
      <c r="K161" s="4"/>
    </row>
    <row r="162" spans="4:11" x14ac:dyDescent="0.15">
      <c r="D162" s="4"/>
      <c r="E162" s="4"/>
      <c r="F162" s="4" t="s">
        <v>107</v>
      </c>
      <c r="G162" s="4"/>
      <c r="H162" s="4"/>
      <c r="I162" s="4"/>
      <c r="J162" s="4"/>
      <c r="K162" s="4"/>
    </row>
    <row r="163" spans="4:11" s="7" customFormat="1" x14ac:dyDescent="0.15">
      <c r="D163" s="4"/>
      <c r="E163" s="4"/>
      <c r="F163" s="4"/>
      <c r="G163" s="8"/>
      <c r="H163" s="21" t="s">
        <v>63</v>
      </c>
      <c r="I163" s="4"/>
      <c r="J163" s="4"/>
      <c r="K163" s="4"/>
    </row>
    <row r="164" spans="4:11" s="7" customFormat="1" x14ac:dyDescent="0.15">
      <c r="D164" s="4"/>
      <c r="E164" s="4"/>
      <c r="G164" s="4" t="s">
        <v>106</v>
      </c>
      <c r="H164" s="17">
        <f>H148*J164</f>
        <v>1.7999999999999998</v>
      </c>
      <c r="I164" s="4" t="s">
        <v>111</v>
      </c>
      <c r="J164" s="16">
        <v>0.6</v>
      </c>
      <c r="K164" s="4"/>
    </row>
    <row r="165" spans="4:11" s="7" customFormat="1" x14ac:dyDescent="0.15">
      <c r="D165" s="4"/>
      <c r="E165" s="4"/>
      <c r="G165" s="21" t="s">
        <v>109</v>
      </c>
      <c r="H165" s="8" t="s">
        <v>110</v>
      </c>
      <c r="I165" s="4"/>
      <c r="J165" s="4"/>
      <c r="K165" s="4"/>
    </row>
    <row r="166" spans="4:11" s="7" customFormat="1" x14ac:dyDescent="0.15">
      <c r="D166" s="4"/>
      <c r="E166" s="4"/>
      <c r="F166" s="4" t="s">
        <v>20</v>
      </c>
      <c r="G166" s="19">
        <f>G134</f>
        <v>0.10000000000000002</v>
      </c>
      <c r="H166" s="18">
        <f>$H$164/3/G166</f>
        <v>5.9999999999999982</v>
      </c>
      <c r="I166" s="4"/>
      <c r="J166" s="4"/>
      <c r="K166" s="4"/>
    </row>
    <row r="167" spans="4:11" s="7" customFormat="1" x14ac:dyDescent="0.15">
      <c r="D167" s="4"/>
      <c r="E167" s="4"/>
      <c r="F167" s="4" t="s">
        <v>21</v>
      </c>
      <c r="G167" s="19">
        <f>G135</f>
        <v>0.10000000000000002</v>
      </c>
      <c r="H167" s="18">
        <f t="shared" ref="H167:H168" si="7">$H$164/3/G167</f>
        <v>5.9999999999999982</v>
      </c>
      <c r="I167" s="4"/>
      <c r="J167" s="4"/>
      <c r="K167" s="4"/>
    </row>
    <row r="168" spans="4:11" s="7" customFormat="1" x14ac:dyDescent="0.15">
      <c r="D168" s="4"/>
      <c r="E168" s="4"/>
      <c r="F168" s="4" t="s">
        <v>55</v>
      </c>
      <c r="G168" s="19">
        <f>G136</f>
        <v>0.10000000000000002</v>
      </c>
      <c r="H168" s="18">
        <f t="shared" si="7"/>
        <v>5.9999999999999982</v>
      </c>
      <c r="I168" s="4"/>
      <c r="J168" s="4"/>
      <c r="K168" s="4"/>
    </row>
    <row r="169" spans="4:11" s="7" customFormat="1" x14ac:dyDescent="0.15">
      <c r="D169" s="4"/>
      <c r="E169" s="4"/>
      <c r="F169" s="4"/>
      <c r="G169" s="8"/>
      <c r="H169" s="21" t="s">
        <v>63</v>
      </c>
      <c r="I169" s="4"/>
      <c r="J169" s="4"/>
      <c r="K169" s="4"/>
    </row>
    <row r="170" spans="4:11" s="7" customFormat="1" x14ac:dyDescent="0.15">
      <c r="D170" s="4"/>
      <c r="E170" s="4"/>
      <c r="F170" s="4"/>
      <c r="G170" s="4" t="s">
        <v>25</v>
      </c>
      <c r="H170" s="17">
        <v>3</v>
      </c>
      <c r="I170" s="4"/>
      <c r="J170" s="4"/>
      <c r="K170" s="4"/>
    </row>
    <row r="171" spans="4:11" s="7" customFormat="1" x14ac:dyDescent="0.15">
      <c r="D171" s="4"/>
      <c r="E171" s="4"/>
      <c r="F171" s="4"/>
      <c r="G171" s="21" t="s">
        <v>90</v>
      </c>
      <c r="H171" s="21" t="s">
        <v>88</v>
      </c>
      <c r="I171" s="4"/>
      <c r="J171" s="4"/>
      <c r="K171" s="4"/>
    </row>
    <row r="172" spans="4:11" s="7" customFormat="1" x14ac:dyDescent="0.15">
      <c r="D172" s="4"/>
      <c r="E172" s="4"/>
      <c r="F172" s="4"/>
      <c r="G172" s="16">
        <v>3</v>
      </c>
      <c r="H172" s="17">
        <f>$H$170/$G$172/$L$145</f>
        <v>1.0666666666666667</v>
      </c>
      <c r="I172" s="4"/>
      <c r="J172" s="4"/>
      <c r="K172" s="4"/>
    </row>
    <row r="173" spans="4:11" s="7" customFormat="1" x14ac:dyDescent="0.15">
      <c r="D173" s="4"/>
      <c r="E173" s="4"/>
      <c r="F173" s="4"/>
      <c r="G173" s="4"/>
      <c r="H173" s="4"/>
      <c r="I173" s="4"/>
      <c r="J173" s="4"/>
      <c r="K173" s="4"/>
    </row>
    <row r="174" spans="4:11" x14ac:dyDescent="0.15">
      <c r="D174" s="4"/>
      <c r="E174" s="4"/>
      <c r="F174" s="4" t="s">
        <v>108</v>
      </c>
      <c r="G174" s="4"/>
      <c r="H174" s="4"/>
      <c r="I174" s="4"/>
      <c r="J174" s="4"/>
      <c r="K174" s="4"/>
    </row>
    <row r="175" spans="4:11" s="7" customFormat="1" x14ac:dyDescent="0.15">
      <c r="D175" s="4"/>
      <c r="E175" s="4"/>
      <c r="F175" s="4"/>
      <c r="G175" s="21" t="s">
        <v>114</v>
      </c>
      <c r="H175" s="21" t="s">
        <v>115</v>
      </c>
      <c r="I175" s="21" t="s">
        <v>116</v>
      </c>
      <c r="K175" s="4"/>
    </row>
    <row r="176" spans="4:11" s="7" customFormat="1" x14ac:dyDescent="0.15">
      <c r="D176" s="4"/>
      <c r="E176" s="4"/>
      <c r="F176" s="4"/>
      <c r="G176" s="4"/>
      <c r="H176" s="17">
        <f>H164*3</f>
        <v>5.3999999999999995</v>
      </c>
      <c r="I176" s="17">
        <v>0</v>
      </c>
      <c r="K176" s="4"/>
    </row>
    <row r="177" spans="3:11" x14ac:dyDescent="0.15">
      <c r="D177" s="4"/>
      <c r="E177" s="4"/>
      <c r="G177" s="21" t="s">
        <v>117</v>
      </c>
      <c r="H177" s="17">
        <f>(H176+I176)/2</f>
        <v>2.6999999999999997</v>
      </c>
      <c r="I177" s="4"/>
      <c r="J177" s="4"/>
      <c r="K177" s="4"/>
    </row>
    <row r="178" spans="3:11" x14ac:dyDescent="0.15">
      <c r="J178" s="4"/>
      <c r="K178" s="4"/>
    </row>
    <row r="179" spans="3:11" x14ac:dyDescent="0.15">
      <c r="J179" s="4"/>
      <c r="K179" s="4"/>
    </row>
    <row r="180" spans="3:11" x14ac:dyDescent="0.15">
      <c r="C180" s="8" t="s">
        <v>93</v>
      </c>
      <c r="E180" s="8" t="s">
        <v>112</v>
      </c>
      <c r="F180" s="19">
        <f>F90</f>
        <v>1.2</v>
      </c>
      <c r="J180" s="4"/>
      <c r="K180" s="4"/>
    </row>
    <row r="181" spans="3:11" s="7" customFormat="1" x14ac:dyDescent="0.15">
      <c r="F181" s="14"/>
      <c r="J181" s="4"/>
      <c r="K181" s="4"/>
    </row>
    <row r="182" spans="3:11" x14ac:dyDescent="0.15">
      <c r="D182" s="8" t="s">
        <v>120</v>
      </c>
      <c r="E182" s="3">
        <v>5</v>
      </c>
      <c r="F182" s="7"/>
      <c r="G182" s="8" t="s">
        <v>81</v>
      </c>
      <c r="H182" s="25">
        <f>F90/F91*H98</f>
        <v>2.5714285714285716</v>
      </c>
    </row>
    <row r="183" spans="3:11" x14ac:dyDescent="0.15">
      <c r="D183" s="21" t="s">
        <v>51</v>
      </c>
    </row>
    <row r="184" spans="3:11" x14ac:dyDescent="0.15">
      <c r="D184" s="8"/>
      <c r="E184" s="4" t="s">
        <v>53</v>
      </c>
      <c r="F184" s="4"/>
      <c r="G184" s="8" t="s">
        <v>86</v>
      </c>
      <c r="H184" s="21" t="s">
        <v>63</v>
      </c>
      <c r="I184" s="8" t="s">
        <v>113</v>
      </c>
    </row>
    <row r="185" spans="3:11" x14ac:dyDescent="0.15">
      <c r="D185" s="8"/>
      <c r="E185" s="4"/>
      <c r="F185" s="4" t="s">
        <v>47</v>
      </c>
      <c r="G185" s="7">
        <f t="shared" ref="G185:G186" si="8">H185*I185</f>
        <v>0.60000000000000009</v>
      </c>
      <c r="H185" s="3">
        <v>0.8</v>
      </c>
      <c r="I185" s="3">
        <v>0.75</v>
      </c>
    </row>
    <row r="186" spans="3:11" x14ac:dyDescent="0.15">
      <c r="D186" s="8"/>
      <c r="E186" s="4"/>
      <c r="F186" s="4" t="s">
        <v>48</v>
      </c>
      <c r="G186" s="7">
        <f t="shared" si="8"/>
        <v>0.75</v>
      </c>
      <c r="H186" s="3">
        <v>1</v>
      </c>
      <c r="I186" s="3">
        <v>0.75</v>
      </c>
    </row>
    <row r="187" spans="3:11" x14ac:dyDescent="0.15">
      <c r="D187" s="8"/>
      <c r="E187" s="4"/>
      <c r="F187" s="4" t="s">
        <v>49</v>
      </c>
      <c r="G187" s="1">
        <f>H187*I187</f>
        <v>0.89999999999999991</v>
      </c>
      <c r="H187" s="19">
        <f>F180</f>
        <v>1.2</v>
      </c>
      <c r="I187" s="3">
        <v>0.75</v>
      </c>
    </row>
    <row r="188" spans="3:11" x14ac:dyDescent="0.15">
      <c r="D188" s="8"/>
    </row>
    <row r="189" spans="3:11" x14ac:dyDescent="0.15">
      <c r="D189" s="8"/>
    </row>
    <row r="190" spans="3:11" x14ac:dyDescent="0.15">
      <c r="D190" s="21" t="s">
        <v>54</v>
      </c>
      <c r="E190" s="4"/>
      <c r="F190" s="4"/>
    </row>
    <row r="191" spans="3:11" x14ac:dyDescent="0.15">
      <c r="D191" s="21"/>
      <c r="E191" s="4" t="s">
        <v>118</v>
      </c>
      <c r="F191" s="4"/>
    </row>
    <row r="192" spans="3:11" s="7" customFormat="1" x14ac:dyDescent="0.15">
      <c r="D192" s="21"/>
      <c r="E192" s="4"/>
      <c r="F192" s="4"/>
      <c r="G192" s="8" t="s">
        <v>86</v>
      </c>
      <c r="H192" s="21" t="s">
        <v>63</v>
      </c>
      <c r="I192" s="4" t="s">
        <v>111</v>
      </c>
      <c r="J192" s="16">
        <v>1</v>
      </c>
      <c r="K192" s="4"/>
    </row>
    <row r="193" spans="4:11" s="7" customFormat="1" x14ac:dyDescent="0.15">
      <c r="D193" s="21"/>
      <c r="E193" s="4"/>
      <c r="F193" s="4" t="s">
        <v>119</v>
      </c>
      <c r="G193" s="18">
        <f t="shared" ref="G193" si="9">H193-1</f>
        <v>0.19999999999999996</v>
      </c>
      <c r="H193" s="18">
        <f>$F$180*$J$192</f>
        <v>1.2</v>
      </c>
      <c r="I193" s="4"/>
      <c r="J193" s="4"/>
      <c r="K193" s="4"/>
    </row>
    <row r="194" spans="4:11" s="7" customFormat="1" x14ac:dyDescent="0.15">
      <c r="D194" s="21"/>
      <c r="E194" s="4"/>
      <c r="G194" s="21" t="s">
        <v>109</v>
      </c>
      <c r="H194" s="8" t="s">
        <v>110</v>
      </c>
      <c r="I194" s="4"/>
      <c r="J194" s="4"/>
      <c r="K194" s="4"/>
    </row>
    <row r="195" spans="4:11" s="7" customFormat="1" x14ac:dyDescent="0.15">
      <c r="D195" s="21"/>
      <c r="E195" s="4"/>
      <c r="F195" s="4" t="s">
        <v>119</v>
      </c>
      <c r="G195" s="19">
        <f>G193/H195</f>
        <v>6.6666666666666652E-2</v>
      </c>
      <c r="H195" s="16">
        <v>3</v>
      </c>
      <c r="I195" s="4"/>
      <c r="J195" s="4"/>
      <c r="K195" s="4"/>
    </row>
    <row r="196" spans="4:11" s="7" customFormat="1" x14ac:dyDescent="0.15">
      <c r="D196" s="21"/>
      <c r="E196" s="4"/>
      <c r="F196" s="4"/>
    </row>
    <row r="197" spans="4:11" s="7" customFormat="1" x14ac:dyDescent="0.15">
      <c r="D197" s="21"/>
      <c r="F197" s="8" t="s">
        <v>86</v>
      </c>
      <c r="G197" s="21" t="s">
        <v>63</v>
      </c>
      <c r="H197" s="8" t="s">
        <v>113</v>
      </c>
      <c r="I197" s="8" t="s">
        <v>110</v>
      </c>
    </row>
    <row r="198" spans="4:11" x14ac:dyDescent="0.15">
      <c r="D198" s="8"/>
      <c r="E198" s="4" t="s">
        <v>57</v>
      </c>
      <c r="F198" s="19">
        <f>G198*H198/I198</f>
        <v>0.3</v>
      </c>
      <c r="G198" s="19">
        <f>F180</f>
        <v>1.2</v>
      </c>
      <c r="H198" s="3">
        <v>0.75</v>
      </c>
      <c r="I198" s="16">
        <v>3</v>
      </c>
    </row>
    <row r="199" spans="4:11" x14ac:dyDescent="0.15">
      <c r="D199" s="8"/>
    </row>
    <row r="200" spans="4:11" x14ac:dyDescent="0.15">
      <c r="D200" s="21" t="s">
        <v>58</v>
      </c>
    </row>
    <row r="201" spans="4:11" x14ac:dyDescent="0.15">
      <c r="D201" s="8"/>
      <c r="F201" s="8" t="s">
        <v>86</v>
      </c>
      <c r="G201" s="21" t="s">
        <v>63</v>
      </c>
      <c r="H201" s="8" t="s">
        <v>113</v>
      </c>
    </row>
    <row r="202" spans="4:11" s="7" customFormat="1" x14ac:dyDescent="0.15">
      <c r="D202" s="8"/>
      <c r="E202" s="4" t="s">
        <v>53</v>
      </c>
      <c r="F202" s="19">
        <f>G202*H202</f>
        <v>1.9285714285714288</v>
      </c>
      <c r="G202" s="19">
        <f>H182</f>
        <v>2.5714285714285716</v>
      </c>
      <c r="H202" s="3">
        <v>0.75</v>
      </c>
    </row>
    <row r="203" spans="4:11" x14ac:dyDescent="0.15">
      <c r="D203" s="8"/>
    </row>
    <row r="204" spans="4:11" s="7" customFormat="1" x14ac:dyDescent="0.15">
      <c r="D204" s="8"/>
      <c r="E204" s="4" t="s">
        <v>61</v>
      </c>
      <c r="F204" s="8" t="s">
        <v>86</v>
      </c>
      <c r="G204" s="21" t="s">
        <v>63</v>
      </c>
      <c r="H204" s="8" t="s">
        <v>113</v>
      </c>
    </row>
    <row r="205" spans="4:11" s="7" customFormat="1" x14ac:dyDescent="0.15">
      <c r="D205" s="8"/>
      <c r="F205" s="19">
        <f>G205*H205/3</f>
        <v>0.6428571428571429</v>
      </c>
      <c r="G205" s="19">
        <f>H182</f>
        <v>2.5714285714285716</v>
      </c>
      <c r="H205" s="3">
        <v>0.75</v>
      </c>
    </row>
    <row r="206" spans="4:11" s="7" customFormat="1" x14ac:dyDescent="0.15">
      <c r="D206" s="8"/>
      <c r="E206" s="4"/>
    </row>
    <row r="207" spans="4:11" x14ac:dyDescent="0.15">
      <c r="E207" s="4" t="s">
        <v>121</v>
      </c>
    </row>
    <row r="208" spans="4:11" s="7" customFormat="1" x14ac:dyDescent="0.15">
      <c r="E208" s="4"/>
      <c r="F208" s="4"/>
      <c r="G208" s="8"/>
      <c r="H208" s="21" t="s">
        <v>63</v>
      </c>
      <c r="I208" s="4"/>
      <c r="J208" s="4"/>
      <c r="K208" s="4"/>
    </row>
    <row r="209" spans="5:11" s="7" customFormat="1" x14ac:dyDescent="0.15">
      <c r="E209" s="4"/>
      <c r="G209" s="4" t="s">
        <v>123</v>
      </c>
      <c r="H209" s="17">
        <f>H182*J209</f>
        <v>1.2085714285714286</v>
      </c>
      <c r="I209" s="4" t="s">
        <v>111</v>
      </c>
      <c r="J209" s="16">
        <v>0.47</v>
      </c>
      <c r="K209" s="4"/>
    </row>
    <row r="210" spans="5:11" s="7" customFormat="1" x14ac:dyDescent="0.15">
      <c r="E210" s="4"/>
      <c r="G210" s="21" t="s">
        <v>109</v>
      </c>
      <c r="H210" s="8" t="s">
        <v>110</v>
      </c>
      <c r="I210" s="4"/>
      <c r="J210" s="4"/>
      <c r="K210" s="4"/>
    </row>
    <row r="211" spans="5:11" x14ac:dyDescent="0.15">
      <c r="F211" s="4" t="s">
        <v>122</v>
      </c>
      <c r="G211" s="19">
        <f>G195</f>
        <v>6.6666666666666652E-2</v>
      </c>
      <c r="H211" s="18">
        <f t="shared" ref="H211" si="10">$H$209/G211/3</f>
        <v>6.0428571428571445</v>
      </c>
      <c r="I211" s="4"/>
      <c r="J211" s="4"/>
      <c r="K211" s="4"/>
    </row>
    <row r="212" spans="5:11" s="14" customFormat="1" x14ac:dyDescent="0.15">
      <c r="F212" s="4"/>
      <c r="H212" s="5"/>
      <c r="I212" s="4"/>
      <c r="J212" s="4"/>
      <c r="K212" s="4"/>
    </row>
    <row r="213" spans="5:11" x14ac:dyDescent="0.15">
      <c r="H213" s="21" t="s">
        <v>63</v>
      </c>
    </row>
    <row r="214" spans="5:11" x14ac:dyDescent="0.15">
      <c r="F214" s="1" t="s">
        <v>32</v>
      </c>
      <c r="H214" s="19">
        <f>H182</f>
        <v>2.5714285714285716</v>
      </c>
    </row>
    <row r="215" spans="5:11" s="7" customFormat="1" x14ac:dyDescent="0.15">
      <c r="G215" s="8" t="s">
        <v>110</v>
      </c>
      <c r="H215" s="8" t="s">
        <v>126</v>
      </c>
    </row>
    <row r="216" spans="5:11" s="22" customFormat="1" x14ac:dyDescent="0.15">
      <c r="F216" s="7"/>
      <c r="G216" s="24" t="s">
        <v>127</v>
      </c>
      <c r="H216" s="23">
        <v>0.5</v>
      </c>
    </row>
    <row r="217" spans="5:11" s="7" customFormat="1" x14ac:dyDescent="0.15"/>
    <row r="218" spans="5:11" s="7" customFormat="1" x14ac:dyDescent="0.15">
      <c r="G218" s="8" t="s">
        <v>86</v>
      </c>
      <c r="H218" s="21" t="s">
        <v>63</v>
      </c>
      <c r="I218" s="8" t="s">
        <v>113</v>
      </c>
      <c r="J218" s="8" t="s">
        <v>110</v>
      </c>
    </row>
    <row r="219" spans="5:11" s="7" customFormat="1" x14ac:dyDescent="0.15">
      <c r="F219" s="7" t="s">
        <v>124</v>
      </c>
      <c r="G219" s="19">
        <f>F198</f>
        <v>0.3</v>
      </c>
      <c r="H219" s="19">
        <f>H182</f>
        <v>2.5714285714285716</v>
      </c>
      <c r="I219" s="3">
        <v>0.75</v>
      </c>
      <c r="J219" s="19">
        <f>H219/3*I219/G219</f>
        <v>2.1428571428571432</v>
      </c>
    </row>
    <row r="220" spans="5:11" s="7" customFormat="1" x14ac:dyDescent="0.15"/>
    <row r="221" spans="5:11" x14ac:dyDescent="0.15">
      <c r="F221" s="1" t="s">
        <v>125</v>
      </c>
    </row>
    <row r="222" spans="5:11" s="7" customFormat="1" x14ac:dyDescent="0.15">
      <c r="G222" s="7" t="s">
        <v>129</v>
      </c>
    </row>
    <row r="223" spans="5:11" s="7" customFormat="1" x14ac:dyDescent="0.15">
      <c r="G223" s="7" t="s">
        <v>130</v>
      </c>
    </row>
    <row r="224" spans="5:11" s="7" customFormat="1" x14ac:dyDescent="0.15"/>
    <row r="225" spans="4:10" x14ac:dyDescent="0.15">
      <c r="E225" s="4" t="s">
        <v>62</v>
      </c>
    </row>
    <row r="226" spans="4:10" x14ac:dyDescent="0.15">
      <c r="F226" s="1" t="s">
        <v>128</v>
      </c>
    </row>
    <row r="228" spans="4:10" x14ac:dyDescent="0.15">
      <c r="D228" s="8" t="s">
        <v>131</v>
      </c>
    </row>
    <row r="229" spans="4:10" x14ac:dyDescent="0.15">
      <c r="E229" s="1" t="s">
        <v>161</v>
      </c>
    </row>
    <row r="230" spans="4:10" x14ac:dyDescent="0.15">
      <c r="F230" s="1" t="s">
        <v>133</v>
      </c>
    </row>
    <row r="232" spans="4:10" x14ac:dyDescent="0.15">
      <c r="E232" s="1" t="s">
        <v>134</v>
      </c>
    </row>
    <row r="233" spans="4:10" s="7" customFormat="1" x14ac:dyDescent="0.15">
      <c r="F233" s="7" t="s">
        <v>132</v>
      </c>
    </row>
    <row r="234" spans="4:10" x14ac:dyDescent="0.15">
      <c r="G234" s="1" t="s">
        <v>135</v>
      </c>
      <c r="H234" s="1" t="s">
        <v>137</v>
      </c>
      <c r="I234" s="1" t="s">
        <v>136</v>
      </c>
    </row>
    <row r="235" spans="4:10" x14ac:dyDescent="0.15">
      <c r="G235" s="3">
        <v>0.25</v>
      </c>
      <c r="H235" s="3">
        <v>0.2</v>
      </c>
      <c r="I235" s="25">
        <f>G235*(1+H235)+(1-G235)*1</f>
        <v>1.05</v>
      </c>
    </row>
    <row r="236" spans="4:10" x14ac:dyDescent="0.15">
      <c r="F236" s="1" t="s">
        <v>142</v>
      </c>
    </row>
    <row r="237" spans="4:10" x14ac:dyDescent="0.15">
      <c r="G237" s="7" t="s">
        <v>138</v>
      </c>
      <c r="H237" s="1" t="s">
        <v>141</v>
      </c>
      <c r="J237" s="7" t="s">
        <v>136</v>
      </c>
    </row>
    <row r="238" spans="4:10" x14ac:dyDescent="0.15">
      <c r="G238" s="3">
        <v>0.1</v>
      </c>
      <c r="H238" s="3">
        <v>0.5</v>
      </c>
      <c r="I238" s="1" t="s">
        <v>143</v>
      </c>
      <c r="J238" s="25">
        <f>1+G238*H238</f>
        <v>1.05</v>
      </c>
    </row>
    <row r="239" spans="4:10" s="7" customFormat="1" x14ac:dyDescent="0.15">
      <c r="G239" s="3"/>
      <c r="H239" s="3"/>
      <c r="J239" s="27"/>
    </row>
    <row r="240" spans="4:10" x14ac:dyDescent="0.15">
      <c r="E240" s="1" t="s">
        <v>139</v>
      </c>
    </row>
    <row r="241" spans="5:12" x14ac:dyDescent="0.15">
      <c r="F241" s="1" t="s">
        <v>132</v>
      </c>
    </row>
    <row r="242" spans="5:12" x14ac:dyDescent="0.15">
      <c r="G242" s="1" t="s">
        <v>140</v>
      </c>
      <c r="H242" s="1" t="s">
        <v>144</v>
      </c>
      <c r="I242" s="1" t="s">
        <v>147</v>
      </c>
      <c r="J242" s="1" t="s">
        <v>145</v>
      </c>
      <c r="K242" s="7" t="s">
        <v>136</v>
      </c>
    </row>
    <row r="243" spans="5:12" x14ac:dyDescent="0.15">
      <c r="G243" s="1">
        <v>0.33</v>
      </c>
      <c r="H243" s="3">
        <v>0.2</v>
      </c>
      <c r="I243" s="3">
        <v>0.2</v>
      </c>
      <c r="J243" s="3">
        <v>3</v>
      </c>
      <c r="K243" s="25">
        <f>1+G243*H243*I243*J243</f>
        <v>1.0396000000000001</v>
      </c>
    </row>
    <row r="244" spans="5:12" x14ac:dyDescent="0.15">
      <c r="F244" s="7" t="s">
        <v>146</v>
      </c>
    </row>
    <row r="245" spans="5:12" x14ac:dyDescent="0.15">
      <c r="G245" s="7" t="s">
        <v>140</v>
      </c>
      <c r="H245" s="7" t="s">
        <v>144</v>
      </c>
      <c r="I245" s="1" t="s">
        <v>148</v>
      </c>
      <c r="J245" s="7" t="s">
        <v>136</v>
      </c>
    </row>
    <row r="246" spans="5:12" x14ac:dyDescent="0.15">
      <c r="G246" s="7">
        <v>0.33</v>
      </c>
      <c r="H246" s="3">
        <v>0.4</v>
      </c>
      <c r="I246" s="1">
        <v>0.3</v>
      </c>
      <c r="J246" s="25">
        <f>1+G246*H246*I246</f>
        <v>1.0396000000000001</v>
      </c>
    </row>
    <row r="248" spans="5:12" x14ac:dyDescent="0.15">
      <c r="E248" s="26" t="s">
        <v>149</v>
      </c>
    </row>
    <row r="249" spans="5:12" x14ac:dyDescent="0.15">
      <c r="F249" s="1" t="s">
        <v>151</v>
      </c>
    </row>
    <row r="250" spans="5:12" x14ac:dyDescent="0.15">
      <c r="G250" s="1" t="s">
        <v>155</v>
      </c>
      <c r="H250" s="1" t="s">
        <v>144</v>
      </c>
      <c r="I250" s="1" t="s">
        <v>153</v>
      </c>
      <c r="J250" s="1" t="s">
        <v>154</v>
      </c>
      <c r="K250" s="7" t="s">
        <v>141</v>
      </c>
      <c r="L250" s="7" t="s">
        <v>156</v>
      </c>
    </row>
    <row r="251" spans="5:12" s="7" customFormat="1" x14ac:dyDescent="0.15">
      <c r="G251" s="3">
        <v>0.8</v>
      </c>
      <c r="H251" s="3">
        <v>0.3</v>
      </c>
      <c r="I251" s="3">
        <v>0.2</v>
      </c>
      <c r="J251" s="3">
        <v>2</v>
      </c>
      <c r="K251" s="3">
        <v>0.5</v>
      </c>
      <c r="L251" s="25">
        <f>1+I251*J251*K251*H251*G251</f>
        <v>1.048</v>
      </c>
    </row>
    <row r="252" spans="5:12" s="7" customFormat="1" x14ac:dyDescent="0.15"/>
    <row r="253" spans="5:12" s="7" customFormat="1" x14ac:dyDescent="0.15">
      <c r="F253" s="7" t="s">
        <v>152</v>
      </c>
    </row>
    <row r="254" spans="5:12" s="7" customFormat="1" x14ac:dyDescent="0.15">
      <c r="G254" s="7" t="s">
        <v>155</v>
      </c>
      <c r="H254" s="7" t="s">
        <v>144</v>
      </c>
      <c r="I254" s="7" t="s">
        <v>159</v>
      </c>
      <c r="J254" s="7" t="s">
        <v>136</v>
      </c>
    </row>
    <row r="255" spans="5:12" s="7" customFormat="1" x14ac:dyDescent="0.15">
      <c r="G255" s="3">
        <v>0.8</v>
      </c>
      <c r="H255" s="3">
        <v>0.3</v>
      </c>
      <c r="I255" s="3">
        <v>0.2</v>
      </c>
      <c r="J255" s="25">
        <f>1+G255*H255*I255</f>
        <v>1.048</v>
      </c>
    </row>
    <row r="256" spans="5:12" s="7" customFormat="1" x14ac:dyDescent="0.15">
      <c r="G256" s="3"/>
      <c r="H256" s="3"/>
      <c r="I256" s="3"/>
      <c r="J256" s="27"/>
    </row>
    <row r="257" spans="6:11" s="7" customFormat="1" x14ac:dyDescent="0.15">
      <c r="F257" s="7" t="s">
        <v>147</v>
      </c>
    </row>
    <row r="258" spans="6:11" s="7" customFormat="1" x14ac:dyDescent="0.15">
      <c r="G258" s="7" t="s">
        <v>155</v>
      </c>
      <c r="H258" s="7" t="s">
        <v>144</v>
      </c>
      <c r="I258" s="7" t="s">
        <v>158</v>
      </c>
      <c r="J258" s="7" t="s">
        <v>154</v>
      </c>
      <c r="K258" s="7" t="s">
        <v>156</v>
      </c>
    </row>
    <row r="259" spans="6:11" x14ac:dyDescent="0.15">
      <c r="G259" s="3">
        <v>0.8</v>
      </c>
      <c r="H259" s="3">
        <v>0.3</v>
      </c>
      <c r="I259" s="3">
        <v>0.1</v>
      </c>
      <c r="J259" s="3">
        <v>2</v>
      </c>
      <c r="K259" s="25">
        <f>1+H259*I259*J259*G259</f>
        <v>1.048</v>
      </c>
    </row>
    <row r="260" spans="6:11" s="7" customFormat="1" x14ac:dyDescent="0.15"/>
    <row r="261" spans="6:11" x14ac:dyDescent="0.15">
      <c r="F261" s="1" t="s">
        <v>157</v>
      </c>
    </row>
    <row r="262" spans="6:11" x14ac:dyDescent="0.15">
      <c r="G262" s="7" t="s">
        <v>155</v>
      </c>
      <c r="H262" s="7" t="s">
        <v>144</v>
      </c>
      <c r="I262" s="7" t="s">
        <v>148</v>
      </c>
      <c r="J262" s="7" t="s">
        <v>154</v>
      </c>
      <c r="K262" s="7" t="s">
        <v>156</v>
      </c>
    </row>
    <row r="263" spans="6:11" x14ac:dyDescent="0.15">
      <c r="G263" s="3">
        <v>0.8</v>
      </c>
      <c r="H263" s="3">
        <v>0.3</v>
      </c>
      <c r="I263" s="3">
        <v>0.1</v>
      </c>
      <c r="J263" s="3">
        <v>2</v>
      </c>
      <c r="K263" s="25">
        <f>1+H263*I263*J263*G263</f>
        <v>1.048</v>
      </c>
    </row>
    <row r="264" spans="6:11" s="7" customFormat="1" x14ac:dyDescent="0.15">
      <c r="G264" s="3"/>
      <c r="H264" s="3"/>
      <c r="I264" s="3"/>
      <c r="J264" s="3"/>
      <c r="K264" s="27"/>
    </row>
    <row r="265" spans="6:11" x14ac:dyDescent="0.15">
      <c r="F265" s="1" t="s">
        <v>150</v>
      </c>
      <c r="G265" s="7" t="s">
        <v>155</v>
      </c>
      <c r="H265" s="7" t="s">
        <v>144</v>
      </c>
      <c r="I265" s="1" t="s">
        <v>160</v>
      </c>
      <c r="J265" s="7" t="s">
        <v>136</v>
      </c>
    </row>
    <row r="266" spans="6:11" x14ac:dyDescent="0.15">
      <c r="G266" s="3">
        <v>0.8</v>
      </c>
      <c r="H266" s="3">
        <v>0.2</v>
      </c>
      <c r="I266" s="3">
        <v>0.5</v>
      </c>
      <c r="J266" s="25">
        <f>1+G266*H266*I266</f>
        <v>1.08</v>
      </c>
    </row>
    <row r="267" spans="6:11" x14ac:dyDescent="0.15">
      <c r="G267" s="3"/>
      <c r="H267" s="3"/>
      <c r="I267" s="27"/>
    </row>
  </sheetData>
  <phoneticPr fontId="2" type="noConversion"/>
  <pageMargins left="0.7" right="0.7" top="0.75" bottom="0.75" header="0.3" footer="0.3"/>
  <pageSetup paperSize="9" orientation="portrait" horizontalDpi="300" verticalDpi="0" copies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yuuki</dc:creator>
  <cp:lastModifiedBy>yuuki</cp:lastModifiedBy>
  <dcterms:created xsi:type="dcterms:W3CDTF">2015-07-31T01:20:55Z</dcterms:created>
  <dcterms:modified xsi:type="dcterms:W3CDTF">2015-08-03T10:16:34Z</dcterms:modified>
</cp:coreProperties>
</file>