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0" yWindow="-90" windowWidth="28680" windowHeight="12465" activeTab="7"/>
  </bookViews>
  <sheets>
    <sheet name="文档说明" sheetId="1" r:id="rId1"/>
    <sheet name="装备能力拆分" sheetId="15" r:id="rId2"/>
    <sheet name="强化产出投放" sheetId="2" r:id="rId3"/>
    <sheet name="装备属性生成表 " sheetId="18" r:id="rId4"/>
    <sheet name="装备拆分数值生成" sheetId="14" r:id="rId5"/>
    <sheet name="装备强化消耗表" sheetId="11" r:id="rId6"/>
    <sheet name="强化消耗石头" sheetId="4" r:id="rId7"/>
    <sheet name="进阶消耗" sheetId="12" r:id="rId8"/>
  </sheets>
  <externalReferences>
    <externalReference r:id="rId9"/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F244" i="18" l="1"/>
  <c r="E244" i="18"/>
  <c r="C244" i="18"/>
  <c r="B244" i="18"/>
  <c r="F243" i="18"/>
  <c r="E243" i="18"/>
  <c r="C243" i="18"/>
  <c r="B243" i="18"/>
  <c r="F242" i="18"/>
  <c r="E242" i="18"/>
  <c r="C242" i="18"/>
  <c r="B242" i="18"/>
  <c r="F241" i="18"/>
  <c r="E241" i="18"/>
  <c r="C241" i="18"/>
  <c r="B241" i="18"/>
  <c r="F240" i="18"/>
  <c r="E240" i="18"/>
  <c r="C240" i="18"/>
  <c r="B240" i="18"/>
  <c r="F239" i="18"/>
  <c r="E239" i="18"/>
  <c r="C239" i="18"/>
  <c r="B239" i="18"/>
  <c r="F238" i="18"/>
  <c r="E238" i="18"/>
  <c r="C238" i="18"/>
  <c r="B238" i="18"/>
  <c r="F237" i="18"/>
  <c r="E237" i="18"/>
  <c r="C237" i="18"/>
  <c r="B237" i="18"/>
  <c r="F236" i="18"/>
  <c r="E236" i="18"/>
  <c r="C236" i="18"/>
  <c r="B236" i="18"/>
  <c r="F235" i="18"/>
  <c r="E235" i="18"/>
  <c r="C235" i="18"/>
  <c r="B235" i="18"/>
  <c r="F234" i="18"/>
  <c r="E234" i="18"/>
  <c r="C234" i="18"/>
  <c r="B234" i="18"/>
  <c r="F233" i="18"/>
  <c r="E233" i="18"/>
  <c r="C233" i="18"/>
  <c r="B233" i="18"/>
  <c r="F232" i="18"/>
  <c r="E232" i="18"/>
  <c r="C232" i="18"/>
  <c r="B232" i="18"/>
  <c r="F231" i="18"/>
  <c r="E231" i="18"/>
  <c r="C231" i="18"/>
  <c r="B231" i="18"/>
  <c r="F230" i="18"/>
  <c r="E230" i="18"/>
  <c r="C230" i="18"/>
  <c r="B230" i="18"/>
  <c r="F229" i="18"/>
  <c r="E229" i="18"/>
  <c r="C229" i="18"/>
  <c r="B229" i="18"/>
  <c r="F228" i="18"/>
  <c r="E228" i="18"/>
  <c r="C228" i="18"/>
  <c r="B228" i="18"/>
  <c r="F227" i="18"/>
  <c r="E227" i="18"/>
  <c r="C227" i="18"/>
  <c r="B227" i="18"/>
  <c r="F226" i="18"/>
  <c r="E226" i="18"/>
  <c r="C226" i="18"/>
  <c r="B226" i="18"/>
  <c r="F225" i="18"/>
  <c r="E225" i="18"/>
  <c r="C225" i="18"/>
  <c r="B225" i="18"/>
  <c r="F224" i="18"/>
  <c r="E224" i="18"/>
  <c r="C224" i="18"/>
  <c r="B224" i="18"/>
  <c r="F223" i="18"/>
  <c r="E223" i="18"/>
  <c r="C223" i="18"/>
  <c r="B223" i="18"/>
  <c r="F222" i="18"/>
  <c r="E222" i="18"/>
  <c r="C222" i="18"/>
  <c r="B222" i="18"/>
  <c r="F221" i="18"/>
  <c r="E221" i="18"/>
  <c r="C221" i="18"/>
  <c r="B221" i="18"/>
  <c r="F220" i="18"/>
  <c r="E220" i="18"/>
  <c r="C220" i="18"/>
  <c r="B220" i="18"/>
  <c r="F219" i="18"/>
  <c r="E219" i="18"/>
  <c r="C219" i="18"/>
  <c r="B219" i="18"/>
  <c r="F218" i="18"/>
  <c r="E218" i="18"/>
  <c r="C218" i="18"/>
  <c r="B218" i="18"/>
  <c r="F217" i="18"/>
  <c r="E217" i="18"/>
  <c r="C217" i="18"/>
  <c r="B217" i="18"/>
  <c r="F216" i="18"/>
  <c r="E216" i="18"/>
  <c r="C216" i="18"/>
  <c r="B216" i="18"/>
  <c r="F215" i="18"/>
  <c r="E215" i="18"/>
  <c r="C215" i="18"/>
  <c r="B215" i="18"/>
  <c r="F214" i="18"/>
  <c r="E214" i="18"/>
  <c r="C214" i="18"/>
  <c r="B214" i="18"/>
  <c r="A214" i="18"/>
  <c r="A244" i="18" s="1"/>
  <c r="F213" i="18"/>
  <c r="E213" i="18"/>
  <c r="C213" i="18"/>
  <c r="B213" i="18"/>
  <c r="F212" i="18"/>
  <c r="E212" i="18"/>
  <c r="C212" i="18"/>
  <c r="B212" i="18"/>
  <c r="F211" i="18"/>
  <c r="E211" i="18"/>
  <c r="C211" i="18"/>
  <c r="B211" i="18"/>
  <c r="A211" i="18"/>
  <c r="A241" i="18" s="1"/>
  <c r="F210" i="18"/>
  <c r="E210" i="18"/>
  <c r="C210" i="18"/>
  <c r="B210" i="18"/>
  <c r="A210" i="18"/>
  <c r="A240" i="18" s="1"/>
  <c r="F209" i="18"/>
  <c r="E209" i="18"/>
  <c r="C209" i="18"/>
  <c r="B209" i="18"/>
  <c r="F208" i="18"/>
  <c r="E208" i="18"/>
  <c r="C208" i="18"/>
  <c r="B208" i="18"/>
  <c r="F207" i="18"/>
  <c r="E207" i="18"/>
  <c r="C207" i="18"/>
  <c r="B207" i="18"/>
  <c r="A207" i="18"/>
  <c r="A237" i="18" s="1"/>
  <c r="F206" i="18"/>
  <c r="E206" i="18"/>
  <c r="C206" i="18"/>
  <c r="B206" i="18"/>
  <c r="A206" i="18"/>
  <c r="A236" i="18" s="1"/>
  <c r="F205" i="18"/>
  <c r="E205" i="18"/>
  <c r="C205" i="18"/>
  <c r="B205" i="18"/>
  <c r="F204" i="18"/>
  <c r="E204" i="18"/>
  <c r="C204" i="18"/>
  <c r="B204" i="18"/>
  <c r="F203" i="18"/>
  <c r="E203" i="18"/>
  <c r="C203" i="18"/>
  <c r="B203" i="18"/>
  <c r="A203" i="18"/>
  <c r="A233" i="18" s="1"/>
  <c r="F202" i="18"/>
  <c r="E202" i="18"/>
  <c r="C202" i="18"/>
  <c r="B202" i="18"/>
  <c r="A202" i="18"/>
  <c r="A232" i="18" s="1"/>
  <c r="F201" i="18"/>
  <c r="E201" i="18"/>
  <c r="C201" i="18"/>
  <c r="B201" i="18"/>
  <c r="F200" i="18"/>
  <c r="E200" i="18"/>
  <c r="C200" i="18"/>
  <c r="B200" i="18"/>
  <c r="F199" i="18"/>
  <c r="E199" i="18"/>
  <c r="C199" i="18"/>
  <c r="B199" i="18"/>
  <c r="A199" i="18"/>
  <c r="A229" i="18" s="1"/>
  <c r="F198" i="18"/>
  <c r="E198" i="18"/>
  <c r="C198" i="18"/>
  <c r="B198" i="18"/>
  <c r="A198" i="18"/>
  <c r="A228" i="18" s="1"/>
  <c r="F197" i="18"/>
  <c r="E197" i="18"/>
  <c r="C197" i="18"/>
  <c r="B197" i="18"/>
  <c r="F196" i="18"/>
  <c r="E196" i="18"/>
  <c r="C196" i="18"/>
  <c r="B196" i="18"/>
  <c r="F195" i="18"/>
  <c r="E195" i="18"/>
  <c r="C195" i="18"/>
  <c r="B195" i="18"/>
  <c r="A195" i="18"/>
  <c r="A225" i="18" s="1"/>
  <c r="F194" i="18"/>
  <c r="E194" i="18"/>
  <c r="C194" i="18"/>
  <c r="B194" i="18"/>
  <c r="A194" i="18"/>
  <c r="A224" i="18" s="1"/>
  <c r="F193" i="18"/>
  <c r="E193" i="18"/>
  <c r="C193" i="18"/>
  <c r="B193" i="18"/>
  <c r="F192" i="18"/>
  <c r="E192" i="18"/>
  <c r="C192" i="18"/>
  <c r="B192" i="18"/>
  <c r="F191" i="18"/>
  <c r="E191" i="18"/>
  <c r="C191" i="18"/>
  <c r="B191" i="18"/>
  <c r="A191" i="18"/>
  <c r="A221" i="18" s="1"/>
  <c r="F190" i="18"/>
  <c r="E190" i="18"/>
  <c r="C190" i="18"/>
  <c r="B190" i="18"/>
  <c r="A190" i="18"/>
  <c r="A220" i="18" s="1"/>
  <c r="F189" i="18"/>
  <c r="E189" i="18"/>
  <c r="C189" i="18"/>
  <c r="B189" i="18"/>
  <c r="F188" i="18"/>
  <c r="E188" i="18"/>
  <c r="C188" i="18"/>
  <c r="B188" i="18"/>
  <c r="F187" i="18"/>
  <c r="E187" i="18"/>
  <c r="C187" i="18"/>
  <c r="B187" i="18"/>
  <c r="A187" i="18"/>
  <c r="A217" i="18" s="1"/>
  <c r="F186" i="18"/>
  <c r="E186" i="18"/>
  <c r="C186" i="18"/>
  <c r="B186" i="18"/>
  <c r="A186" i="18"/>
  <c r="A216" i="18" s="1"/>
  <c r="F185" i="18"/>
  <c r="E185" i="18"/>
  <c r="C185" i="18"/>
  <c r="B185" i="18"/>
  <c r="F184" i="18"/>
  <c r="E184" i="18"/>
  <c r="C184" i="18"/>
  <c r="B184" i="18"/>
  <c r="A184" i="18"/>
  <c r="F183" i="18"/>
  <c r="E183" i="18"/>
  <c r="C183" i="18"/>
  <c r="B183" i="18"/>
  <c r="A183" i="18"/>
  <c r="A213" i="18" s="1"/>
  <c r="A243" i="18" s="1"/>
  <c r="F182" i="18"/>
  <c r="E182" i="18"/>
  <c r="C182" i="18"/>
  <c r="B182" i="18"/>
  <c r="A182" i="18"/>
  <c r="A212" i="18" s="1"/>
  <c r="A242" i="18" s="1"/>
  <c r="F181" i="18"/>
  <c r="E181" i="18"/>
  <c r="C181" i="18"/>
  <c r="B181" i="18"/>
  <c r="A181" i="18"/>
  <c r="F180" i="18"/>
  <c r="E180" i="18"/>
  <c r="C180" i="18"/>
  <c r="B180" i="18"/>
  <c r="A180" i="18"/>
  <c r="F179" i="18"/>
  <c r="E179" i="18"/>
  <c r="C179" i="18"/>
  <c r="B179" i="18"/>
  <c r="A179" i="18"/>
  <c r="A209" i="18" s="1"/>
  <c r="A239" i="18" s="1"/>
  <c r="F178" i="18"/>
  <c r="E178" i="18"/>
  <c r="C178" i="18"/>
  <c r="B178" i="18"/>
  <c r="A178" i="18"/>
  <c r="A208" i="18" s="1"/>
  <c r="A238" i="18" s="1"/>
  <c r="F177" i="18"/>
  <c r="E177" i="18"/>
  <c r="C177" i="18"/>
  <c r="B177" i="18"/>
  <c r="A177" i="18"/>
  <c r="F176" i="18"/>
  <c r="E176" i="18"/>
  <c r="C176" i="18"/>
  <c r="B176" i="18"/>
  <c r="A176" i="18"/>
  <c r="F175" i="18"/>
  <c r="E175" i="18"/>
  <c r="C175" i="18"/>
  <c r="B175" i="18"/>
  <c r="A175" i="18"/>
  <c r="A205" i="18" s="1"/>
  <c r="A235" i="18" s="1"/>
  <c r="F174" i="18"/>
  <c r="E174" i="18"/>
  <c r="C174" i="18"/>
  <c r="B174" i="18"/>
  <c r="A174" i="18"/>
  <c r="A204" i="18" s="1"/>
  <c r="A234" i="18" s="1"/>
  <c r="F173" i="18"/>
  <c r="E173" i="18"/>
  <c r="C173" i="18"/>
  <c r="B173" i="18"/>
  <c r="A173" i="18"/>
  <c r="F172" i="18"/>
  <c r="E172" i="18"/>
  <c r="C172" i="18"/>
  <c r="B172" i="18"/>
  <c r="A172" i="18"/>
  <c r="F171" i="18"/>
  <c r="E171" i="18"/>
  <c r="C171" i="18"/>
  <c r="B171" i="18"/>
  <c r="A171" i="18"/>
  <c r="A201" i="18" s="1"/>
  <c r="A231" i="18" s="1"/>
  <c r="F170" i="18"/>
  <c r="E170" i="18"/>
  <c r="C170" i="18"/>
  <c r="B170" i="18"/>
  <c r="A170" i="18"/>
  <c r="A200" i="18" s="1"/>
  <c r="A230" i="18" s="1"/>
  <c r="F169" i="18"/>
  <c r="E169" i="18"/>
  <c r="C169" i="18"/>
  <c r="B169" i="18"/>
  <c r="A169" i="18"/>
  <c r="F168" i="18"/>
  <c r="E168" i="18"/>
  <c r="C168" i="18"/>
  <c r="B168" i="18"/>
  <c r="A168" i="18"/>
  <c r="F167" i="18"/>
  <c r="E167" i="18"/>
  <c r="C167" i="18"/>
  <c r="B167" i="18"/>
  <c r="A167" i="18"/>
  <c r="A197" i="18" s="1"/>
  <c r="A227" i="18" s="1"/>
  <c r="F166" i="18"/>
  <c r="E166" i="18"/>
  <c r="C166" i="18"/>
  <c r="B166" i="18"/>
  <c r="A166" i="18"/>
  <c r="A196" i="18" s="1"/>
  <c r="A226" i="18" s="1"/>
  <c r="F165" i="18"/>
  <c r="E165" i="18"/>
  <c r="C165" i="18"/>
  <c r="B165" i="18"/>
  <c r="A165" i="18"/>
  <c r="F164" i="18"/>
  <c r="E164" i="18"/>
  <c r="C164" i="18"/>
  <c r="B164" i="18"/>
  <c r="A164" i="18"/>
  <c r="F163" i="18"/>
  <c r="E163" i="18"/>
  <c r="C163" i="18"/>
  <c r="B163" i="18"/>
  <c r="A163" i="18"/>
  <c r="A193" i="18" s="1"/>
  <c r="A223" i="18" s="1"/>
  <c r="F162" i="18"/>
  <c r="E162" i="18"/>
  <c r="C162" i="18"/>
  <c r="B162" i="18"/>
  <c r="A162" i="18"/>
  <c r="A192" i="18" s="1"/>
  <c r="A222" i="18" s="1"/>
  <c r="F161" i="18"/>
  <c r="E161" i="18"/>
  <c r="C161" i="18"/>
  <c r="B161" i="18"/>
  <c r="A161" i="18"/>
  <c r="F160" i="18"/>
  <c r="E160" i="18"/>
  <c r="C160" i="18"/>
  <c r="B160" i="18"/>
  <c r="A160" i="18"/>
  <c r="F159" i="18"/>
  <c r="E159" i="18"/>
  <c r="C159" i="18"/>
  <c r="B159" i="18"/>
  <c r="A159" i="18"/>
  <c r="A189" i="18" s="1"/>
  <c r="A219" i="18" s="1"/>
  <c r="F158" i="18"/>
  <c r="E158" i="18"/>
  <c r="C158" i="18"/>
  <c r="B158" i="18"/>
  <c r="A158" i="18"/>
  <c r="A188" i="18" s="1"/>
  <c r="A218" i="18" s="1"/>
  <c r="F157" i="18"/>
  <c r="E157" i="18"/>
  <c r="C157" i="18"/>
  <c r="B157" i="18"/>
  <c r="A157" i="18"/>
  <c r="F156" i="18"/>
  <c r="E156" i="18"/>
  <c r="C156" i="18"/>
  <c r="B156" i="18"/>
  <c r="A156" i="18"/>
  <c r="F155" i="18"/>
  <c r="E155" i="18"/>
  <c r="C155" i="18"/>
  <c r="B155" i="18"/>
  <c r="A155" i="18"/>
  <c r="A185" i="18" s="1"/>
  <c r="A215" i="18" s="1"/>
  <c r="F154" i="18"/>
  <c r="E154" i="18"/>
  <c r="C154" i="18"/>
  <c r="B154" i="18"/>
  <c r="F153" i="18"/>
  <c r="E153" i="18"/>
  <c r="C153" i="18"/>
  <c r="B153" i="18"/>
  <c r="F152" i="18"/>
  <c r="E152" i="18"/>
  <c r="C152" i="18"/>
  <c r="B152" i="18"/>
  <c r="F151" i="18"/>
  <c r="E151" i="18"/>
  <c r="C151" i="18"/>
  <c r="B151" i="18"/>
  <c r="F150" i="18"/>
  <c r="E150" i="18"/>
  <c r="C150" i="18"/>
  <c r="B150" i="18"/>
  <c r="F149" i="18"/>
  <c r="E149" i="18"/>
  <c r="C149" i="18"/>
  <c r="B149" i="18"/>
  <c r="F148" i="18"/>
  <c r="E148" i="18"/>
  <c r="C148" i="18"/>
  <c r="B148" i="18"/>
  <c r="F147" i="18"/>
  <c r="E147" i="18"/>
  <c r="C147" i="18"/>
  <c r="B147" i="18"/>
  <c r="F146" i="18"/>
  <c r="E146" i="18"/>
  <c r="C146" i="18"/>
  <c r="B146" i="18"/>
  <c r="F145" i="18"/>
  <c r="E145" i="18"/>
  <c r="C145" i="18"/>
  <c r="B145" i="18"/>
  <c r="F144" i="18"/>
  <c r="E144" i="18"/>
  <c r="C144" i="18"/>
  <c r="B144" i="18"/>
  <c r="F143" i="18"/>
  <c r="E143" i="18"/>
  <c r="C143" i="18"/>
  <c r="B143" i="18"/>
  <c r="F142" i="18"/>
  <c r="E142" i="18"/>
  <c r="C142" i="18"/>
  <c r="B142" i="18"/>
  <c r="F141" i="18"/>
  <c r="E141" i="18"/>
  <c r="C141" i="18"/>
  <c r="B141" i="18"/>
  <c r="F140" i="18"/>
  <c r="E140" i="18"/>
  <c r="C140" i="18"/>
  <c r="B140" i="18"/>
  <c r="F139" i="18"/>
  <c r="E139" i="18"/>
  <c r="C139" i="18"/>
  <c r="B139" i="18"/>
  <c r="F138" i="18"/>
  <c r="E138" i="18"/>
  <c r="C138" i="18"/>
  <c r="B138" i="18"/>
  <c r="F137" i="18"/>
  <c r="E137" i="18"/>
  <c r="C137" i="18"/>
  <c r="B137" i="18"/>
  <c r="F136" i="18"/>
  <c r="E136" i="18"/>
  <c r="C136" i="18"/>
  <c r="B136" i="18"/>
  <c r="F135" i="18"/>
  <c r="E135" i="18"/>
  <c r="C135" i="18"/>
  <c r="B135" i="18"/>
  <c r="F134" i="18"/>
  <c r="E134" i="18"/>
  <c r="C134" i="18"/>
  <c r="B134" i="18"/>
  <c r="F133" i="18"/>
  <c r="E133" i="18"/>
  <c r="C133" i="18"/>
  <c r="B133" i="18"/>
  <c r="F132" i="18"/>
  <c r="E132" i="18"/>
  <c r="C132" i="18"/>
  <c r="B132" i="18"/>
  <c r="F131" i="18"/>
  <c r="E131" i="18"/>
  <c r="C131" i="18"/>
  <c r="B131" i="18"/>
  <c r="F130" i="18"/>
  <c r="E130" i="18"/>
  <c r="C130" i="18"/>
  <c r="B130" i="18"/>
  <c r="F129" i="18"/>
  <c r="E129" i="18"/>
  <c r="C129" i="18"/>
  <c r="B129" i="18"/>
  <c r="F128" i="18"/>
  <c r="E128" i="18"/>
  <c r="C128" i="18"/>
  <c r="B128" i="18"/>
  <c r="F127" i="18"/>
  <c r="E127" i="18"/>
  <c r="C127" i="18"/>
  <c r="B127" i="18"/>
  <c r="F126" i="18"/>
  <c r="E126" i="18"/>
  <c r="C126" i="18"/>
  <c r="B126" i="18"/>
  <c r="F125" i="18"/>
  <c r="E125" i="18"/>
  <c r="C125" i="18"/>
  <c r="B125" i="18"/>
  <c r="F124" i="18"/>
  <c r="E124" i="18"/>
  <c r="C124" i="18"/>
  <c r="B124" i="18"/>
  <c r="F123" i="18"/>
  <c r="E123" i="18"/>
  <c r="C123" i="18"/>
  <c r="B123" i="18"/>
  <c r="F122" i="18"/>
  <c r="E122" i="18"/>
  <c r="C122" i="18"/>
  <c r="B122" i="18"/>
  <c r="F121" i="18"/>
  <c r="E121" i="18"/>
  <c r="C121" i="18"/>
  <c r="B121" i="18"/>
  <c r="F120" i="18"/>
  <c r="E120" i="18"/>
  <c r="C120" i="18"/>
  <c r="B120" i="18"/>
  <c r="F119" i="18"/>
  <c r="E119" i="18"/>
  <c r="C119" i="18"/>
  <c r="B119" i="18"/>
  <c r="F118" i="18"/>
  <c r="E118" i="18"/>
  <c r="C118" i="18"/>
  <c r="B118" i="18"/>
  <c r="F117" i="18"/>
  <c r="E117" i="18"/>
  <c r="C117" i="18"/>
  <c r="B117" i="18"/>
  <c r="F116" i="18"/>
  <c r="E116" i="18"/>
  <c r="C116" i="18"/>
  <c r="B116" i="18"/>
  <c r="F115" i="18"/>
  <c r="E115" i="18"/>
  <c r="C115" i="18"/>
  <c r="B115" i="18"/>
  <c r="F114" i="18"/>
  <c r="E114" i="18"/>
  <c r="C114" i="18"/>
  <c r="B114" i="18"/>
  <c r="F113" i="18"/>
  <c r="E113" i="18"/>
  <c r="C113" i="18"/>
  <c r="B113" i="18"/>
  <c r="F112" i="18"/>
  <c r="E112" i="18"/>
  <c r="C112" i="18"/>
  <c r="B112" i="18"/>
  <c r="F111" i="18"/>
  <c r="E111" i="18"/>
  <c r="C111" i="18"/>
  <c r="B111" i="18"/>
  <c r="F110" i="18"/>
  <c r="E110" i="18"/>
  <c r="C110" i="18"/>
  <c r="B110" i="18"/>
  <c r="F109" i="18"/>
  <c r="E109" i="18"/>
  <c r="C109" i="18"/>
  <c r="B109" i="18"/>
  <c r="F108" i="18"/>
  <c r="E108" i="18"/>
  <c r="C108" i="18"/>
  <c r="B108" i="18"/>
  <c r="F107" i="18"/>
  <c r="E107" i="18"/>
  <c r="C107" i="18"/>
  <c r="B107" i="18"/>
  <c r="F106" i="18"/>
  <c r="E106" i="18"/>
  <c r="C106" i="18"/>
  <c r="B106" i="18"/>
  <c r="F105" i="18"/>
  <c r="E105" i="18"/>
  <c r="C105" i="18"/>
  <c r="B105" i="18"/>
  <c r="F104" i="18"/>
  <c r="E104" i="18"/>
  <c r="C104" i="18"/>
  <c r="B104" i="18"/>
  <c r="F103" i="18"/>
  <c r="E103" i="18"/>
  <c r="C103" i="18"/>
  <c r="B103" i="18"/>
  <c r="F102" i="18"/>
  <c r="E102" i="18"/>
  <c r="C102" i="18"/>
  <c r="B102" i="18"/>
  <c r="F101" i="18"/>
  <c r="E101" i="18"/>
  <c r="C101" i="18"/>
  <c r="B101" i="18"/>
  <c r="F100" i="18"/>
  <c r="E100" i="18"/>
  <c r="C100" i="18"/>
  <c r="B100" i="18"/>
  <c r="F99" i="18"/>
  <c r="E99" i="18"/>
  <c r="C99" i="18"/>
  <c r="B99" i="18"/>
  <c r="F98" i="18"/>
  <c r="E98" i="18"/>
  <c r="C98" i="18"/>
  <c r="B98" i="18"/>
  <c r="F97" i="18"/>
  <c r="E97" i="18"/>
  <c r="C97" i="18"/>
  <c r="B97" i="18"/>
  <c r="F96" i="18"/>
  <c r="E96" i="18"/>
  <c r="C96" i="18"/>
  <c r="B96" i="18"/>
  <c r="F95" i="18"/>
  <c r="E95" i="18"/>
  <c r="C95" i="18"/>
  <c r="B95" i="18"/>
  <c r="F94" i="18"/>
  <c r="E94" i="18"/>
  <c r="C94" i="18"/>
  <c r="B94" i="18"/>
  <c r="F93" i="18"/>
  <c r="E93" i="18"/>
  <c r="C93" i="18"/>
  <c r="B93" i="18"/>
  <c r="A93" i="18"/>
  <c r="A123" i="18" s="1"/>
  <c r="F92" i="18"/>
  <c r="E92" i="18"/>
  <c r="C92" i="18"/>
  <c r="B92" i="18"/>
  <c r="A92" i="18"/>
  <c r="A122" i="18" s="1"/>
  <c r="F91" i="18"/>
  <c r="E91" i="18"/>
  <c r="C91" i="18"/>
  <c r="B91" i="18"/>
  <c r="F90" i="18"/>
  <c r="E90" i="18"/>
  <c r="C90" i="18"/>
  <c r="B90" i="18"/>
  <c r="F89" i="18"/>
  <c r="E89" i="18"/>
  <c r="C89" i="18"/>
  <c r="B89" i="18"/>
  <c r="A89" i="18"/>
  <c r="A119" i="18" s="1"/>
  <c r="F88" i="18"/>
  <c r="E88" i="18"/>
  <c r="C88" i="18"/>
  <c r="B88" i="18"/>
  <c r="A88" i="18"/>
  <c r="A118" i="18" s="1"/>
  <c r="F87" i="18"/>
  <c r="E87" i="18"/>
  <c r="C87" i="18"/>
  <c r="B87" i="18"/>
  <c r="F86" i="18"/>
  <c r="E86" i="18"/>
  <c r="C86" i="18"/>
  <c r="B86" i="18"/>
  <c r="F85" i="18"/>
  <c r="E85" i="18"/>
  <c r="C85" i="18"/>
  <c r="B85" i="18"/>
  <c r="A85" i="18"/>
  <c r="A115" i="18" s="1"/>
  <c r="F84" i="18"/>
  <c r="E84" i="18"/>
  <c r="C84" i="18"/>
  <c r="B84" i="18"/>
  <c r="A84" i="18"/>
  <c r="A114" i="18" s="1"/>
  <c r="F83" i="18"/>
  <c r="E83" i="18"/>
  <c r="C83" i="18"/>
  <c r="B83" i="18"/>
  <c r="F82" i="18"/>
  <c r="E82" i="18"/>
  <c r="C82" i="18"/>
  <c r="B82" i="18"/>
  <c r="F81" i="18"/>
  <c r="E81" i="18"/>
  <c r="C81" i="18"/>
  <c r="B81" i="18"/>
  <c r="A81" i="18"/>
  <c r="A111" i="18" s="1"/>
  <c r="F80" i="18"/>
  <c r="E80" i="18"/>
  <c r="C80" i="18"/>
  <c r="B80" i="18"/>
  <c r="A80" i="18"/>
  <c r="A110" i="18" s="1"/>
  <c r="F79" i="18"/>
  <c r="E79" i="18"/>
  <c r="C79" i="18"/>
  <c r="B79" i="18"/>
  <c r="F78" i="18"/>
  <c r="E78" i="18"/>
  <c r="C78" i="18"/>
  <c r="B78" i="18"/>
  <c r="F77" i="18"/>
  <c r="E77" i="18"/>
  <c r="C77" i="18"/>
  <c r="B77" i="18"/>
  <c r="A77" i="18"/>
  <c r="A107" i="18" s="1"/>
  <c r="F76" i="18"/>
  <c r="E76" i="18"/>
  <c r="C76" i="18"/>
  <c r="B76" i="18"/>
  <c r="A76" i="18"/>
  <c r="A106" i="18" s="1"/>
  <c r="F75" i="18"/>
  <c r="E75" i="18"/>
  <c r="C75" i="18"/>
  <c r="B75" i="18"/>
  <c r="F74" i="18"/>
  <c r="E74" i="18"/>
  <c r="C74" i="18"/>
  <c r="B74" i="18"/>
  <c r="F73" i="18"/>
  <c r="E73" i="18"/>
  <c r="C73" i="18"/>
  <c r="B73" i="18"/>
  <c r="A73" i="18"/>
  <c r="A103" i="18" s="1"/>
  <c r="F72" i="18"/>
  <c r="E72" i="18"/>
  <c r="C72" i="18"/>
  <c r="B72" i="18"/>
  <c r="A72" i="18"/>
  <c r="A102" i="18" s="1"/>
  <c r="F71" i="18"/>
  <c r="E71" i="18"/>
  <c r="C71" i="18"/>
  <c r="B71" i="18"/>
  <c r="F70" i="18"/>
  <c r="E70" i="18"/>
  <c r="C70" i="18"/>
  <c r="B70" i="18"/>
  <c r="F69" i="18"/>
  <c r="E69" i="18"/>
  <c r="C69" i="18"/>
  <c r="B69" i="18"/>
  <c r="A69" i="18"/>
  <c r="A99" i="18" s="1"/>
  <c r="F68" i="18"/>
  <c r="E68" i="18"/>
  <c r="C68" i="18"/>
  <c r="B68" i="18"/>
  <c r="A68" i="18"/>
  <c r="A98" i="18" s="1"/>
  <c r="F67" i="18"/>
  <c r="E67" i="18"/>
  <c r="C67" i="18"/>
  <c r="B67" i="18"/>
  <c r="F66" i="18"/>
  <c r="E66" i="18"/>
  <c r="C66" i="18"/>
  <c r="B66" i="18"/>
  <c r="F65" i="18"/>
  <c r="E65" i="18"/>
  <c r="C65" i="18"/>
  <c r="B65" i="18"/>
  <c r="A65" i="18"/>
  <c r="A95" i="18" s="1"/>
  <c r="F64" i="18"/>
  <c r="E64" i="18"/>
  <c r="C64" i="18"/>
  <c r="B64" i="18"/>
  <c r="A64" i="18"/>
  <c r="A94" i="18" s="1"/>
  <c r="A124" i="18" s="1"/>
  <c r="F63" i="18"/>
  <c r="E63" i="18"/>
  <c r="C63" i="18"/>
  <c r="B63" i="18"/>
  <c r="A63" i="18"/>
  <c r="F62" i="18"/>
  <c r="E62" i="18"/>
  <c r="C62" i="18"/>
  <c r="B62" i="18"/>
  <c r="A62" i="18"/>
  <c r="F61" i="18"/>
  <c r="E61" i="18"/>
  <c r="C61" i="18"/>
  <c r="B61" i="18"/>
  <c r="A61" i="18"/>
  <c r="A91" i="18" s="1"/>
  <c r="A121" i="18" s="1"/>
  <c r="F60" i="18"/>
  <c r="E60" i="18"/>
  <c r="C60" i="18"/>
  <c r="B60" i="18"/>
  <c r="A60" i="18"/>
  <c r="A90" i="18" s="1"/>
  <c r="A120" i="18" s="1"/>
  <c r="F59" i="18"/>
  <c r="E59" i="18"/>
  <c r="C59" i="18"/>
  <c r="B59" i="18"/>
  <c r="A59" i="18"/>
  <c r="F58" i="18"/>
  <c r="E58" i="18"/>
  <c r="C58" i="18"/>
  <c r="B58" i="18"/>
  <c r="A58" i="18"/>
  <c r="F57" i="18"/>
  <c r="E57" i="18"/>
  <c r="C57" i="18"/>
  <c r="B57" i="18"/>
  <c r="A57" i="18"/>
  <c r="A87" i="18" s="1"/>
  <c r="A117" i="18" s="1"/>
  <c r="F56" i="18"/>
  <c r="E56" i="18"/>
  <c r="C56" i="18"/>
  <c r="B56" i="18"/>
  <c r="A56" i="18"/>
  <c r="A86" i="18" s="1"/>
  <c r="A116" i="18" s="1"/>
  <c r="F55" i="18"/>
  <c r="E55" i="18"/>
  <c r="C55" i="18"/>
  <c r="B55" i="18"/>
  <c r="A55" i="18"/>
  <c r="F54" i="18"/>
  <c r="E54" i="18"/>
  <c r="C54" i="18"/>
  <c r="B54" i="18"/>
  <c r="A54" i="18"/>
  <c r="F53" i="18"/>
  <c r="E53" i="18"/>
  <c r="C53" i="18"/>
  <c r="B53" i="18"/>
  <c r="A53" i="18"/>
  <c r="A83" i="18" s="1"/>
  <c r="A113" i="18" s="1"/>
  <c r="F52" i="18"/>
  <c r="E52" i="18"/>
  <c r="C52" i="18"/>
  <c r="B52" i="18"/>
  <c r="A52" i="18"/>
  <c r="A82" i="18" s="1"/>
  <c r="A112" i="18" s="1"/>
  <c r="F51" i="18"/>
  <c r="E51" i="18"/>
  <c r="C51" i="18"/>
  <c r="B51" i="18"/>
  <c r="A51" i="18"/>
  <c r="F50" i="18"/>
  <c r="E50" i="18"/>
  <c r="C50" i="18"/>
  <c r="B50" i="18"/>
  <c r="A50" i="18"/>
  <c r="F49" i="18"/>
  <c r="E49" i="18"/>
  <c r="C49" i="18"/>
  <c r="B49" i="18"/>
  <c r="A49" i="18"/>
  <c r="A79" i="18" s="1"/>
  <c r="A109" i="18" s="1"/>
  <c r="F48" i="18"/>
  <c r="E48" i="18"/>
  <c r="C48" i="18"/>
  <c r="B48" i="18"/>
  <c r="A48" i="18"/>
  <c r="A78" i="18" s="1"/>
  <c r="A108" i="18" s="1"/>
  <c r="F47" i="18"/>
  <c r="E47" i="18"/>
  <c r="C47" i="18"/>
  <c r="B47" i="18"/>
  <c r="A47" i="18"/>
  <c r="F46" i="18"/>
  <c r="E46" i="18"/>
  <c r="C46" i="18"/>
  <c r="B46" i="18"/>
  <c r="A46" i="18"/>
  <c r="F45" i="18"/>
  <c r="E45" i="18"/>
  <c r="C45" i="18"/>
  <c r="B45" i="18"/>
  <c r="A45" i="18"/>
  <c r="A75" i="18" s="1"/>
  <c r="A105" i="18" s="1"/>
  <c r="F44" i="18"/>
  <c r="E44" i="18"/>
  <c r="C44" i="18"/>
  <c r="B44" i="18"/>
  <c r="A44" i="18"/>
  <c r="A74" i="18" s="1"/>
  <c r="A104" i="18" s="1"/>
  <c r="F43" i="18"/>
  <c r="E43" i="18"/>
  <c r="C43" i="18"/>
  <c r="B43" i="18"/>
  <c r="A43" i="18"/>
  <c r="F42" i="18"/>
  <c r="E42" i="18"/>
  <c r="C42" i="18"/>
  <c r="B42" i="18"/>
  <c r="A42" i="18"/>
  <c r="F41" i="18"/>
  <c r="E41" i="18"/>
  <c r="C41" i="18"/>
  <c r="B41" i="18"/>
  <c r="A41" i="18"/>
  <c r="A71" i="18" s="1"/>
  <c r="A101" i="18" s="1"/>
  <c r="F40" i="18"/>
  <c r="E40" i="18"/>
  <c r="C40" i="18"/>
  <c r="B40" i="18"/>
  <c r="A40" i="18"/>
  <c r="A70" i="18" s="1"/>
  <c r="A100" i="18" s="1"/>
  <c r="F39" i="18"/>
  <c r="E39" i="18"/>
  <c r="C39" i="18"/>
  <c r="B39" i="18"/>
  <c r="A39" i="18"/>
  <c r="F38" i="18"/>
  <c r="E38" i="18"/>
  <c r="C38" i="18"/>
  <c r="B38" i="18"/>
  <c r="A38" i="18"/>
  <c r="F37" i="18"/>
  <c r="E37" i="18"/>
  <c r="C37" i="18"/>
  <c r="B37" i="18"/>
  <c r="A37" i="18"/>
  <c r="A67" i="18" s="1"/>
  <c r="A97" i="18" s="1"/>
  <c r="F36" i="18"/>
  <c r="E36" i="18"/>
  <c r="C36" i="18"/>
  <c r="B36" i="18"/>
  <c r="A36" i="18"/>
  <c r="A66" i="18" s="1"/>
  <c r="A96" i="18" s="1"/>
  <c r="F35" i="18"/>
  <c r="E35" i="18"/>
  <c r="C35" i="18"/>
  <c r="B35" i="18"/>
  <c r="A35" i="18"/>
  <c r="F34" i="18"/>
  <c r="E34" i="18"/>
  <c r="C34" i="18"/>
  <c r="B34" i="18"/>
  <c r="F33" i="18"/>
  <c r="E33" i="18"/>
  <c r="C33" i="18"/>
  <c r="B33" i="18"/>
  <c r="F32" i="18"/>
  <c r="E32" i="18"/>
  <c r="C32" i="18"/>
  <c r="B32" i="18"/>
  <c r="F31" i="18"/>
  <c r="E31" i="18"/>
  <c r="C31" i="18"/>
  <c r="B31" i="18"/>
  <c r="F30" i="18"/>
  <c r="E30" i="18"/>
  <c r="C30" i="18"/>
  <c r="B30" i="18"/>
  <c r="F29" i="18"/>
  <c r="E29" i="18"/>
  <c r="C29" i="18"/>
  <c r="B29" i="18"/>
  <c r="F28" i="18"/>
  <c r="E28" i="18"/>
  <c r="C28" i="18"/>
  <c r="B28" i="18"/>
  <c r="F27" i="18"/>
  <c r="E27" i="18"/>
  <c r="C27" i="18"/>
  <c r="B27" i="18"/>
  <c r="F26" i="18"/>
  <c r="E26" i="18"/>
  <c r="C26" i="18"/>
  <c r="B26" i="18"/>
  <c r="F25" i="18"/>
  <c r="E25" i="18"/>
  <c r="C25" i="18"/>
  <c r="B25" i="18"/>
  <c r="F24" i="18"/>
  <c r="E24" i="18"/>
  <c r="C24" i="18"/>
  <c r="B24" i="18"/>
  <c r="F23" i="18"/>
  <c r="E23" i="18"/>
  <c r="C23" i="18"/>
  <c r="B23" i="18"/>
  <c r="F22" i="18"/>
  <c r="E22" i="18"/>
  <c r="C22" i="18"/>
  <c r="B22" i="18"/>
  <c r="F21" i="18"/>
  <c r="E21" i="18"/>
  <c r="C21" i="18"/>
  <c r="B21" i="18"/>
  <c r="F20" i="18"/>
  <c r="E20" i="18"/>
  <c r="C20" i="18"/>
  <c r="B20" i="18"/>
  <c r="F19" i="18"/>
  <c r="E19" i="18"/>
  <c r="C19" i="18"/>
  <c r="B19" i="18"/>
  <c r="F18" i="18"/>
  <c r="E18" i="18"/>
  <c r="C18" i="18"/>
  <c r="B18" i="18"/>
  <c r="F17" i="18"/>
  <c r="E17" i="18"/>
  <c r="C17" i="18"/>
  <c r="B17" i="18"/>
  <c r="F16" i="18"/>
  <c r="E16" i="18"/>
  <c r="C16" i="18"/>
  <c r="B16" i="18"/>
  <c r="F15" i="18"/>
  <c r="E15" i="18"/>
  <c r="C15" i="18"/>
  <c r="B15" i="18"/>
  <c r="F14" i="18"/>
  <c r="E14" i="18"/>
  <c r="C14" i="18"/>
  <c r="B14" i="18"/>
  <c r="F13" i="18"/>
  <c r="E13" i="18"/>
  <c r="C13" i="18"/>
  <c r="B13" i="18"/>
  <c r="F12" i="18"/>
  <c r="E12" i="18"/>
  <c r="C12" i="18"/>
  <c r="B12" i="18"/>
  <c r="F11" i="18"/>
  <c r="E11" i="18"/>
  <c r="C11" i="18"/>
  <c r="B11" i="18"/>
  <c r="F10" i="18"/>
  <c r="E10" i="18"/>
  <c r="C10" i="18"/>
  <c r="B10" i="18"/>
  <c r="F9" i="18"/>
  <c r="E9" i="18"/>
  <c r="C9" i="18"/>
  <c r="B9" i="18"/>
  <c r="F8" i="18"/>
  <c r="E8" i="18"/>
  <c r="C8" i="18"/>
  <c r="B8" i="18"/>
  <c r="F7" i="18"/>
  <c r="E7" i="18"/>
  <c r="C7" i="18"/>
  <c r="B7" i="18"/>
  <c r="F6" i="18"/>
  <c r="E6" i="18"/>
  <c r="C6" i="18"/>
  <c r="B6" i="18"/>
  <c r="F5" i="18"/>
  <c r="E5" i="18"/>
  <c r="C5" i="18"/>
  <c r="B5" i="18"/>
  <c r="T25" i="15"/>
  <c r="T24" i="15"/>
  <c r="T23" i="15"/>
  <c r="T22" i="15"/>
  <c r="T21" i="15"/>
  <c r="T20" i="15"/>
  <c r="F20" i="15"/>
  <c r="E20" i="15"/>
  <c r="D20" i="15"/>
  <c r="C20" i="15"/>
  <c r="D16" i="15"/>
  <c r="C16" i="15"/>
  <c r="D15" i="15"/>
  <c r="C15" i="15"/>
  <c r="D14" i="15"/>
  <c r="C14" i="15"/>
  <c r="D13" i="15"/>
  <c r="C13" i="15"/>
  <c r="H13" i="15" s="1"/>
  <c r="D12" i="15"/>
  <c r="C12" i="15"/>
  <c r="D11" i="15"/>
  <c r="C11" i="15"/>
  <c r="S10" i="15"/>
  <c r="D10" i="15"/>
  <c r="C10" i="15"/>
  <c r="H9" i="15"/>
  <c r="D9" i="15"/>
  <c r="C9" i="15"/>
  <c r="Q12" i="15" s="1"/>
  <c r="I9" i="15" s="1"/>
  <c r="D8" i="15"/>
  <c r="C8" i="15"/>
  <c r="D7" i="15"/>
  <c r="C7" i="15"/>
  <c r="H7" i="15" s="1"/>
  <c r="D6" i="15"/>
  <c r="C6" i="15"/>
  <c r="H6" i="15" s="1"/>
  <c r="D5" i="15"/>
  <c r="C5" i="15"/>
  <c r="H5" i="15" s="1"/>
  <c r="D4" i="15"/>
  <c r="C4" i="15"/>
  <c r="H4" i="15" s="1"/>
  <c r="H3" i="15"/>
  <c r="E3" i="15" s="1"/>
  <c r="F21" i="15" s="1"/>
  <c r="D3" i="15"/>
  <c r="C3" i="15"/>
  <c r="B77" i="14"/>
  <c r="B78" i="14" s="1"/>
  <c r="B79" i="14" s="1"/>
  <c r="B80" i="14" s="1"/>
  <c r="B81" i="14" s="1"/>
  <c r="B82" i="14" s="1"/>
  <c r="B83" i="14" s="1"/>
  <c r="B84" i="14" s="1"/>
  <c r="B85" i="14" s="1"/>
  <c r="B76" i="14"/>
  <c r="AI71" i="14"/>
  <c r="AH71" i="14"/>
  <c r="AG71" i="14"/>
  <c r="AF71" i="14"/>
  <c r="AB71" i="14"/>
  <c r="AA71" i="14"/>
  <c r="Z71" i="14"/>
  <c r="Y71" i="14"/>
  <c r="U71" i="14"/>
  <c r="T71" i="14"/>
  <c r="S71" i="14"/>
  <c r="R71" i="14"/>
  <c r="N71" i="14"/>
  <c r="M71" i="14"/>
  <c r="L71" i="14"/>
  <c r="K71" i="14"/>
  <c r="AI70" i="14"/>
  <c r="AH70" i="14"/>
  <c r="AG70" i="14"/>
  <c r="AF70" i="14"/>
  <c r="AB70" i="14"/>
  <c r="AA70" i="14"/>
  <c r="Z70" i="14"/>
  <c r="Y70" i="14"/>
  <c r="U70" i="14"/>
  <c r="T70" i="14"/>
  <c r="S70" i="14"/>
  <c r="R70" i="14"/>
  <c r="N70" i="14"/>
  <c r="M70" i="14"/>
  <c r="L70" i="14"/>
  <c r="K70" i="14"/>
  <c r="AI69" i="14"/>
  <c r="AH69" i="14"/>
  <c r="AG69" i="14"/>
  <c r="AF69" i="14"/>
  <c r="AB69" i="14"/>
  <c r="AA69" i="14"/>
  <c r="Z69" i="14"/>
  <c r="Y69" i="14"/>
  <c r="U69" i="14"/>
  <c r="T69" i="14"/>
  <c r="S69" i="14"/>
  <c r="R69" i="14"/>
  <c r="N69" i="14"/>
  <c r="M69" i="14"/>
  <c r="L69" i="14"/>
  <c r="K69" i="14"/>
  <c r="AI68" i="14"/>
  <c r="AH68" i="14"/>
  <c r="AG68" i="14"/>
  <c r="AF68" i="14"/>
  <c r="AB68" i="14"/>
  <c r="AA68" i="14"/>
  <c r="Z68" i="14"/>
  <c r="Y68" i="14"/>
  <c r="U68" i="14"/>
  <c r="T68" i="14"/>
  <c r="S68" i="14"/>
  <c r="R68" i="14"/>
  <c r="N68" i="14"/>
  <c r="M68" i="14"/>
  <c r="L68" i="14"/>
  <c r="K68" i="14"/>
  <c r="AI67" i="14"/>
  <c r="AH67" i="14"/>
  <c r="AG67" i="14"/>
  <c r="AF67" i="14"/>
  <c r="AB67" i="14"/>
  <c r="AA67" i="14"/>
  <c r="Z67" i="14"/>
  <c r="Y67" i="14"/>
  <c r="U67" i="14"/>
  <c r="T67" i="14"/>
  <c r="S67" i="14"/>
  <c r="R67" i="14"/>
  <c r="N67" i="14"/>
  <c r="M67" i="14"/>
  <c r="L67" i="14"/>
  <c r="K67" i="14"/>
  <c r="AI66" i="14"/>
  <c r="AH66" i="14"/>
  <c r="AG66" i="14"/>
  <c r="AF66" i="14"/>
  <c r="AB66" i="14"/>
  <c r="AA66" i="14"/>
  <c r="Z66" i="14"/>
  <c r="Y66" i="14"/>
  <c r="U66" i="14"/>
  <c r="T66" i="14"/>
  <c r="S66" i="14"/>
  <c r="R66" i="14"/>
  <c r="N66" i="14"/>
  <c r="M66" i="14"/>
  <c r="L66" i="14"/>
  <c r="K66" i="14"/>
  <c r="AI65" i="14"/>
  <c r="AH65" i="14"/>
  <c r="AG65" i="14"/>
  <c r="AF65" i="14"/>
  <c r="AB65" i="14"/>
  <c r="AA65" i="14"/>
  <c r="Z65" i="14"/>
  <c r="Y65" i="14"/>
  <c r="U65" i="14"/>
  <c r="T65" i="14"/>
  <c r="S65" i="14"/>
  <c r="R65" i="14"/>
  <c r="N65" i="14"/>
  <c r="M65" i="14"/>
  <c r="L65" i="14"/>
  <c r="K65" i="14"/>
  <c r="AI64" i="14"/>
  <c r="AH64" i="14"/>
  <c r="AG64" i="14"/>
  <c r="AF64" i="14"/>
  <c r="AB64" i="14"/>
  <c r="AA64" i="14"/>
  <c r="Z64" i="14"/>
  <c r="Y64" i="14"/>
  <c r="U64" i="14"/>
  <c r="T64" i="14"/>
  <c r="S64" i="14"/>
  <c r="R64" i="14"/>
  <c r="N64" i="14"/>
  <c r="M64" i="14"/>
  <c r="L64" i="14"/>
  <c r="K64" i="14"/>
  <c r="AI63" i="14"/>
  <c r="AH63" i="14"/>
  <c r="AG63" i="14"/>
  <c r="AF63" i="14"/>
  <c r="AB63" i="14"/>
  <c r="AA63" i="14"/>
  <c r="Z63" i="14"/>
  <c r="Y63" i="14"/>
  <c r="U63" i="14"/>
  <c r="T63" i="14"/>
  <c r="S63" i="14"/>
  <c r="R63" i="14"/>
  <c r="N63" i="14"/>
  <c r="M63" i="14"/>
  <c r="L63" i="14"/>
  <c r="K63" i="14"/>
  <c r="AI62" i="14"/>
  <c r="AH62" i="14"/>
  <c r="AG62" i="14"/>
  <c r="AF62" i="14"/>
  <c r="AB62" i="14"/>
  <c r="AA62" i="14"/>
  <c r="Z62" i="14"/>
  <c r="Y62" i="14"/>
  <c r="U62" i="14"/>
  <c r="T62" i="14"/>
  <c r="S62" i="14"/>
  <c r="R62" i="14"/>
  <c r="N62" i="14"/>
  <c r="M62" i="14"/>
  <c r="L62" i="14"/>
  <c r="K62" i="14"/>
  <c r="AI61" i="14"/>
  <c r="AH61" i="14"/>
  <c r="AG61" i="14"/>
  <c r="AF61" i="14"/>
  <c r="AB61" i="14"/>
  <c r="AA61" i="14"/>
  <c r="Z61" i="14"/>
  <c r="Y61" i="14"/>
  <c r="U61" i="14"/>
  <c r="T61" i="14"/>
  <c r="S61" i="14"/>
  <c r="R61" i="14"/>
  <c r="N61" i="14"/>
  <c r="M61" i="14"/>
  <c r="L61" i="14"/>
  <c r="K61" i="14"/>
  <c r="AI60" i="14"/>
  <c r="AH60" i="14"/>
  <c r="AG60" i="14"/>
  <c r="AF60" i="14"/>
  <c r="AB60" i="14"/>
  <c r="AA60" i="14"/>
  <c r="Z60" i="14"/>
  <c r="Y60" i="14"/>
  <c r="U60" i="14"/>
  <c r="T60" i="14"/>
  <c r="S60" i="14"/>
  <c r="R60" i="14"/>
  <c r="N60" i="14"/>
  <c r="M60" i="14"/>
  <c r="L60" i="14"/>
  <c r="K60" i="14"/>
  <c r="AI59" i="14"/>
  <c r="AH59" i="14"/>
  <c r="AG59" i="14"/>
  <c r="AF59" i="14"/>
  <c r="AB59" i="14"/>
  <c r="AA59" i="14"/>
  <c r="Z59" i="14"/>
  <c r="Y59" i="14"/>
  <c r="U59" i="14"/>
  <c r="T59" i="14"/>
  <c r="S59" i="14"/>
  <c r="R59" i="14"/>
  <c r="N59" i="14"/>
  <c r="M59" i="14"/>
  <c r="L59" i="14"/>
  <c r="K59" i="14"/>
  <c r="AI58" i="14"/>
  <c r="AH58" i="14"/>
  <c r="AG58" i="14"/>
  <c r="AF58" i="14"/>
  <c r="AB58" i="14"/>
  <c r="AA58" i="14"/>
  <c r="Z58" i="14"/>
  <c r="Y58" i="14"/>
  <c r="U58" i="14"/>
  <c r="T58" i="14"/>
  <c r="S58" i="14"/>
  <c r="R58" i="14"/>
  <c r="N58" i="14"/>
  <c r="M58" i="14"/>
  <c r="L58" i="14"/>
  <c r="K58" i="14"/>
  <c r="AI57" i="14"/>
  <c r="AH57" i="14"/>
  <c r="AG57" i="14"/>
  <c r="AF57" i="14"/>
  <c r="AB57" i="14"/>
  <c r="AA57" i="14"/>
  <c r="Z57" i="14"/>
  <c r="Y57" i="14"/>
  <c r="U57" i="14"/>
  <c r="T57" i="14"/>
  <c r="S57" i="14"/>
  <c r="R57" i="14"/>
  <c r="N57" i="14"/>
  <c r="M57" i="14"/>
  <c r="L57" i="14"/>
  <c r="K57" i="14"/>
  <c r="AI56" i="14"/>
  <c r="AH56" i="14"/>
  <c r="AG56" i="14"/>
  <c r="AF56" i="14"/>
  <c r="AB56" i="14"/>
  <c r="AA56" i="14"/>
  <c r="Z56" i="14"/>
  <c r="Y56" i="14"/>
  <c r="U56" i="14"/>
  <c r="T56" i="14"/>
  <c r="S56" i="14"/>
  <c r="R56" i="14"/>
  <c r="N56" i="14"/>
  <c r="M56" i="14"/>
  <c r="L56" i="14"/>
  <c r="K56" i="14"/>
  <c r="AI55" i="14"/>
  <c r="AH55" i="14"/>
  <c r="AG55" i="14"/>
  <c r="AF55" i="14"/>
  <c r="AB55" i="14"/>
  <c r="AA55" i="14"/>
  <c r="Z55" i="14"/>
  <c r="Y55" i="14"/>
  <c r="U55" i="14"/>
  <c r="T55" i="14"/>
  <c r="S55" i="14"/>
  <c r="R55" i="14"/>
  <c r="N55" i="14"/>
  <c r="M55" i="14"/>
  <c r="L55" i="14"/>
  <c r="K55" i="14"/>
  <c r="AI54" i="14"/>
  <c r="AH54" i="14"/>
  <c r="AG54" i="14"/>
  <c r="AF54" i="14"/>
  <c r="AB54" i="14"/>
  <c r="AA54" i="14"/>
  <c r="Z54" i="14"/>
  <c r="Y54" i="14"/>
  <c r="U54" i="14"/>
  <c r="T54" i="14"/>
  <c r="S54" i="14"/>
  <c r="R54" i="14"/>
  <c r="N54" i="14"/>
  <c r="M54" i="14"/>
  <c r="L54" i="14"/>
  <c r="K54" i="14"/>
  <c r="AI53" i="14"/>
  <c r="AH53" i="14"/>
  <c r="AG53" i="14"/>
  <c r="AF53" i="14"/>
  <c r="AB53" i="14"/>
  <c r="AA53" i="14"/>
  <c r="Z53" i="14"/>
  <c r="Y53" i="14"/>
  <c r="U53" i="14"/>
  <c r="T53" i="14"/>
  <c r="S53" i="14"/>
  <c r="R53" i="14"/>
  <c r="N53" i="14"/>
  <c r="M53" i="14"/>
  <c r="L53" i="14"/>
  <c r="K53" i="14"/>
  <c r="AI52" i="14"/>
  <c r="AH52" i="14"/>
  <c r="AG52" i="14"/>
  <c r="AF52" i="14"/>
  <c r="AB52" i="14"/>
  <c r="AA52" i="14"/>
  <c r="Z52" i="14"/>
  <c r="Y52" i="14"/>
  <c r="U52" i="14"/>
  <c r="T52" i="14"/>
  <c r="S52" i="14"/>
  <c r="R52" i="14"/>
  <c r="N52" i="14"/>
  <c r="M52" i="14"/>
  <c r="L52" i="14"/>
  <c r="K52" i="14"/>
  <c r="AI51" i="14"/>
  <c r="AH51" i="14"/>
  <c r="AG51" i="14"/>
  <c r="AF51" i="14"/>
  <c r="AB51" i="14"/>
  <c r="AA51" i="14"/>
  <c r="Z51" i="14"/>
  <c r="Y51" i="14"/>
  <c r="U51" i="14"/>
  <c r="T51" i="14"/>
  <c r="S51" i="14"/>
  <c r="R51" i="14"/>
  <c r="N51" i="14"/>
  <c r="M51" i="14"/>
  <c r="L51" i="14"/>
  <c r="K51" i="14"/>
  <c r="AI50" i="14"/>
  <c r="AH50" i="14"/>
  <c r="AG50" i="14"/>
  <c r="AF50" i="14"/>
  <c r="AB50" i="14"/>
  <c r="AA50" i="14"/>
  <c r="Z50" i="14"/>
  <c r="Y50" i="14"/>
  <c r="U50" i="14"/>
  <c r="T50" i="14"/>
  <c r="S50" i="14"/>
  <c r="R50" i="14"/>
  <c r="N50" i="14"/>
  <c r="M50" i="14"/>
  <c r="L50" i="14"/>
  <c r="K50" i="14"/>
  <c r="AI49" i="14"/>
  <c r="AH49" i="14"/>
  <c r="AG49" i="14"/>
  <c r="AF49" i="14"/>
  <c r="AB49" i="14"/>
  <c r="AA49" i="14"/>
  <c r="Z49" i="14"/>
  <c r="Y49" i="14"/>
  <c r="U49" i="14"/>
  <c r="T49" i="14"/>
  <c r="S49" i="14"/>
  <c r="R49" i="14"/>
  <c r="N49" i="14"/>
  <c r="M49" i="14"/>
  <c r="L49" i="14"/>
  <c r="K49" i="14"/>
  <c r="AI48" i="14"/>
  <c r="AH48" i="14"/>
  <c r="AG48" i="14"/>
  <c r="AF48" i="14"/>
  <c r="AB48" i="14"/>
  <c r="AA48" i="14"/>
  <c r="Z48" i="14"/>
  <c r="Y48" i="14"/>
  <c r="U48" i="14"/>
  <c r="T48" i="14"/>
  <c r="S48" i="14"/>
  <c r="R48" i="14"/>
  <c r="N48" i="14"/>
  <c r="M48" i="14"/>
  <c r="L48" i="14"/>
  <c r="K48" i="14"/>
  <c r="AI47" i="14"/>
  <c r="AH47" i="14"/>
  <c r="AG47" i="14"/>
  <c r="AF47" i="14"/>
  <c r="AB47" i="14"/>
  <c r="AA47" i="14"/>
  <c r="Z47" i="14"/>
  <c r="Y47" i="14"/>
  <c r="U47" i="14"/>
  <c r="T47" i="14"/>
  <c r="S47" i="14"/>
  <c r="R47" i="14"/>
  <c r="N47" i="14"/>
  <c r="M47" i="14"/>
  <c r="L47" i="14"/>
  <c r="K47" i="14"/>
  <c r="AI46" i="14"/>
  <c r="AH46" i="14"/>
  <c r="AG46" i="14"/>
  <c r="AF46" i="14"/>
  <c r="AB46" i="14"/>
  <c r="AA46" i="14"/>
  <c r="Z46" i="14"/>
  <c r="Y46" i="14"/>
  <c r="U46" i="14"/>
  <c r="T46" i="14"/>
  <c r="S46" i="14"/>
  <c r="R46" i="14"/>
  <c r="N46" i="14"/>
  <c r="M46" i="14"/>
  <c r="L46" i="14"/>
  <c r="K46" i="14"/>
  <c r="AI45" i="14"/>
  <c r="AH45" i="14"/>
  <c r="AG45" i="14"/>
  <c r="AF45" i="14"/>
  <c r="AB45" i="14"/>
  <c r="AA45" i="14"/>
  <c r="Z45" i="14"/>
  <c r="Y45" i="14"/>
  <c r="U45" i="14"/>
  <c r="T45" i="14"/>
  <c r="S45" i="14"/>
  <c r="R45" i="14"/>
  <c r="N45" i="14"/>
  <c r="M45" i="14"/>
  <c r="L45" i="14"/>
  <c r="K45" i="14"/>
  <c r="AI44" i="14"/>
  <c r="AH44" i="14"/>
  <c r="AG44" i="14"/>
  <c r="AF44" i="14"/>
  <c r="AB44" i="14"/>
  <c r="AA44" i="14"/>
  <c r="Z44" i="14"/>
  <c r="Y44" i="14"/>
  <c r="U44" i="14"/>
  <c r="T44" i="14"/>
  <c r="S44" i="14"/>
  <c r="R44" i="14"/>
  <c r="N44" i="14"/>
  <c r="E76" i="14" s="1"/>
  <c r="M44" i="14"/>
  <c r="L44" i="14"/>
  <c r="K44" i="14"/>
  <c r="AI43" i="14"/>
  <c r="AH43" i="14"/>
  <c r="AG43" i="14"/>
  <c r="AF43" i="14"/>
  <c r="AB43" i="14"/>
  <c r="AA43" i="14"/>
  <c r="Z43" i="14"/>
  <c r="Y43" i="14"/>
  <c r="U43" i="14"/>
  <c r="T43" i="14"/>
  <c r="S43" i="14"/>
  <c r="R43" i="14"/>
  <c r="N43" i="14"/>
  <c r="M43" i="14"/>
  <c r="L43" i="14"/>
  <c r="K43" i="14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AI42" i="14"/>
  <c r="AH42" i="14"/>
  <c r="AG42" i="14"/>
  <c r="AF42" i="14"/>
  <c r="AB42" i="14"/>
  <c r="AA42" i="14"/>
  <c r="Z42" i="14"/>
  <c r="Y42" i="14"/>
  <c r="U42" i="14"/>
  <c r="T42" i="14"/>
  <c r="S42" i="14"/>
  <c r="R42" i="14"/>
  <c r="N42" i="14"/>
  <c r="M42" i="14"/>
  <c r="C76" i="14" s="1"/>
  <c r="L42" i="14"/>
  <c r="K42" i="14"/>
  <c r="AI40" i="14"/>
  <c r="AH40" i="14"/>
  <c r="AG40" i="14"/>
  <c r="AF40" i="14"/>
  <c r="AB40" i="14"/>
  <c r="AA40" i="14"/>
  <c r="Z40" i="14"/>
  <c r="Y40" i="14"/>
  <c r="U40" i="14"/>
  <c r="T40" i="14"/>
  <c r="S40" i="14"/>
  <c r="R40" i="14"/>
  <c r="N40" i="14"/>
  <c r="M40" i="14"/>
  <c r="L40" i="14"/>
  <c r="K40" i="14"/>
  <c r="AI39" i="14"/>
  <c r="AH39" i="14"/>
  <c r="AG39" i="14"/>
  <c r="AF39" i="14"/>
  <c r="AB39" i="14"/>
  <c r="AA39" i="14"/>
  <c r="Z39" i="14"/>
  <c r="Y39" i="14"/>
  <c r="U39" i="14"/>
  <c r="T39" i="14"/>
  <c r="S39" i="14"/>
  <c r="R39" i="14"/>
  <c r="N39" i="14"/>
  <c r="M39" i="14"/>
  <c r="L39" i="14"/>
  <c r="K39" i="14"/>
  <c r="AI38" i="14"/>
  <c r="AH38" i="14"/>
  <c r="AG38" i="14"/>
  <c r="AF38" i="14"/>
  <c r="AB38" i="14"/>
  <c r="AA38" i="14"/>
  <c r="Z38" i="14"/>
  <c r="Y38" i="14"/>
  <c r="U38" i="14"/>
  <c r="T38" i="14"/>
  <c r="S38" i="14"/>
  <c r="R38" i="14"/>
  <c r="N38" i="14"/>
  <c r="M38" i="14"/>
  <c r="L38" i="14"/>
  <c r="K38" i="14"/>
  <c r="AI37" i="14"/>
  <c r="AH37" i="14"/>
  <c r="AG37" i="14"/>
  <c r="AF37" i="14"/>
  <c r="AB37" i="14"/>
  <c r="AA37" i="14"/>
  <c r="Z37" i="14"/>
  <c r="Y37" i="14"/>
  <c r="U37" i="14"/>
  <c r="T37" i="14"/>
  <c r="S37" i="14"/>
  <c r="R37" i="14"/>
  <c r="N37" i="14"/>
  <c r="M37" i="14"/>
  <c r="L37" i="14"/>
  <c r="K37" i="14"/>
  <c r="AI36" i="14"/>
  <c r="AH36" i="14"/>
  <c r="AG36" i="14"/>
  <c r="AF36" i="14"/>
  <c r="AB36" i="14"/>
  <c r="AA36" i="14"/>
  <c r="Z36" i="14"/>
  <c r="Y36" i="14"/>
  <c r="U36" i="14"/>
  <c r="T36" i="14"/>
  <c r="S36" i="14"/>
  <c r="R36" i="14"/>
  <c r="N36" i="14"/>
  <c r="M36" i="14"/>
  <c r="L36" i="14"/>
  <c r="K36" i="14"/>
  <c r="AI35" i="14"/>
  <c r="AH35" i="14"/>
  <c r="AG35" i="14"/>
  <c r="AF35" i="14"/>
  <c r="AB35" i="14"/>
  <c r="AA35" i="14"/>
  <c r="Z35" i="14"/>
  <c r="Y35" i="14"/>
  <c r="U35" i="14"/>
  <c r="T35" i="14"/>
  <c r="S35" i="14"/>
  <c r="R35" i="14"/>
  <c r="N35" i="14"/>
  <c r="M35" i="14"/>
  <c r="L35" i="14"/>
  <c r="K35" i="14"/>
  <c r="AI32" i="14"/>
  <c r="AH32" i="14"/>
  <c r="AG32" i="14"/>
  <c r="AF32" i="14"/>
  <c r="AB32" i="14"/>
  <c r="AA32" i="14"/>
  <c r="Z32" i="14"/>
  <c r="Y32" i="14"/>
  <c r="U32" i="14"/>
  <c r="T32" i="14"/>
  <c r="S32" i="14"/>
  <c r="R32" i="14"/>
  <c r="N32" i="14"/>
  <c r="M32" i="14"/>
  <c r="L32" i="14"/>
  <c r="K32" i="14"/>
  <c r="G32" i="14"/>
  <c r="F32" i="14"/>
  <c r="E32" i="14"/>
  <c r="H32" i="14" s="1"/>
  <c r="D32" i="14"/>
  <c r="AI31" i="14"/>
  <c r="AH31" i="14"/>
  <c r="AG31" i="14"/>
  <c r="AF31" i="14"/>
  <c r="AB31" i="14"/>
  <c r="AA31" i="14"/>
  <c r="Z31" i="14"/>
  <c r="Y31" i="14"/>
  <c r="U31" i="14"/>
  <c r="T31" i="14"/>
  <c r="S31" i="14"/>
  <c r="R31" i="14"/>
  <c r="N31" i="14"/>
  <c r="M31" i="14"/>
  <c r="L31" i="14"/>
  <c r="K31" i="14"/>
  <c r="AI30" i="14"/>
  <c r="AH30" i="14"/>
  <c r="AG30" i="14"/>
  <c r="AF30" i="14"/>
  <c r="AB30" i="14"/>
  <c r="AA30" i="14"/>
  <c r="Z30" i="14"/>
  <c r="Y30" i="14"/>
  <c r="U30" i="14"/>
  <c r="T30" i="14"/>
  <c r="S30" i="14"/>
  <c r="R30" i="14"/>
  <c r="N30" i="14"/>
  <c r="M30" i="14"/>
  <c r="L30" i="14"/>
  <c r="K30" i="14"/>
  <c r="AI29" i="14"/>
  <c r="AH29" i="14"/>
  <c r="AG29" i="14"/>
  <c r="AF29" i="14"/>
  <c r="AB29" i="14"/>
  <c r="AA29" i="14"/>
  <c r="Z29" i="14"/>
  <c r="Y29" i="14"/>
  <c r="U29" i="14"/>
  <c r="T29" i="14"/>
  <c r="S29" i="14"/>
  <c r="R29" i="14"/>
  <c r="N29" i="14"/>
  <c r="M29" i="14"/>
  <c r="L29" i="14"/>
  <c r="K29" i="14"/>
  <c r="AI28" i="14"/>
  <c r="AH28" i="14"/>
  <c r="AG28" i="14"/>
  <c r="AF28" i="14"/>
  <c r="AB28" i="14"/>
  <c r="AA28" i="14"/>
  <c r="Z28" i="14"/>
  <c r="Y28" i="14"/>
  <c r="U28" i="14"/>
  <c r="T28" i="14"/>
  <c r="S28" i="14"/>
  <c r="R28" i="14"/>
  <c r="N28" i="14"/>
  <c r="M28" i="14"/>
  <c r="L28" i="14"/>
  <c r="K28" i="14"/>
  <c r="AI27" i="14"/>
  <c r="AH27" i="14"/>
  <c r="AG27" i="14"/>
  <c r="AF27" i="14"/>
  <c r="AB27" i="14"/>
  <c r="AA27" i="14"/>
  <c r="Z27" i="14"/>
  <c r="Y27" i="14"/>
  <c r="U27" i="14"/>
  <c r="T27" i="14"/>
  <c r="S27" i="14"/>
  <c r="R27" i="14"/>
  <c r="N27" i="14"/>
  <c r="M27" i="14"/>
  <c r="L27" i="14"/>
  <c r="K27" i="14"/>
  <c r="AI24" i="14"/>
  <c r="AH24" i="14"/>
  <c r="AG24" i="14"/>
  <c r="AF24" i="14"/>
  <c r="AB24" i="14"/>
  <c r="AA24" i="14"/>
  <c r="Z24" i="14"/>
  <c r="Y24" i="14"/>
  <c r="U24" i="14"/>
  <c r="T24" i="14"/>
  <c r="S24" i="14"/>
  <c r="R24" i="14"/>
  <c r="N24" i="14"/>
  <c r="M24" i="14"/>
  <c r="L24" i="14"/>
  <c r="K24" i="14"/>
  <c r="AI23" i="14"/>
  <c r="AH23" i="14"/>
  <c r="AG23" i="14"/>
  <c r="AF23" i="14"/>
  <c r="AB23" i="14"/>
  <c r="AA23" i="14"/>
  <c r="Z23" i="14"/>
  <c r="Y23" i="14"/>
  <c r="U23" i="14"/>
  <c r="T23" i="14"/>
  <c r="S23" i="14"/>
  <c r="R23" i="14"/>
  <c r="N23" i="14"/>
  <c r="M23" i="14"/>
  <c r="L23" i="14"/>
  <c r="K23" i="14"/>
  <c r="G23" i="14"/>
  <c r="F23" i="14"/>
  <c r="H23" i="14" s="1"/>
  <c r="E23" i="14"/>
  <c r="D23" i="14"/>
  <c r="AI22" i="14"/>
  <c r="AH22" i="14"/>
  <c r="AG22" i="14"/>
  <c r="AF22" i="14"/>
  <c r="AB22" i="14"/>
  <c r="AA22" i="14"/>
  <c r="Z22" i="14"/>
  <c r="Y22" i="14"/>
  <c r="U22" i="14"/>
  <c r="T22" i="14"/>
  <c r="S22" i="14"/>
  <c r="R22" i="14"/>
  <c r="N22" i="14"/>
  <c r="M22" i="14"/>
  <c r="L22" i="14"/>
  <c r="K22" i="14"/>
  <c r="AI21" i="14"/>
  <c r="AH21" i="14"/>
  <c r="AG21" i="14"/>
  <c r="AF21" i="14"/>
  <c r="AB21" i="14"/>
  <c r="AA21" i="14"/>
  <c r="Z21" i="14"/>
  <c r="Y21" i="14"/>
  <c r="U21" i="14"/>
  <c r="T21" i="14"/>
  <c r="S21" i="14"/>
  <c r="R21" i="14"/>
  <c r="N21" i="14"/>
  <c r="M21" i="14"/>
  <c r="L21" i="14"/>
  <c r="K21" i="14"/>
  <c r="AI20" i="14"/>
  <c r="AH20" i="14"/>
  <c r="AG20" i="14"/>
  <c r="AF20" i="14"/>
  <c r="AB20" i="14"/>
  <c r="AA20" i="14"/>
  <c r="Z20" i="14"/>
  <c r="Y20" i="14"/>
  <c r="U20" i="14"/>
  <c r="T20" i="14"/>
  <c r="S20" i="14"/>
  <c r="R20" i="14"/>
  <c r="N20" i="14"/>
  <c r="M20" i="14"/>
  <c r="L20" i="14"/>
  <c r="K20" i="14"/>
  <c r="AI19" i="14"/>
  <c r="AH19" i="14"/>
  <c r="AG19" i="14"/>
  <c r="AF19" i="14"/>
  <c r="AB19" i="14"/>
  <c r="AA19" i="14"/>
  <c r="Z19" i="14"/>
  <c r="Y19" i="14"/>
  <c r="U19" i="14"/>
  <c r="T19" i="14"/>
  <c r="S19" i="14"/>
  <c r="R19" i="14"/>
  <c r="N19" i="14"/>
  <c r="M19" i="14"/>
  <c r="L19" i="14"/>
  <c r="K19" i="14"/>
  <c r="AI16" i="14"/>
  <c r="AH16" i="14"/>
  <c r="AG16" i="14"/>
  <c r="AF16" i="14"/>
  <c r="AB16" i="14"/>
  <c r="AA16" i="14"/>
  <c r="Z16" i="14"/>
  <c r="Y16" i="14"/>
  <c r="U16" i="14"/>
  <c r="T16" i="14"/>
  <c r="S16" i="14"/>
  <c r="R16" i="14"/>
  <c r="N16" i="14"/>
  <c r="M16" i="14"/>
  <c r="L16" i="14"/>
  <c r="K16" i="14"/>
  <c r="AI15" i="14"/>
  <c r="AH15" i="14"/>
  <c r="AG15" i="14"/>
  <c r="AF15" i="14"/>
  <c r="AB15" i="14"/>
  <c r="AA15" i="14"/>
  <c r="Z15" i="14"/>
  <c r="Y15" i="14"/>
  <c r="U15" i="14"/>
  <c r="T15" i="14"/>
  <c r="S15" i="14"/>
  <c r="R15" i="14"/>
  <c r="N15" i="14"/>
  <c r="M15" i="14"/>
  <c r="L15" i="14"/>
  <c r="K15" i="14"/>
  <c r="AI14" i="14"/>
  <c r="AH14" i="14"/>
  <c r="AG14" i="14"/>
  <c r="AF14" i="14"/>
  <c r="AB14" i="14"/>
  <c r="AA14" i="14"/>
  <c r="Z14" i="14"/>
  <c r="Y14" i="14"/>
  <c r="U14" i="14"/>
  <c r="T14" i="14"/>
  <c r="S14" i="14"/>
  <c r="R14" i="14"/>
  <c r="N14" i="14"/>
  <c r="M14" i="14"/>
  <c r="L14" i="14"/>
  <c r="K14" i="14"/>
  <c r="G14" i="14"/>
  <c r="F14" i="14"/>
  <c r="E14" i="14"/>
  <c r="H14" i="14" s="1"/>
  <c r="D14" i="14"/>
  <c r="AI13" i="14"/>
  <c r="AH13" i="14"/>
  <c r="AG13" i="14"/>
  <c r="AF13" i="14"/>
  <c r="AB13" i="14"/>
  <c r="AA13" i="14"/>
  <c r="Z13" i="14"/>
  <c r="Y13" i="14"/>
  <c r="U13" i="14"/>
  <c r="T13" i="14"/>
  <c r="S13" i="14"/>
  <c r="R13" i="14"/>
  <c r="N13" i="14"/>
  <c r="M13" i="14"/>
  <c r="L13" i="14"/>
  <c r="K13" i="14"/>
  <c r="AI12" i="14"/>
  <c r="AH12" i="14"/>
  <c r="AG12" i="14"/>
  <c r="AF12" i="14"/>
  <c r="AB12" i="14"/>
  <c r="AA12" i="14"/>
  <c r="Z12" i="14"/>
  <c r="Y12" i="14"/>
  <c r="U12" i="14"/>
  <c r="T12" i="14"/>
  <c r="S12" i="14"/>
  <c r="R12" i="14"/>
  <c r="N12" i="14"/>
  <c r="M12" i="14"/>
  <c r="L12" i="14"/>
  <c r="K12" i="14"/>
  <c r="AI11" i="14"/>
  <c r="AH11" i="14"/>
  <c r="AG11" i="14"/>
  <c r="AF11" i="14"/>
  <c r="AB11" i="14"/>
  <c r="AA11" i="14"/>
  <c r="Z11" i="14"/>
  <c r="Y11" i="14"/>
  <c r="U11" i="14"/>
  <c r="T11" i="14"/>
  <c r="S11" i="14"/>
  <c r="R11" i="14"/>
  <c r="N11" i="14"/>
  <c r="M11" i="14"/>
  <c r="L11" i="14"/>
  <c r="K11" i="14"/>
  <c r="AI8" i="14"/>
  <c r="AH8" i="14"/>
  <c r="AG8" i="14"/>
  <c r="AF8" i="14"/>
  <c r="AB8" i="14"/>
  <c r="AA8" i="14"/>
  <c r="Z8" i="14"/>
  <c r="Y8" i="14"/>
  <c r="U8" i="14"/>
  <c r="T8" i="14"/>
  <c r="S8" i="14"/>
  <c r="R8" i="14"/>
  <c r="N8" i="14"/>
  <c r="M8" i="14"/>
  <c r="L8" i="14"/>
  <c r="K8" i="14"/>
  <c r="AI7" i="14"/>
  <c r="AH7" i="14"/>
  <c r="AG7" i="14"/>
  <c r="AF7" i="14"/>
  <c r="AB7" i="14"/>
  <c r="AA7" i="14"/>
  <c r="Z7" i="14"/>
  <c r="Y7" i="14"/>
  <c r="U7" i="14"/>
  <c r="T7" i="14"/>
  <c r="S7" i="14"/>
  <c r="R7" i="14"/>
  <c r="N7" i="14"/>
  <c r="M7" i="14"/>
  <c r="L7" i="14"/>
  <c r="K7" i="14"/>
  <c r="AI6" i="14"/>
  <c r="AH6" i="14"/>
  <c r="AG6" i="14"/>
  <c r="AF6" i="14"/>
  <c r="AB6" i="14"/>
  <c r="AA6" i="14"/>
  <c r="Z6" i="14"/>
  <c r="Y6" i="14"/>
  <c r="U6" i="14"/>
  <c r="T6" i="14"/>
  <c r="S6" i="14"/>
  <c r="R6" i="14"/>
  <c r="N6" i="14"/>
  <c r="M6" i="14"/>
  <c r="L6" i="14"/>
  <c r="K6" i="14"/>
  <c r="AI5" i="14"/>
  <c r="AH5" i="14"/>
  <c r="AG5" i="14"/>
  <c r="AF5" i="14"/>
  <c r="AB5" i="14"/>
  <c r="AA5" i="14"/>
  <c r="Z5" i="14"/>
  <c r="Y5" i="14"/>
  <c r="U5" i="14"/>
  <c r="T5" i="14"/>
  <c r="S5" i="14"/>
  <c r="R5" i="14"/>
  <c r="N5" i="14"/>
  <c r="M5" i="14"/>
  <c r="L5" i="14"/>
  <c r="K5" i="14"/>
  <c r="H5" i="14"/>
  <c r="G5" i="14"/>
  <c r="F5" i="14"/>
  <c r="E5" i="14"/>
  <c r="D5" i="14"/>
  <c r="AI4" i="14"/>
  <c r="AH4" i="14"/>
  <c r="AG4" i="14"/>
  <c r="AF4" i="14"/>
  <c r="AB4" i="14"/>
  <c r="AA4" i="14"/>
  <c r="Z4" i="14"/>
  <c r="Y4" i="14"/>
  <c r="U4" i="14"/>
  <c r="T4" i="14"/>
  <c r="S4" i="14"/>
  <c r="R4" i="14"/>
  <c r="N4" i="14"/>
  <c r="M4" i="14"/>
  <c r="L4" i="14"/>
  <c r="K4" i="14"/>
  <c r="AI3" i="14"/>
  <c r="AH3" i="14"/>
  <c r="AG3" i="14"/>
  <c r="AF3" i="14"/>
  <c r="AB3" i="14"/>
  <c r="AA3" i="14"/>
  <c r="Z3" i="14"/>
  <c r="Y3" i="14"/>
  <c r="U3" i="14"/>
  <c r="T3" i="14"/>
  <c r="S3" i="14"/>
  <c r="R3" i="14"/>
  <c r="N3" i="14"/>
  <c r="M3" i="14"/>
  <c r="L3" i="14"/>
  <c r="K3" i="14"/>
  <c r="Q11" i="15" l="1"/>
  <c r="I8" i="15" s="1"/>
  <c r="H8" i="15"/>
  <c r="H14" i="15"/>
  <c r="Q16" i="15"/>
  <c r="D21" i="15"/>
  <c r="H10" i="15"/>
  <c r="Q13" i="15"/>
  <c r="I10" i="15" s="1"/>
  <c r="F4" i="15"/>
  <c r="F5" i="15" s="1"/>
  <c r="G5" i="15"/>
  <c r="G6" i="15" s="1"/>
  <c r="G7" i="15"/>
  <c r="G8" i="15" s="1"/>
  <c r="H11" i="15"/>
  <c r="Q14" i="15"/>
  <c r="H16" i="15"/>
  <c r="H15" i="15"/>
  <c r="E21" i="15"/>
  <c r="G9" i="15"/>
  <c r="G10" i="15" s="1"/>
  <c r="G11" i="15" s="1"/>
  <c r="H12" i="15"/>
  <c r="Q15" i="15"/>
  <c r="I13" i="15" s="1"/>
  <c r="C25" i="15"/>
  <c r="C24" i="15" s="1"/>
  <c r="C26" i="15" s="1"/>
  <c r="C21" i="15"/>
  <c r="E85" i="14"/>
  <c r="E84" i="14"/>
  <c r="E83" i="14"/>
  <c r="E82" i="14"/>
  <c r="E81" i="14"/>
  <c r="E80" i="14"/>
  <c r="E79" i="14"/>
  <c r="E78" i="14"/>
  <c r="E77" i="14"/>
  <c r="C77" i="14"/>
  <c r="C78" i="14"/>
  <c r="C79" i="14"/>
  <c r="C80" i="14" s="1"/>
  <c r="C81" i="14" s="1"/>
  <c r="C82" i="14" s="1"/>
  <c r="C83" i="14" s="1"/>
  <c r="C84" i="14" s="1"/>
  <c r="C85" i="14" s="1"/>
  <c r="E4" i="15" l="1"/>
  <c r="C27" i="15"/>
  <c r="C28" i="15" s="1"/>
  <c r="C29" i="15" s="1"/>
  <c r="C30" i="15" s="1"/>
  <c r="C31" i="15" s="1"/>
  <c r="C32" i="15" s="1"/>
  <c r="C33" i="15" s="1"/>
  <c r="C34" i="15" s="1"/>
  <c r="I12" i="15"/>
  <c r="I11" i="15"/>
  <c r="F25" i="15"/>
  <c r="F24" i="15" s="1"/>
  <c r="F26" i="15" s="1"/>
  <c r="D25" i="15"/>
  <c r="D24" i="15" s="1"/>
  <c r="D26" i="15" s="1"/>
  <c r="F6" i="15"/>
  <c r="G12" i="15"/>
  <c r="G13" i="15" s="1"/>
  <c r="G14" i="15" s="1"/>
  <c r="G15" i="15" s="1"/>
  <c r="G16" i="15" s="1"/>
  <c r="E25" i="15"/>
  <c r="E24" i="15" s="1"/>
  <c r="E26" i="15" s="1"/>
  <c r="I16" i="15"/>
  <c r="I15" i="15"/>
  <c r="I14" i="15"/>
  <c r="E5" i="15"/>
  <c r="E27" i="15" l="1"/>
  <c r="E28" i="15"/>
  <c r="E29" i="15" s="1"/>
  <c r="E30" i="15" s="1"/>
  <c r="E31" i="15" s="1"/>
  <c r="E32" i="15" s="1"/>
  <c r="E33" i="15" s="1"/>
  <c r="E34" i="15" s="1"/>
  <c r="D27" i="15"/>
  <c r="D28" i="15" s="1"/>
  <c r="D29" i="15" s="1"/>
  <c r="D30" i="15" s="1"/>
  <c r="D31" i="15" s="1"/>
  <c r="D32" i="15" s="1"/>
  <c r="D33" i="15" s="1"/>
  <c r="D34" i="15" s="1"/>
  <c r="F37" i="15"/>
  <c r="F36" i="15" s="1"/>
  <c r="F38" i="15" s="1"/>
  <c r="D37" i="15"/>
  <c r="D36" i="15" s="1"/>
  <c r="D38" i="15" s="1"/>
  <c r="F7" i="15"/>
  <c r="C37" i="15"/>
  <c r="C36" i="15" s="1"/>
  <c r="C38" i="15" s="1"/>
  <c r="E37" i="15"/>
  <c r="E36" i="15" s="1"/>
  <c r="E38" i="15" s="1"/>
  <c r="E6" i="15"/>
  <c r="F28" i="15"/>
  <c r="F29" i="15" s="1"/>
  <c r="F30" i="15" s="1"/>
  <c r="F31" i="15" s="1"/>
  <c r="F32" i="15" s="1"/>
  <c r="F33" i="15" s="1"/>
  <c r="F34" i="15" s="1"/>
  <c r="F27" i="15"/>
  <c r="E7" i="15" l="1"/>
  <c r="F8" i="15"/>
  <c r="E39" i="15"/>
  <c r="E40" i="15" s="1"/>
  <c r="E41" i="15" s="1"/>
  <c r="E42" i="15" s="1"/>
  <c r="E43" i="15" s="1"/>
  <c r="E44" i="15" s="1"/>
  <c r="E45" i="15" s="1"/>
  <c r="E46" i="15" s="1"/>
  <c r="F40" i="15"/>
  <c r="F41" i="15" s="1"/>
  <c r="F42" i="15" s="1"/>
  <c r="F43" i="15" s="1"/>
  <c r="F44" i="15" s="1"/>
  <c r="F45" i="15" s="1"/>
  <c r="F46" i="15" s="1"/>
  <c r="F39" i="15"/>
  <c r="C39" i="15"/>
  <c r="C40" i="15"/>
  <c r="C41" i="15" s="1"/>
  <c r="C42" i="15" s="1"/>
  <c r="C43" i="15" s="1"/>
  <c r="C44" i="15" s="1"/>
  <c r="C45" i="15" s="1"/>
  <c r="C46" i="15" s="1"/>
  <c r="D41" i="15"/>
  <c r="D42" i="15" s="1"/>
  <c r="D43" i="15" s="1"/>
  <c r="D44" i="15" s="1"/>
  <c r="D45" i="15" s="1"/>
  <c r="D46" i="15" s="1"/>
  <c r="D40" i="15"/>
  <c r="D39" i="15"/>
  <c r="F49" i="15" l="1"/>
  <c r="F48" i="15" s="1"/>
  <c r="F50" i="15" s="1"/>
  <c r="D49" i="15"/>
  <c r="D48" i="15" s="1"/>
  <c r="D50" i="15" s="1"/>
  <c r="E49" i="15"/>
  <c r="E48" i="15" s="1"/>
  <c r="E50" i="15" s="1"/>
  <c r="C49" i="15"/>
  <c r="C48" i="15" s="1"/>
  <c r="C50" i="15" s="1"/>
  <c r="F9" i="15"/>
  <c r="E8" i="15"/>
  <c r="D51" i="15" l="1"/>
  <c r="D52" i="15" s="1"/>
  <c r="D53" i="15" s="1"/>
  <c r="D54" i="15" s="1"/>
  <c r="D55" i="15" s="1"/>
  <c r="D56" i="15" s="1"/>
  <c r="D57" i="15" s="1"/>
  <c r="D58" i="15" s="1"/>
  <c r="E9" i="15"/>
  <c r="F10" i="15"/>
  <c r="F51" i="15"/>
  <c r="F52" i="15" s="1"/>
  <c r="F53" i="15" s="1"/>
  <c r="F54" i="15" s="1"/>
  <c r="F55" i="15" s="1"/>
  <c r="F56" i="15" s="1"/>
  <c r="F57" i="15" s="1"/>
  <c r="F58" i="15" s="1"/>
  <c r="C51" i="15"/>
  <c r="C52" i="15" s="1"/>
  <c r="C53" i="15" s="1"/>
  <c r="C54" i="15" s="1"/>
  <c r="C55" i="15" s="1"/>
  <c r="C56" i="15" s="1"/>
  <c r="C57" i="15" s="1"/>
  <c r="C58" i="15" s="1"/>
  <c r="E51" i="15"/>
  <c r="E52" i="15"/>
  <c r="E53" i="15" s="1"/>
  <c r="E54" i="15" s="1"/>
  <c r="E55" i="15" s="1"/>
  <c r="E56" i="15" s="1"/>
  <c r="E57" i="15" s="1"/>
  <c r="E58" i="15" s="1"/>
  <c r="E10" i="15" l="1"/>
  <c r="F11" i="15"/>
  <c r="F61" i="15" l="1"/>
  <c r="F60" i="15" s="1"/>
  <c r="F62" i="15" s="1"/>
  <c r="D61" i="15"/>
  <c r="D60" i="15" s="1"/>
  <c r="D62" i="15" s="1"/>
  <c r="F12" i="15"/>
  <c r="C61" i="15"/>
  <c r="C60" i="15" s="1"/>
  <c r="C62" i="15" s="1"/>
  <c r="E61" i="15"/>
  <c r="E60" i="15" s="1"/>
  <c r="E62" i="15" s="1"/>
  <c r="E11" i="15"/>
  <c r="C63" i="15" l="1"/>
  <c r="C64" i="15"/>
  <c r="C65" i="15" s="1"/>
  <c r="C66" i="15" s="1"/>
  <c r="C67" i="15" s="1"/>
  <c r="C68" i="15" s="1"/>
  <c r="C69" i="15" s="1"/>
  <c r="C70" i="15" s="1"/>
  <c r="F13" i="15"/>
  <c r="E12" i="15"/>
  <c r="D63" i="15"/>
  <c r="D64" i="15" s="1"/>
  <c r="D65" i="15" s="1"/>
  <c r="D66" i="15" s="1"/>
  <c r="D67" i="15" s="1"/>
  <c r="D68" i="15" s="1"/>
  <c r="D69" i="15" s="1"/>
  <c r="D70" i="15" s="1"/>
  <c r="E63" i="15"/>
  <c r="E64" i="15" s="1"/>
  <c r="E65" i="15" s="1"/>
  <c r="E66" i="15" s="1"/>
  <c r="E67" i="15" s="1"/>
  <c r="E68" i="15" s="1"/>
  <c r="E69" i="15" s="1"/>
  <c r="E70" i="15" s="1"/>
  <c r="F64" i="15"/>
  <c r="F65" i="15" s="1"/>
  <c r="F66" i="15" s="1"/>
  <c r="F67" i="15" s="1"/>
  <c r="F68" i="15" s="1"/>
  <c r="F69" i="15" s="1"/>
  <c r="F70" i="15" s="1"/>
  <c r="F63" i="15"/>
  <c r="E13" i="15" l="1"/>
  <c r="F14" i="15"/>
  <c r="F15" i="15" l="1"/>
  <c r="E14" i="15"/>
  <c r="F73" i="15" l="1"/>
  <c r="F72" i="15" s="1"/>
  <c r="F74" i="15" s="1"/>
  <c r="D73" i="15"/>
  <c r="D72" i="15" s="1"/>
  <c r="D74" i="15" s="1"/>
  <c r="E73" i="15"/>
  <c r="E72" i="15" s="1"/>
  <c r="E74" i="15" s="1"/>
  <c r="C73" i="15"/>
  <c r="C72" i="15" s="1"/>
  <c r="C74" i="15" s="1"/>
  <c r="E15" i="15"/>
  <c r="F16" i="15"/>
  <c r="E16" i="15" s="1"/>
  <c r="D75" i="15" l="1"/>
  <c r="D76" i="15" s="1"/>
  <c r="D77" i="15" s="1"/>
  <c r="D78" i="15" s="1"/>
  <c r="D79" i="15" s="1"/>
  <c r="D80" i="15" s="1"/>
  <c r="D81" i="15" s="1"/>
  <c r="D82" i="15" s="1"/>
  <c r="F75" i="15"/>
  <c r="F76" i="15" s="1"/>
  <c r="F77" i="15" s="1"/>
  <c r="F78" i="15" s="1"/>
  <c r="F79" i="15" s="1"/>
  <c r="F80" i="15" s="1"/>
  <c r="F81" i="15" s="1"/>
  <c r="F82" i="15" s="1"/>
  <c r="C75" i="15"/>
  <c r="C76" i="15" s="1"/>
  <c r="C77" i="15" s="1"/>
  <c r="C78" i="15" s="1"/>
  <c r="C79" i="15" s="1"/>
  <c r="C80" i="15" s="1"/>
  <c r="C81" i="15" s="1"/>
  <c r="C82" i="15" s="1"/>
  <c r="E75" i="15"/>
  <c r="E76" i="15"/>
  <c r="E77" i="15" s="1"/>
  <c r="E78" i="15" s="1"/>
  <c r="E79" i="15" s="1"/>
  <c r="E80" i="15" s="1"/>
  <c r="E81" i="15" s="1"/>
  <c r="E82" i="15" s="1"/>
  <c r="BV10" i="4" l="1"/>
  <c r="BV11" i="4"/>
  <c r="BV12" i="4"/>
  <c r="BV13" i="4"/>
  <c r="BV14" i="4"/>
  <c r="BV15" i="4"/>
  <c r="BV16" i="4"/>
  <c r="BV18" i="4"/>
  <c r="BV19" i="4"/>
  <c r="BV20" i="4"/>
  <c r="BV21" i="4"/>
  <c r="BV22" i="4"/>
  <c r="BV23" i="4"/>
  <c r="BV24" i="4"/>
  <c r="BV25" i="4"/>
  <c r="BV26" i="4"/>
  <c r="BV28" i="4"/>
  <c r="BV29" i="4"/>
  <c r="BV30" i="4"/>
  <c r="BV31" i="4"/>
  <c r="BV32" i="4"/>
  <c r="BV33" i="4"/>
  <c r="BV34" i="4"/>
  <c r="BV35" i="4"/>
  <c r="BV36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8" i="4"/>
  <c r="BV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9" i="4"/>
  <c r="BU8" i="4"/>
  <c r="D144" i="11" l="1"/>
  <c r="D145" i="11"/>
  <c r="D146" i="11"/>
  <c r="D143" i="11"/>
  <c r="D142" i="11"/>
  <c r="D138" i="11"/>
  <c r="D139" i="11"/>
  <c r="D140" i="11"/>
  <c r="D137" i="11"/>
  <c r="D136" i="11"/>
  <c r="D132" i="11"/>
  <c r="D133" i="11"/>
  <c r="D134" i="11"/>
  <c r="D131" i="11"/>
  <c r="D130" i="11"/>
  <c r="D126" i="11"/>
  <c r="D127" i="11"/>
  <c r="D128" i="11"/>
  <c r="D125" i="11"/>
  <c r="D124" i="11"/>
  <c r="D120" i="11"/>
  <c r="D121" i="11"/>
  <c r="D122" i="11"/>
  <c r="D119" i="11"/>
  <c r="D118" i="11"/>
  <c r="D114" i="11"/>
  <c r="D115" i="11"/>
  <c r="D116" i="11"/>
  <c r="D113" i="11"/>
  <c r="D112" i="11"/>
  <c r="D110" i="11"/>
  <c r="D109" i="11"/>
  <c r="D108" i="11"/>
  <c r="D107" i="11"/>
  <c r="D106" i="11"/>
  <c r="D102" i="11"/>
  <c r="D103" i="11"/>
  <c r="D104" i="11"/>
  <c r="D101" i="11"/>
  <c r="D100" i="11"/>
  <c r="D96" i="11"/>
  <c r="D97" i="11"/>
  <c r="D98" i="11"/>
  <c r="D95" i="11"/>
  <c r="D94" i="11"/>
  <c r="D90" i="11"/>
  <c r="D91" i="11"/>
  <c r="D92" i="11"/>
  <c r="D89" i="11"/>
  <c r="D88" i="11"/>
  <c r="D84" i="11"/>
  <c r="D85" i="11"/>
  <c r="D86" i="11"/>
  <c r="D83" i="11"/>
  <c r="D82" i="11"/>
  <c r="D78" i="11"/>
  <c r="D79" i="11"/>
  <c r="D80" i="11"/>
  <c r="D77" i="11"/>
  <c r="D76" i="11"/>
  <c r="D72" i="11"/>
  <c r="D73" i="11"/>
  <c r="D74" i="11"/>
  <c r="D71" i="11"/>
  <c r="D70" i="11"/>
  <c r="D66" i="11"/>
  <c r="D67" i="11"/>
  <c r="D68" i="11"/>
  <c r="D65" i="11"/>
  <c r="D64" i="11"/>
  <c r="D60" i="11"/>
  <c r="D61" i="11"/>
  <c r="D62" i="11"/>
  <c r="D59" i="11"/>
  <c r="D58" i="11"/>
  <c r="D54" i="11"/>
  <c r="D55" i="11"/>
  <c r="D56" i="11"/>
  <c r="D53" i="11"/>
  <c r="D52" i="11"/>
  <c r="D48" i="11"/>
  <c r="D49" i="11"/>
  <c r="D50" i="11"/>
  <c r="D47" i="11"/>
  <c r="D46" i="11"/>
  <c r="D42" i="11"/>
  <c r="D43" i="11"/>
  <c r="D44" i="11"/>
  <c r="D40" i="11"/>
  <c r="D41" i="11"/>
  <c r="G5" i="11"/>
  <c r="G10" i="11"/>
  <c r="I5" i="12"/>
  <c r="I4" i="12"/>
  <c r="G17" i="12"/>
  <c r="G18" i="12"/>
  <c r="G19" i="12"/>
  <c r="G20" i="12"/>
  <c r="G21" i="12"/>
  <c r="G22" i="12"/>
  <c r="G23" i="12"/>
  <c r="G24" i="12"/>
  <c r="G16" i="12"/>
  <c r="O4" i="12"/>
  <c r="O5" i="12" s="1"/>
  <c r="O6" i="12" s="1"/>
  <c r="O7" i="12" s="1"/>
  <c r="O8" i="12" s="1"/>
  <c r="O9" i="12" s="1"/>
  <c r="O10" i="12" s="1"/>
  <c r="O11" i="12" s="1"/>
  <c r="O12" i="12" s="1"/>
  <c r="O13" i="12" s="1"/>
  <c r="E3" i="12"/>
  <c r="M16" i="12" s="1"/>
  <c r="N16" i="12" s="1"/>
  <c r="O16" i="12" s="1"/>
  <c r="J17" i="12"/>
  <c r="J18" i="12"/>
  <c r="J19" i="12"/>
  <c r="J20" i="12"/>
  <c r="J21" i="12"/>
  <c r="J22" i="12"/>
  <c r="J23" i="12"/>
  <c r="J24" i="12"/>
  <c r="J16" i="12"/>
  <c r="F17" i="12"/>
  <c r="F18" i="12"/>
  <c r="F19" i="12"/>
  <c r="F20" i="12"/>
  <c r="F21" i="12"/>
  <c r="F22" i="12"/>
  <c r="F23" i="12"/>
  <c r="F24" i="12"/>
  <c r="F16" i="12"/>
  <c r="B16" i="12"/>
  <c r="E4" i="12" l="1"/>
  <c r="B17" i="12"/>
  <c r="L17" i="12" s="1"/>
  <c r="L16" i="12"/>
  <c r="B18" i="12"/>
  <c r="L18" i="12" s="1"/>
  <c r="M18" i="12" l="1"/>
  <c r="N18" i="12" s="1"/>
  <c r="O18" i="12" s="1"/>
  <c r="M17" i="12"/>
  <c r="N17" i="12" s="1"/>
  <c r="O17" i="12" s="1"/>
  <c r="E5" i="12"/>
  <c r="B19" i="12"/>
  <c r="L19" i="12" s="1"/>
  <c r="B20" i="12"/>
  <c r="L20" i="12" s="1"/>
  <c r="E6" i="12" l="1"/>
  <c r="M20" i="12"/>
  <c r="N20" i="12" s="1"/>
  <c r="O20" i="12" s="1"/>
  <c r="M19" i="12"/>
  <c r="N19" i="12" s="1"/>
  <c r="O19" i="12" s="1"/>
  <c r="B21" i="12"/>
  <c r="L21" i="12" s="1"/>
  <c r="E7" i="12" l="1"/>
  <c r="M24" i="12" s="1"/>
  <c r="N24" i="12" s="1"/>
  <c r="O24" i="12" s="1"/>
  <c r="M23" i="12"/>
  <c r="N23" i="12" s="1"/>
  <c r="O23" i="12" s="1"/>
  <c r="M22" i="12"/>
  <c r="N22" i="12" s="1"/>
  <c r="O22" i="12" s="1"/>
  <c r="M21" i="12"/>
  <c r="N21" i="12" s="1"/>
  <c r="O21" i="12" s="1"/>
  <c r="B22" i="12"/>
  <c r="L22" i="12" s="1"/>
  <c r="B23" i="12" l="1"/>
  <c r="L23" i="12" s="1"/>
  <c r="B24" i="12" l="1"/>
  <c r="L24" i="12" s="1"/>
  <c r="P24" i="12" s="1"/>
  <c r="Q24" i="12" s="1"/>
  <c r="G7" i="11" l="1"/>
  <c r="G8" i="11"/>
  <c r="G9" i="11"/>
  <c r="G11" i="11"/>
  <c r="G12" i="11"/>
  <c r="G13" i="11"/>
  <c r="G6" i="11"/>
  <c r="Q22" i="2" l="1"/>
  <c r="Q23" i="2"/>
  <c r="Q24" i="2"/>
  <c r="Q25" i="2"/>
  <c r="Q21" i="2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7" i="2"/>
  <c r="R3" i="2" l="1"/>
  <c r="H8" i="2" l="1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7" i="2"/>
  <c r="K7" i="2" s="1"/>
  <c r="E14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2" i="2"/>
  <c r="F8" i="4" l="1"/>
  <c r="N8" i="4" s="1"/>
  <c r="R8" i="4"/>
  <c r="S8" i="4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U8" i="4"/>
  <c r="U9" i="4" s="1"/>
  <c r="V8" i="4"/>
  <c r="V9" i="4" s="1"/>
  <c r="V10" i="4" s="1"/>
  <c r="V11" i="4" s="1"/>
  <c r="W8" i="4"/>
  <c r="W9" i="4" s="1"/>
  <c r="X8" i="4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Y8" i="4"/>
  <c r="Y9" i="4" s="1"/>
  <c r="Z8" i="4"/>
  <c r="AC8" i="4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E8" i="4"/>
  <c r="AF8" i="4"/>
  <c r="AG8" i="4"/>
  <c r="AG9" i="4" s="1"/>
  <c r="AG10" i="4" s="1"/>
  <c r="AG11" i="4" s="1"/>
  <c r="AG12" i="4" s="1"/>
  <c r="AH8" i="4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I8" i="4"/>
  <c r="AJ8" i="4"/>
  <c r="AK8" i="4"/>
  <c r="AN8" i="4"/>
  <c r="AN9" i="4" s="1"/>
  <c r="AN10" i="4" s="1"/>
  <c r="AN11" i="4" s="1"/>
  <c r="AN12" i="4" s="1"/>
  <c r="AO8" i="4"/>
  <c r="AP8" i="4"/>
  <c r="AQ8" i="4"/>
  <c r="AR8" i="4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T8" i="4"/>
  <c r="AU8" i="4"/>
  <c r="AV8" i="4"/>
  <c r="AV9" i="4" s="1"/>
  <c r="AV10" i="4" s="1"/>
  <c r="AV11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Z8" i="4"/>
  <c r="BA8" i="4"/>
  <c r="BB8" i="4"/>
  <c r="BB9" i="4" s="1"/>
  <c r="BB10" i="4" s="1"/>
  <c r="BB11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F10" i="4" s="1"/>
  <c r="BF11" i="4" s="1"/>
  <c r="BF12" i="4" s="1"/>
  <c r="BF13" i="4" s="1"/>
  <c r="BF14" i="4" s="1"/>
  <c r="BF15" i="4" s="1"/>
  <c r="BF16" i="4" s="1"/>
  <c r="BF17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J8" i="4"/>
  <c r="BK8" i="4"/>
  <c r="BL8" i="4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N8" i="4"/>
  <c r="BO8" i="4"/>
  <c r="BP8" i="4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Z9" i="4"/>
  <c r="AC9" i="4"/>
  <c r="AC10" i="4" s="1"/>
  <c r="AC11" i="4" s="1"/>
  <c r="AF9" i="4"/>
  <c r="AF10" i="4" s="1"/>
  <c r="AF11" i="4" s="1"/>
  <c r="AF12" i="4" s="1"/>
  <c r="AF13" i="4" s="1"/>
  <c r="AF14" i="4" s="1"/>
  <c r="AF15" i="4" s="1"/>
  <c r="AF16" i="4" s="1"/>
  <c r="AF17" i="4" s="1"/>
  <c r="AF18" i="4" s="1"/>
  <c r="AJ9" i="4"/>
  <c r="AK9" i="4"/>
  <c r="AK10" i="4" s="1"/>
  <c r="AK11" i="4" s="1"/>
  <c r="AK12" i="4" s="1"/>
  <c r="AK13" i="4" s="1"/>
  <c r="AP9" i="4"/>
  <c r="AQ9" i="4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T9" i="4"/>
  <c r="AT10" i="4" s="1"/>
  <c r="AT11" i="4" s="1"/>
  <c r="AT12" i="4" s="1"/>
  <c r="AT13" i="4" s="1"/>
  <c r="AU9" i="4"/>
  <c r="AZ9" i="4"/>
  <c r="BA9" i="4"/>
  <c r="BD9" i="4"/>
  <c r="BD10" i="4" s="1"/>
  <c r="BE9" i="4"/>
  <c r="BE10" i="4" s="1"/>
  <c r="BE11" i="4" s="1"/>
  <c r="BE12" i="4" s="1"/>
  <c r="BE13" i="4" s="1"/>
  <c r="BJ9" i="4"/>
  <c r="BJ10" i="4" s="1"/>
  <c r="BJ11" i="4" s="1"/>
  <c r="BK9" i="4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N9" i="4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O9" i="4"/>
  <c r="BO10" i="4" s="1"/>
  <c r="BO11" i="4" s="1"/>
  <c r="BO12" i="4" s="1"/>
  <c r="BO13" i="4" s="1"/>
  <c r="BO14" i="4" s="1"/>
  <c r="BO15" i="4" s="1"/>
  <c r="BO16" i="4" s="1"/>
  <c r="BO17" i="4" s="1"/>
  <c r="BR9" i="4"/>
  <c r="R10" i="4"/>
  <c r="Z10" i="4"/>
  <c r="AJ10" i="4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P10" i="4"/>
  <c r="AU10" i="4"/>
  <c r="AU11" i="4" s="1"/>
  <c r="AU12" i="4" s="1"/>
  <c r="AZ10" i="4"/>
  <c r="AZ11" i="4" s="1"/>
  <c r="AZ12" i="4" s="1"/>
  <c r="AZ13" i="4" s="1"/>
  <c r="AZ14" i="4" s="1"/>
  <c r="AZ15" i="4" s="1"/>
  <c r="AZ16" i="4" s="1"/>
  <c r="AZ17" i="4" s="1"/>
  <c r="AZ18" i="4" s="1"/>
  <c r="AZ19" i="4" s="1"/>
  <c r="BA10" i="4"/>
  <c r="BA11" i="4" s="1"/>
  <c r="BA12" i="4" s="1"/>
  <c r="BR10" i="4"/>
  <c r="BR11" i="4" s="1"/>
  <c r="BR12" i="4" s="1"/>
  <c r="BR13" i="4" s="1"/>
  <c r="BR14" i="4" s="1"/>
  <c r="R11" i="4"/>
  <c r="AP11" i="4"/>
  <c r="AP12" i="4" s="1"/>
  <c r="R12" i="4"/>
  <c r="R13" i="4"/>
  <c r="R14" i="4"/>
  <c r="R15" i="4" s="1"/>
  <c r="AK14" i="4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BE14" i="4"/>
  <c r="BE15" i="4" s="1"/>
  <c r="BR15" i="4"/>
  <c r="BR16" i="4" s="1"/>
  <c r="BR17" i="4" s="1"/>
  <c r="R16" i="4"/>
  <c r="R17" i="4" s="1"/>
  <c r="D18" i="4"/>
  <c r="G15" i="11" s="1"/>
  <c r="R18" i="4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BR18" i="4"/>
  <c r="BR19" i="4" s="1"/>
  <c r="D19" i="4"/>
  <c r="G16" i="11" s="1"/>
  <c r="D20" i="4"/>
  <c r="G17" i="11" s="1"/>
  <c r="D21" i="4"/>
  <c r="G18" i="11" s="1"/>
  <c r="D22" i="4"/>
  <c r="G19" i="11" s="1"/>
  <c r="J22" i="4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D23" i="4"/>
  <c r="G20" i="11" s="1"/>
  <c r="J23" i="4"/>
  <c r="D24" i="4"/>
  <c r="G21" i="11" s="1"/>
  <c r="J24" i="4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D25" i="4"/>
  <c r="G22" i="11" s="1"/>
  <c r="J25" i="4"/>
  <c r="D26" i="4"/>
  <c r="G23" i="11" s="1"/>
  <c r="J26" i="4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D28" i="4"/>
  <c r="G25" i="11" s="1"/>
  <c r="J28" i="4"/>
  <c r="D29" i="4"/>
  <c r="G26" i="11" s="1"/>
  <c r="J29" i="4"/>
  <c r="D30" i="4"/>
  <c r="G27" i="11" s="1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BQ30" i="4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D31" i="4"/>
  <c r="G28" i="11" s="1"/>
  <c r="J31" i="4"/>
  <c r="D32" i="4"/>
  <c r="G29" i="11" s="1"/>
  <c r="J32" i="4"/>
  <c r="D33" i="4"/>
  <c r="G30" i="11" s="1"/>
  <c r="J33" i="4"/>
  <c r="D34" i="4"/>
  <c r="G31" i="11" s="1"/>
  <c r="J34" i="4"/>
  <c r="AD34" i="4"/>
  <c r="AD35" i="4" s="1"/>
  <c r="AD36" i="4" s="1"/>
  <c r="D35" i="4"/>
  <c r="G32" i="11" s="1"/>
  <c r="J35" i="4"/>
  <c r="D36" i="4"/>
  <c r="G33" i="11" s="1"/>
  <c r="J36" i="4"/>
  <c r="J37" i="4"/>
  <c r="AD37" i="4"/>
  <c r="AD38" i="4" s="1"/>
  <c r="AD39" i="4" s="1"/>
  <c r="AD40" i="4" s="1"/>
  <c r="AD41" i="4" s="1"/>
  <c r="AD42" i="4" s="1"/>
  <c r="AD43" i="4" s="1"/>
  <c r="AD44" i="4" s="1"/>
  <c r="AD45" i="4" s="1"/>
  <c r="AD46" i="4" s="1"/>
  <c r="J38" i="4"/>
  <c r="J39" i="4"/>
  <c r="D40" i="4"/>
  <c r="G35" i="11" s="1"/>
  <c r="J40" i="4"/>
  <c r="D41" i="4"/>
  <c r="G36" i="11" s="1"/>
  <c r="J41" i="4"/>
  <c r="D42" i="4"/>
  <c r="G37" i="11" s="1"/>
  <c r="J42" i="4"/>
  <c r="BM42" i="4"/>
  <c r="BM43" i="4" s="1"/>
  <c r="BM44" i="4" s="1"/>
  <c r="BM45" i="4" s="1"/>
  <c r="BM46" i="4" s="1"/>
  <c r="D43" i="4"/>
  <c r="G38" i="11" s="1"/>
  <c r="J43" i="4"/>
  <c r="D44" i="4"/>
  <c r="G39" i="11" s="1"/>
  <c r="J44" i="4"/>
  <c r="D45" i="4"/>
  <c r="G40" i="11" s="1"/>
  <c r="J45" i="4"/>
  <c r="D46" i="4"/>
  <c r="G41" i="11" s="1"/>
  <c r="J46" i="4"/>
  <c r="D47" i="4"/>
  <c r="G42" i="11" s="1"/>
  <c r="J47" i="4"/>
  <c r="D48" i="4"/>
  <c r="G43" i="11" s="1"/>
  <c r="J48" i="4"/>
  <c r="D49" i="4"/>
  <c r="G45" i="11" s="1"/>
  <c r="J49" i="4"/>
  <c r="D50" i="4"/>
  <c r="G46" i="11" s="1"/>
  <c r="J50" i="4"/>
  <c r="D51" i="4"/>
  <c r="G47" i="11" s="1"/>
  <c r="J51" i="4"/>
  <c r="D52" i="4"/>
  <c r="G48" i="11" s="1"/>
  <c r="J52" i="4"/>
  <c r="D53" i="4"/>
  <c r="G49" i="11" s="1"/>
  <c r="J53" i="4"/>
  <c r="D54" i="4"/>
  <c r="G50" i="11" s="1"/>
  <c r="J54" i="4"/>
  <c r="D55" i="4"/>
  <c r="G51" i="11" s="1"/>
  <c r="F55" i="4"/>
  <c r="J55" i="4"/>
  <c r="D56" i="4"/>
  <c r="G52" i="11" s="1"/>
  <c r="J56" i="4"/>
  <c r="D57" i="4"/>
  <c r="G53" i="11" s="1"/>
  <c r="J57" i="4"/>
  <c r="F51" i="4" l="1"/>
  <c r="N51" i="4" s="1"/>
  <c r="F52" i="4"/>
  <c r="N52" i="4" s="1"/>
  <c r="BD11" i="4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F31" i="4"/>
  <c r="W10" i="4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F13" i="4"/>
  <c r="N13" i="4" s="1"/>
  <c r="F25" i="4"/>
  <c r="N25" i="4" s="1"/>
  <c r="AF19" i="4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P13" i="4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F30" i="4"/>
  <c r="N30" i="4" s="1"/>
  <c r="G14" i="11" s="1"/>
  <c r="BK21" i="4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AC12" i="4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F18" i="4"/>
  <c r="N18" i="4" s="1"/>
  <c r="BB12" i="4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AN13" i="4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F28" i="4"/>
  <c r="N28" i="4" s="1"/>
  <c r="AU13" i="4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T14" i="4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BA13" i="4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F42" i="4"/>
  <c r="N42" i="4" s="1"/>
  <c r="AG13" i="4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Z20" i="4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BE16" i="4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J12" i="4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AV12" i="4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F56" i="4"/>
  <c r="N56" i="4" s="1"/>
  <c r="F53" i="4"/>
  <c r="N53" i="4" s="1"/>
  <c r="F48" i="4"/>
  <c r="N48" i="4" s="1"/>
  <c r="V12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G55" i="4"/>
  <c r="N55" i="4"/>
  <c r="G54" i="11" s="1"/>
  <c r="G13" i="4"/>
  <c r="Z11" i="4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S10" i="4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F26" i="4"/>
  <c r="N26" i="4" s="1"/>
  <c r="G8" i="4"/>
  <c r="G9" i="4"/>
  <c r="H9" i="4" s="1"/>
  <c r="N9" i="4"/>
  <c r="G51" i="4"/>
  <c r="BO18" i="4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F44" i="4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F33" i="4"/>
  <c r="F32" i="4"/>
  <c r="F23" i="4"/>
  <c r="F14" i="4"/>
  <c r="F10" i="4"/>
  <c r="F19" i="4"/>
  <c r="G19" i="4" s="1"/>
  <c r="G53" i="4" l="1"/>
  <c r="G56" i="4"/>
  <c r="G52" i="4"/>
  <c r="F49" i="4"/>
  <c r="F45" i="4"/>
  <c r="G42" i="4"/>
  <c r="F43" i="4"/>
  <c r="G43" i="4" s="1"/>
  <c r="F34" i="4"/>
  <c r="N34" i="4" s="1"/>
  <c r="N31" i="4"/>
  <c r="G31" i="4"/>
  <c r="G25" i="4"/>
  <c r="F22" i="4"/>
  <c r="G22" i="4" s="1"/>
  <c r="G40" i="4"/>
  <c r="N40" i="4"/>
  <c r="G24" i="11" s="1"/>
  <c r="G20" i="4"/>
  <c r="N20" i="4"/>
  <c r="G44" i="4"/>
  <c r="N44" i="4"/>
  <c r="N22" i="4"/>
  <c r="G18" i="4"/>
  <c r="N19" i="4"/>
  <c r="G48" i="4"/>
  <c r="G30" i="4"/>
  <c r="G28" i="4"/>
  <c r="F16" i="4"/>
  <c r="F36" i="4"/>
  <c r="F46" i="4"/>
  <c r="G14" i="4"/>
  <c r="N14" i="4"/>
  <c r="G33" i="4"/>
  <c r="N33" i="4"/>
  <c r="G29" i="4"/>
  <c r="N29" i="4"/>
  <c r="F12" i="4"/>
  <c r="G23" i="4"/>
  <c r="N23" i="4"/>
  <c r="G10" i="4"/>
  <c r="H10" i="4" s="1"/>
  <c r="N10" i="4"/>
  <c r="G32" i="4"/>
  <c r="N32" i="4"/>
  <c r="F15" i="4"/>
  <c r="F24" i="4"/>
  <c r="F54" i="4"/>
  <c r="G34" i="4"/>
  <c r="F41" i="4"/>
  <c r="N41" i="4" s="1"/>
  <c r="F50" i="4"/>
  <c r="F21" i="4"/>
  <c r="F57" i="4"/>
  <c r="G26" i="4"/>
  <c r="F35" i="4"/>
  <c r="F11" i="4"/>
  <c r="F47" i="4"/>
  <c r="N49" i="4" l="1"/>
  <c r="G49" i="4"/>
  <c r="N43" i="4"/>
  <c r="G45" i="4"/>
  <c r="N45" i="4"/>
  <c r="G34" i="11" s="1"/>
  <c r="G11" i="4"/>
  <c r="H11" i="4" s="1"/>
  <c r="N11" i="4"/>
  <c r="N50" i="4"/>
  <c r="G44" i="11" s="1"/>
  <c r="G50" i="4"/>
  <c r="G57" i="4"/>
  <c r="N57" i="4"/>
  <c r="G15" i="4"/>
  <c r="N15" i="4"/>
  <c r="N16" i="4"/>
  <c r="G16" i="4"/>
  <c r="N35" i="4"/>
  <c r="G35" i="4"/>
  <c r="N46" i="4"/>
  <c r="G46" i="4"/>
  <c r="G47" i="4"/>
  <c r="N47" i="4"/>
  <c r="N21" i="4"/>
  <c r="G21" i="4"/>
  <c r="G54" i="4"/>
  <c r="N54" i="4"/>
  <c r="G41" i="4"/>
  <c r="G24" i="4"/>
  <c r="N24" i="4"/>
  <c r="N12" i="4"/>
  <c r="G12" i="4"/>
  <c r="N36" i="4"/>
  <c r="G36" i="4"/>
  <c r="H12" i="4" l="1"/>
  <c r="H13" i="4" s="1"/>
  <c r="H14" i="4" s="1"/>
  <c r="H15" i="4" s="1"/>
  <c r="H16" i="4" s="1"/>
  <c r="H18" i="4" s="1"/>
  <c r="H19" i="4" s="1"/>
  <c r="H20" i="4" s="1"/>
  <c r="H21" i="4" s="1"/>
  <c r="H22" i="4" s="1"/>
  <c r="H23" i="4" s="1"/>
  <c r="H24" i="4" s="1"/>
  <c r="H25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C7" i="2" l="1"/>
  <c r="C8" i="2" l="1"/>
  <c r="C9" i="2" l="1"/>
  <c r="C10" i="2"/>
  <c r="C36" i="2"/>
  <c r="C24" i="2" l="1"/>
  <c r="C37" i="2"/>
  <c r="C34" i="2"/>
  <c r="C29" i="2"/>
  <c r="C31" i="2"/>
  <c r="C33" i="2"/>
  <c r="C30" i="2"/>
  <c r="C32" i="2"/>
  <c r="C35" i="2"/>
  <c r="C13" i="2" l="1"/>
  <c r="C16" i="2"/>
  <c r="C23" i="2"/>
  <c r="C18" i="2"/>
  <c r="C25" i="2"/>
  <c r="C21" i="2"/>
  <c r="C22" i="2"/>
  <c r="C17" i="2"/>
  <c r="C28" i="2"/>
  <c r="C14" i="2"/>
  <c r="C19" i="2"/>
  <c r="C11" i="2"/>
  <c r="C20" i="2"/>
  <c r="C26" i="2"/>
  <c r="C12" i="2"/>
  <c r="C15" i="2"/>
  <c r="C27" i="2"/>
</calcChain>
</file>

<file path=xl/sharedStrings.xml><?xml version="1.0" encoding="utf-8"?>
<sst xmlns="http://schemas.openxmlformats.org/spreadsheetml/2006/main" count="681" uniqueCount="317">
  <si>
    <t>高级</t>
    <phoneticPr fontId="8" type="noConversion"/>
  </si>
  <si>
    <t>紫</t>
    <phoneticPr fontId="8" type="noConversion"/>
  </si>
  <si>
    <t>2中级</t>
    <phoneticPr fontId="8" type="noConversion"/>
  </si>
  <si>
    <t>1中级</t>
  </si>
  <si>
    <t>1中级</t>
    <phoneticPr fontId="8" type="noConversion"/>
  </si>
  <si>
    <t>蓝</t>
    <phoneticPr fontId="8" type="noConversion"/>
  </si>
  <si>
    <t>中级</t>
    <phoneticPr fontId="8" type="noConversion"/>
  </si>
  <si>
    <t>绿</t>
    <phoneticPr fontId="8" type="noConversion"/>
  </si>
  <si>
    <t>白</t>
    <phoneticPr fontId="8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</si>
  <si>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</si>
  <si>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</si>
  <si>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</si>
  <si>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</si>
  <si>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</si>
  <si>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</si>
  <si>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</si>
  <si>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</si>
  <si>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8" type="noConversion"/>
  </si>
  <si>
    <t>产出期望</t>
    <phoneticPr fontId="8" type="noConversion"/>
  </si>
  <si>
    <t>备注</t>
    <phoneticPr fontId="8" type="noConversion"/>
  </si>
  <si>
    <t>分解产出</t>
    <phoneticPr fontId="8" type="noConversion"/>
  </si>
  <si>
    <t>品质</t>
    <phoneticPr fontId="8" type="noConversion"/>
  </si>
  <si>
    <t>强化需要总数(换算为最低强化石)</t>
    <phoneticPr fontId="8" type="noConversion"/>
  </si>
  <si>
    <t>强化消耗数</t>
    <phoneticPr fontId="8" type="noConversion"/>
  </si>
  <si>
    <t>强化次数期望</t>
    <phoneticPr fontId="8" type="noConversion"/>
  </si>
  <si>
    <t>成功率</t>
    <phoneticPr fontId="8" type="noConversion"/>
  </si>
  <si>
    <t>当前需要的强化数量</t>
    <phoneticPr fontId="8" type="noConversion"/>
  </si>
  <si>
    <t>强化等级</t>
    <phoneticPr fontId="8" type="noConversion"/>
  </si>
  <si>
    <t>等级</t>
    <phoneticPr fontId="8" type="noConversion"/>
  </si>
  <si>
    <t>阈值取最大</t>
    <phoneticPr fontId="8" type="noConversion"/>
  </si>
  <si>
    <t>换算为最低</t>
    <phoneticPr fontId="8" type="noConversion"/>
  </si>
  <si>
    <t>几合一</t>
    <phoneticPr fontId="8" type="noConversion"/>
  </si>
  <si>
    <t>合成数量</t>
    <phoneticPr fontId="8" type="noConversion"/>
  </si>
  <si>
    <t>每次失败额外增加百分比</t>
    <phoneticPr fontId="8" type="noConversion"/>
  </si>
  <si>
    <t>橙</t>
    <phoneticPr fontId="7" type="noConversion"/>
  </si>
  <si>
    <t>可修改位置</t>
    <phoneticPr fontId="7" type="noConversion"/>
  </si>
  <si>
    <t>文档可修改位置通过黄色荧光标示</t>
    <phoneticPr fontId="7" type="noConversion"/>
  </si>
  <si>
    <t>隐藏部分强化具体模拟情况</t>
    <phoneticPr fontId="7" type="noConversion"/>
  </si>
  <si>
    <t>,若涂黄了表头标示一列都可以修改</t>
    <phoneticPr fontId="7" type="noConversion"/>
  </si>
  <si>
    <t>操作</t>
    <phoneticPr fontId="7" type="noConversion"/>
  </si>
  <si>
    <t>规则说明</t>
    <phoneticPr fontId="7" type="noConversion"/>
  </si>
  <si>
    <t>强化石共分为,初级,中级,高级</t>
    <phoneticPr fontId="7" type="noConversion"/>
  </si>
  <si>
    <t>目前实现向上合成数量统一</t>
    <phoneticPr fontId="7" type="noConversion"/>
  </si>
  <si>
    <t>装备进阶后才能继续向上合成</t>
    <phoneticPr fontId="7" type="noConversion"/>
  </si>
  <si>
    <t>每个进阶阶段强化等级为9级</t>
    <phoneticPr fontId="7" type="noConversion"/>
  </si>
  <si>
    <t>产出</t>
    <phoneticPr fontId="7" type="noConversion"/>
  </si>
  <si>
    <t>时间</t>
    <phoneticPr fontId="7" type="noConversion"/>
  </si>
  <si>
    <t>功能开放</t>
    <phoneticPr fontId="7" type="noConversion"/>
  </si>
  <si>
    <t>时间梯度</t>
    <phoneticPr fontId="7" type="noConversion"/>
  </si>
  <si>
    <t>大冒险</t>
    <phoneticPr fontId="7" type="noConversion"/>
  </si>
  <si>
    <t>困难副本</t>
    <phoneticPr fontId="7" type="noConversion"/>
  </si>
  <si>
    <t>等级</t>
    <phoneticPr fontId="7" type="noConversion"/>
  </si>
  <si>
    <t>时间梯度(天)</t>
    <phoneticPr fontId="7" type="noConversion"/>
  </si>
  <si>
    <t>主线任务</t>
    <phoneticPr fontId="7" type="noConversion"/>
  </si>
  <si>
    <t>签到送80(月)</t>
    <phoneticPr fontId="7" type="noConversion"/>
  </si>
  <si>
    <t>精英副本开放数</t>
    <phoneticPr fontId="7" type="noConversion"/>
  </si>
  <si>
    <t>体力限制系数</t>
    <phoneticPr fontId="7" type="noConversion"/>
  </si>
  <si>
    <t>均值效率系数</t>
    <phoneticPr fontId="7" type="noConversion"/>
  </si>
  <si>
    <t>周期可进行次数</t>
    <phoneticPr fontId="7" type="noConversion"/>
  </si>
  <si>
    <t>可投入体力</t>
    <phoneticPr fontId="7" type="noConversion"/>
  </si>
  <si>
    <t>非R</t>
    <phoneticPr fontId="7" type="noConversion"/>
  </si>
  <si>
    <t>大</t>
    <phoneticPr fontId="7" type="noConversion"/>
  </si>
  <si>
    <t>重置系数</t>
    <phoneticPr fontId="7" type="noConversion"/>
  </si>
  <si>
    <t>总产出率</t>
    <phoneticPr fontId="7" type="noConversion"/>
  </si>
  <si>
    <t>大冒险小怪产出</t>
    <phoneticPr fontId="7" type="noConversion"/>
  </si>
  <si>
    <t>冒险效率系数</t>
    <phoneticPr fontId="7" type="noConversion"/>
  </si>
  <si>
    <t>冒险时间系数</t>
    <phoneticPr fontId="7" type="noConversion"/>
  </si>
  <si>
    <t>8小时</t>
    <phoneticPr fontId="7" type="noConversion"/>
  </si>
  <si>
    <t>12小时</t>
    <phoneticPr fontId="7" type="noConversion"/>
  </si>
  <si>
    <t>24小时</t>
    <phoneticPr fontId="7" type="noConversion"/>
  </si>
  <si>
    <t>消费</t>
    <phoneticPr fontId="7" type="noConversion"/>
  </si>
  <si>
    <t>效率隐性提升</t>
    <phoneticPr fontId="7" type="noConversion"/>
  </si>
  <si>
    <t>每日周期投放</t>
    <phoneticPr fontId="7" type="noConversion"/>
  </si>
  <si>
    <t xml:space="preserve"> </t>
    <phoneticPr fontId="7" type="noConversion"/>
  </si>
  <si>
    <t>冒险效率基数</t>
    <phoneticPr fontId="7" type="noConversion"/>
  </si>
  <si>
    <t>大冒险系数</t>
    <phoneticPr fontId="7" type="noConversion"/>
  </si>
  <si>
    <t>金钱消耗系数</t>
    <phoneticPr fontId="7" type="noConversion"/>
  </si>
  <si>
    <t>单个金钱消耗期望</t>
    <phoneticPr fontId="7" type="noConversion"/>
  </si>
  <si>
    <t>充值玩家档次</t>
    <phoneticPr fontId="7" type="noConversion"/>
  </si>
  <si>
    <t>大冒险任务系数</t>
    <phoneticPr fontId="7" type="noConversion"/>
  </si>
  <si>
    <t>1星</t>
    <phoneticPr fontId="7" type="noConversion"/>
  </si>
  <si>
    <t>2星</t>
    <phoneticPr fontId="7" type="noConversion"/>
  </si>
  <si>
    <t>3星</t>
    <phoneticPr fontId="7" type="noConversion"/>
  </si>
  <si>
    <t>4星</t>
    <phoneticPr fontId="7" type="noConversion"/>
  </si>
  <si>
    <t>5星</t>
    <phoneticPr fontId="7" type="noConversion"/>
  </si>
  <si>
    <t>需求宠物数</t>
    <phoneticPr fontId="7" type="noConversion"/>
  </si>
  <si>
    <t>效率比</t>
    <phoneticPr fontId="7" type="noConversion"/>
  </si>
  <si>
    <t>任务效率</t>
    <phoneticPr fontId="7" type="noConversion"/>
  </si>
  <si>
    <t>默认成功率</t>
    <phoneticPr fontId="7" type="noConversion"/>
  </si>
  <si>
    <t>9级</t>
  </si>
  <si>
    <t>8级</t>
  </si>
  <si>
    <t>7级</t>
  </si>
  <si>
    <t>6级</t>
  </si>
  <si>
    <t>5级</t>
  </si>
  <si>
    <t>4级</t>
  </si>
  <si>
    <t>3级</t>
  </si>
  <si>
    <t>2级</t>
  </si>
  <si>
    <t>基橙6</t>
  </si>
  <si>
    <t>基橙5</t>
  </si>
  <si>
    <t>基橙4</t>
  </si>
  <si>
    <t>基橙3</t>
  </si>
  <si>
    <t>基橙2</t>
  </si>
  <si>
    <t>基紫6</t>
  </si>
  <si>
    <t>基紫5</t>
  </si>
  <si>
    <t>基紫4</t>
  </si>
  <si>
    <t>基紫3</t>
  </si>
  <si>
    <t>基紫2</t>
  </si>
  <si>
    <t>基蓝6</t>
  </si>
  <si>
    <t>基蓝5</t>
  </si>
  <si>
    <t>基蓝4</t>
  </si>
  <si>
    <t>基蓝3</t>
  </si>
  <si>
    <t>基蓝2</t>
  </si>
  <si>
    <t>基绿6</t>
  </si>
  <si>
    <t>基绿5</t>
  </si>
  <si>
    <t>基绿4</t>
  </si>
  <si>
    <t>基绿3</t>
  </si>
  <si>
    <t>基绿2</t>
  </si>
  <si>
    <t>基础6</t>
  </si>
  <si>
    <t>基础5</t>
  </si>
  <si>
    <t>基础4</t>
  </si>
  <si>
    <t>基础3</t>
  </si>
  <si>
    <t>基础2</t>
  </si>
  <si>
    <t>橙6</t>
  </si>
  <si>
    <t>橙5</t>
  </si>
  <si>
    <t>橙4</t>
  </si>
  <si>
    <t>橙3</t>
  </si>
  <si>
    <t>橙2</t>
  </si>
  <si>
    <t>紫6</t>
  </si>
  <si>
    <t>紫5</t>
  </si>
  <si>
    <t>紫4</t>
  </si>
  <si>
    <t>紫3</t>
  </si>
  <si>
    <t>紫2</t>
  </si>
  <si>
    <t>蓝6</t>
  </si>
  <si>
    <t>蓝5</t>
  </si>
  <si>
    <t>蓝4</t>
  </si>
  <si>
    <t>蓝3</t>
  </si>
  <si>
    <t>蓝2</t>
  </si>
  <si>
    <t>绿6</t>
  </si>
  <si>
    <t>绿5</t>
  </si>
  <si>
    <t>绿4</t>
  </si>
  <si>
    <t>绿3</t>
  </si>
  <si>
    <t>绿2</t>
  </si>
  <si>
    <t>白6</t>
  </si>
  <si>
    <t>白5</t>
  </si>
  <si>
    <t>白4</t>
  </si>
  <si>
    <t>白3</t>
  </si>
  <si>
    <t>白2</t>
  </si>
  <si>
    <t>防御</t>
  </si>
  <si>
    <t>智力</t>
  </si>
  <si>
    <t>力量</t>
  </si>
  <si>
    <t>体力</t>
  </si>
  <si>
    <t>速度</t>
  </si>
  <si>
    <t>#id</t>
  </si>
  <si>
    <t>health</t>
  </si>
  <si>
    <t>defense</t>
  </si>
  <si>
    <t>speed</t>
  </si>
  <si>
    <t>intelligence</t>
  </si>
  <si>
    <t>strength</t>
  </si>
  <si>
    <t>id</t>
  </si>
  <si>
    <t>NUM</t>
  </si>
  <si>
    <t>#TEXT</t>
  </si>
  <si>
    <t xml:space="preserve">NUM </t>
  </si>
  <si>
    <t>TEXT</t>
  </si>
  <si>
    <t>stage</t>
  </si>
  <si>
    <t>levelAttrId</t>
  </si>
  <si>
    <t>stageAttrId</t>
  </si>
  <si>
    <t>levelDemand</t>
  </si>
  <si>
    <t>punchDemand</t>
  </si>
  <si>
    <t>rollCount</t>
  </si>
  <si>
    <t>additionAttr</t>
  </si>
  <si>
    <t>品级</t>
  </si>
  <si>
    <t>级别属性索引</t>
  </si>
  <si>
    <t>品级属性索引</t>
  </si>
  <si>
    <t>消耗列表</t>
  </si>
  <si>
    <t>roll次数</t>
  </si>
  <si>
    <t>附加属性</t>
  </si>
  <si>
    <t>3_10004_3,1_2_100</t>
  </si>
  <si>
    <t>1_2_100,3_10007_3</t>
  </si>
  <si>
    <t>1_2_100,3_10007_4</t>
  </si>
  <si>
    <t>1_2_100,3_10007_5</t>
  </si>
  <si>
    <t>1_2_100,3_10007_6</t>
  </si>
  <si>
    <t>1_2_100,3_10007_7</t>
  </si>
  <si>
    <t>101_0.1_100,102_0.1_100,103_0.1_200,0_0_100</t>
  </si>
  <si>
    <t>1_2_100,3_10007_8</t>
  </si>
  <si>
    <t>进阶产出</t>
    <phoneticPr fontId="7" type="noConversion"/>
  </si>
  <si>
    <t>进阶物品1</t>
    <phoneticPr fontId="7" type="noConversion"/>
  </si>
  <si>
    <t>进阶物品2</t>
  </si>
  <si>
    <t>进阶等级</t>
    <phoneticPr fontId="7" type="noConversion"/>
  </si>
  <si>
    <t>绿</t>
    <phoneticPr fontId="7" type="noConversion"/>
  </si>
  <si>
    <t>蓝</t>
    <phoneticPr fontId="7" type="noConversion"/>
  </si>
  <si>
    <t>紫</t>
    <phoneticPr fontId="7" type="noConversion"/>
  </si>
  <si>
    <t>橙</t>
    <phoneticPr fontId="7" type="noConversion"/>
  </si>
  <si>
    <t>红</t>
    <phoneticPr fontId="7" type="noConversion"/>
  </si>
  <si>
    <t>副本产出</t>
    <phoneticPr fontId="7" type="noConversion"/>
  </si>
  <si>
    <t>道具1</t>
    <phoneticPr fontId="7" type="noConversion"/>
  </si>
  <si>
    <t>物品2可以5进1向上合成</t>
    <phoneticPr fontId="7" type="noConversion"/>
  </si>
  <si>
    <t>BOSS点</t>
    <phoneticPr fontId="7" type="noConversion"/>
  </si>
  <si>
    <t>1~10</t>
    <phoneticPr fontId="8" type="noConversion"/>
  </si>
  <si>
    <t>11~20</t>
    <phoneticPr fontId="8" type="noConversion"/>
  </si>
  <si>
    <t>21~30</t>
    <phoneticPr fontId="8" type="noConversion"/>
  </si>
  <si>
    <t>31~40</t>
    <phoneticPr fontId="8" type="noConversion"/>
  </si>
  <si>
    <t>41~50</t>
    <phoneticPr fontId="8" type="noConversion"/>
  </si>
  <si>
    <t>51~60</t>
    <phoneticPr fontId="8" type="noConversion"/>
  </si>
  <si>
    <t>61~70</t>
    <phoneticPr fontId="8" type="noConversion"/>
  </si>
  <si>
    <t>71~80</t>
    <phoneticPr fontId="8" type="noConversion"/>
  </si>
  <si>
    <t>81~90</t>
    <phoneticPr fontId="8" type="noConversion"/>
  </si>
  <si>
    <t>91~100</t>
    <phoneticPr fontId="8" type="noConversion"/>
  </si>
  <si>
    <t>基础系数</t>
    <phoneticPr fontId="7" type="noConversion"/>
  </si>
  <si>
    <t>大冒险</t>
    <phoneticPr fontId="7" type="noConversion"/>
  </si>
  <si>
    <t>单件装备需求</t>
    <phoneticPr fontId="7" type="noConversion"/>
  </si>
  <si>
    <t>单位时间产量</t>
    <phoneticPr fontId="7" type="noConversion"/>
  </si>
  <si>
    <t>1人需求数量</t>
    <phoneticPr fontId="7" type="noConversion"/>
  </si>
  <si>
    <t>5人需求数量</t>
    <phoneticPr fontId="7" type="noConversion"/>
  </si>
  <si>
    <t>1小时</t>
    <phoneticPr fontId="7" type="noConversion"/>
  </si>
  <si>
    <t>递增系数</t>
    <phoneticPr fontId="7" type="noConversion"/>
  </si>
  <si>
    <t>初始基数</t>
    <phoneticPr fontId="7" type="noConversion"/>
  </si>
  <si>
    <t>40档次</t>
    <phoneticPr fontId="7" type="noConversion"/>
  </si>
  <si>
    <t>60档次开始掉落</t>
    <phoneticPr fontId="7" type="noConversion"/>
  </si>
  <si>
    <t>仅掉落图纸合成碎片</t>
    <phoneticPr fontId="7" type="noConversion"/>
  </si>
  <si>
    <t>20级档次开始掉落</t>
    <phoneticPr fontId="7" type="noConversion"/>
  </si>
  <si>
    <t>序列</t>
    <phoneticPr fontId="7" type="noConversion"/>
  </si>
  <si>
    <t>卖出</t>
    <phoneticPr fontId="7" type="noConversion"/>
  </si>
  <si>
    <t>分解金币返还</t>
    <phoneticPr fontId="7" type="noConversion"/>
  </si>
  <si>
    <t>分解强化石</t>
    <phoneticPr fontId="7" type="noConversion"/>
  </si>
  <si>
    <t>返还折损</t>
    <phoneticPr fontId="7" type="noConversion"/>
  </si>
  <si>
    <t>模型取标准模型</t>
    <phoneticPr fontId="8" type="noConversion"/>
  </si>
  <si>
    <t>物攻</t>
    <phoneticPr fontId="8" type="noConversion"/>
  </si>
  <si>
    <t>法功</t>
    <phoneticPr fontId="8" type="noConversion"/>
  </si>
  <si>
    <t>坦克</t>
    <phoneticPr fontId="8" type="noConversion"/>
  </si>
  <si>
    <t>辅助</t>
    <phoneticPr fontId="8" type="noConversion"/>
  </si>
  <si>
    <t>白1</t>
    <phoneticPr fontId="8" type="noConversion"/>
  </si>
  <si>
    <t>装备部位</t>
    <phoneticPr fontId="8" type="noConversion"/>
  </si>
  <si>
    <t>物攻</t>
    <phoneticPr fontId="8" type="noConversion"/>
  </si>
  <si>
    <t>体力</t>
    <phoneticPr fontId="8" type="noConversion"/>
  </si>
  <si>
    <t>力量</t>
    <phoneticPr fontId="8" type="noConversion"/>
  </si>
  <si>
    <t>智力</t>
    <phoneticPr fontId="8" type="noConversion"/>
  </si>
  <si>
    <t>防御</t>
    <phoneticPr fontId="8" type="noConversion"/>
  </si>
  <si>
    <t>1号部位</t>
    <phoneticPr fontId="8" type="noConversion"/>
  </si>
  <si>
    <t>2号部位</t>
    <phoneticPr fontId="8" type="noConversion"/>
  </si>
  <si>
    <t>3号部位</t>
    <phoneticPr fontId="8" type="noConversion"/>
  </si>
  <si>
    <t>4号部位</t>
    <phoneticPr fontId="8" type="noConversion"/>
  </si>
  <si>
    <t>5号部位</t>
    <phoneticPr fontId="8" type="noConversion"/>
  </si>
  <si>
    <t>绿1</t>
    <phoneticPr fontId="8" type="noConversion"/>
  </si>
  <si>
    <t>6号部位</t>
    <phoneticPr fontId="8" type="noConversion"/>
  </si>
  <si>
    <t>魔攻</t>
    <phoneticPr fontId="8" type="noConversion"/>
  </si>
  <si>
    <t>体力</t>
    <phoneticPr fontId="8" type="noConversion"/>
  </si>
  <si>
    <t>力量</t>
    <phoneticPr fontId="8" type="noConversion"/>
  </si>
  <si>
    <t>智力</t>
    <phoneticPr fontId="8" type="noConversion"/>
  </si>
  <si>
    <t>防御</t>
    <phoneticPr fontId="8" type="noConversion"/>
  </si>
  <si>
    <t>1号部位</t>
    <phoneticPr fontId="8" type="noConversion"/>
  </si>
  <si>
    <t>2号部位</t>
    <phoneticPr fontId="8" type="noConversion"/>
  </si>
  <si>
    <t>3号部位</t>
    <phoneticPr fontId="8" type="noConversion"/>
  </si>
  <si>
    <t>4号部位</t>
    <phoneticPr fontId="8" type="noConversion"/>
  </si>
  <si>
    <t>蓝1</t>
    <phoneticPr fontId="8" type="noConversion"/>
  </si>
  <si>
    <t>5号部位</t>
    <phoneticPr fontId="8" type="noConversion"/>
  </si>
  <si>
    <t>6号部位</t>
    <phoneticPr fontId="8" type="noConversion"/>
  </si>
  <si>
    <t>坦克</t>
    <phoneticPr fontId="8" type="noConversion"/>
  </si>
  <si>
    <t>紫1</t>
    <phoneticPr fontId="8" type="noConversion"/>
  </si>
  <si>
    <t>辅助</t>
    <phoneticPr fontId="8" type="noConversion"/>
  </si>
  <si>
    <t>橙1</t>
    <phoneticPr fontId="8" type="noConversion"/>
  </si>
  <si>
    <t>基础白</t>
    <phoneticPr fontId="8" type="noConversion"/>
  </si>
  <si>
    <t>基础1</t>
    <phoneticPr fontId="8" type="noConversion"/>
  </si>
  <si>
    <t>基绿1</t>
    <phoneticPr fontId="8" type="noConversion"/>
  </si>
  <si>
    <t>基蓝1</t>
    <phoneticPr fontId="8" type="noConversion"/>
  </si>
  <si>
    <t>基紫1</t>
    <phoneticPr fontId="8" type="noConversion"/>
  </si>
  <si>
    <t>基橙1</t>
    <phoneticPr fontId="8" type="noConversion"/>
  </si>
  <si>
    <t>对应各个级别的属性值</t>
    <phoneticPr fontId="8" type="noConversion"/>
  </si>
  <si>
    <t>物攻</t>
    <phoneticPr fontId="8" type="noConversion"/>
  </si>
  <si>
    <t>1号</t>
    <phoneticPr fontId="8" type="noConversion"/>
  </si>
  <si>
    <t>2号</t>
    <phoneticPr fontId="8" type="noConversion"/>
  </si>
  <si>
    <t>3号</t>
  </si>
  <si>
    <t>4号</t>
  </si>
  <si>
    <t>5号</t>
  </si>
  <si>
    <t>6号</t>
  </si>
  <si>
    <t>白基础</t>
    <phoneticPr fontId="8" type="noConversion"/>
  </si>
  <si>
    <t>绿基础</t>
    <phoneticPr fontId="8" type="noConversion"/>
  </si>
  <si>
    <t>蓝基础</t>
    <phoneticPr fontId="8" type="noConversion"/>
  </si>
  <si>
    <t>紫基础</t>
    <phoneticPr fontId="8" type="noConversion"/>
  </si>
  <si>
    <t>橙</t>
    <phoneticPr fontId="8" type="noConversion"/>
  </si>
  <si>
    <t>红</t>
    <phoneticPr fontId="8" type="noConversion"/>
  </si>
  <si>
    <t>装备状态</t>
    <phoneticPr fontId="8" type="noConversion"/>
  </si>
  <si>
    <t>人物自身</t>
    <phoneticPr fontId="8" type="noConversion"/>
  </si>
  <si>
    <t>宠物培养</t>
    <phoneticPr fontId="8" type="noConversion"/>
  </si>
  <si>
    <t>装备自身</t>
    <phoneticPr fontId="8" type="noConversion"/>
  </si>
  <si>
    <t>装备强化</t>
    <phoneticPr fontId="8" type="noConversion"/>
  </si>
  <si>
    <t>装备进阶</t>
    <phoneticPr fontId="8" type="noConversion"/>
  </si>
  <si>
    <t>装备进阶强化总值</t>
    <phoneticPr fontId="8" type="noConversion"/>
  </si>
  <si>
    <t>镶嵌比重</t>
    <phoneticPr fontId="8" type="noConversion"/>
  </si>
  <si>
    <t>镶嵌数量</t>
    <phoneticPr fontId="8" type="noConversion"/>
  </si>
  <si>
    <t>白0</t>
    <phoneticPr fontId="8" type="noConversion"/>
  </si>
  <si>
    <t>白9</t>
    <phoneticPr fontId="8" type="noConversion"/>
  </si>
  <si>
    <t>绿0</t>
    <phoneticPr fontId="8" type="noConversion"/>
  </si>
  <si>
    <t>绿9</t>
    <phoneticPr fontId="8" type="noConversion"/>
  </si>
  <si>
    <t>蓝0</t>
    <phoneticPr fontId="8" type="noConversion"/>
  </si>
  <si>
    <t>蓝9</t>
    <phoneticPr fontId="8" type="noConversion"/>
  </si>
  <si>
    <t>紫0</t>
    <phoneticPr fontId="8" type="noConversion"/>
  </si>
  <si>
    <t>紫5</t>
    <phoneticPr fontId="8" type="noConversion"/>
  </si>
  <si>
    <t>数量MAX</t>
    <phoneticPr fontId="8" type="noConversion"/>
  </si>
  <si>
    <t>紫9</t>
    <phoneticPr fontId="8" type="noConversion"/>
  </si>
  <si>
    <t>橙0</t>
    <phoneticPr fontId="8" type="noConversion"/>
  </si>
  <si>
    <t>橙3</t>
    <phoneticPr fontId="8" type="noConversion"/>
  </si>
  <si>
    <t>橙5</t>
    <phoneticPr fontId="8" type="noConversion"/>
  </si>
  <si>
    <t>橙9</t>
    <phoneticPr fontId="8" type="noConversion"/>
  </si>
  <si>
    <t>红</t>
    <phoneticPr fontId="8" type="noConversion"/>
  </si>
  <si>
    <t>强化属性设计验证</t>
    <phoneticPr fontId="8" type="noConversion"/>
  </si>
  <si>
    <t>初始自身属性</t>
    <phoneticPr fontId="8" type="noConversion"/>
  </si>
  <si>
    <t>装备初始系数</t>
    <phoneticPr fontId="8" type="noConversion"/>
  </si>
  <si>
    <t>装备强化</t>
    <phoneticPr fontId="8" type="noConversion"/>
  </si>
  <si>
    <t>1阶段白</t>
    <phoneticPr fontId="8" type="noConversion"/>
  </si>
  <si>
    <t>强化总数</t>
    <phoneticPr fontId="8" type="noConversion"/>
  </si>
  <si>
    <t>1级</t>
    <phoneticPr fontId="8" type="noConversion"/>
  </si>
  <si>
    <t>绿</t>
    <phoneticPr fontId="8" type="noConversion"/>
  </si>
  <si>
    <t>蓝</t>
    <phoneticPr fontId="8" type="noConversion"/>
  </si>
  <si>
    <t>紫</t>
    <phoneticPr fontId="8" type="noConversion"/>
  </si>
  <si>
    <t>橙</t>
    <phoneticPr fontId="8" type="noConversion"/>
  </si>
  <si>
    <t>强化总数</t>
    <phoneticPr fontId="8" type="noConversion"/>
  </si>
  <si>
    <t>1级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</si>
</sst>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6" fillId="0" borderId="0" xfId="1">
      <alignment vertical="center"/>
    </xf>
    <xf numFmtId="0" fontId="6" fillId="0" borderId="0" xfId="1" applyFill="1">
      <alignment vertical="center"/>
    </xf>
    <xf numFmtId="0" fontId="6" fillId="0" borderId="1" xfId="1" applyFill="1" applyBorder="1">
      <alignment vertical="center"/>
    </xf>
    <xf numFmtId="0" fontId="6" fillId="0" borderId="2" xfId="1" applyFill="1" applyBorder="1">
      <alignment vertical="center"/>
    </xf>
    <xf numFmtId="0" fontId="6" fillId="0" borderId="3" xfId="1" applyFill="1" applyBorder="1">
      <alignment vertical="center"/>
    </xf>
    <xf numFmtId="0" fontId="6" fillId="0" borderId="5" xfId="1" applyFill="1" applyBorder="1">
      <alignment vertical="center"/>
    </xf>
    <xf numFmtId="0" fontId="6" fillId="0" borderId="7" xfId="1" applyFill="1" applyBorder="1">
      <alignment vertical="center"/>
    </xf>
    <xf numFmtId="0" fontId="6" fillId="0" borderId="8" xfId="1" applyFill="1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6" fillId="0" borderId="5" xfId="1" applyBorder="1">
      <alignment vertical="center"/>
    </xf>
    <xf numFmtId="0" fontId="6" fillId="0" borderId="1" xfId="1" applyBorder="1">
      <alignment vertical="center"/>
    </xf>
    <xf numFmtId="9" fontId="6" fillId="0" borderId="7" xfId="1" applyNumberFormat="1" applyBorder="1">
      <alignment vertical="center"/>
    </xf>
    <xf numFmtId="0" fontId="6" fillId="0" borderId="8" xfId="1" applyBorder="1">
      <alignment vertical="center"/>
    </xf>
    <xf numFmtId="0" fontId="6" fillId="0" borderId="0" xfId="1" applyAlignment="1">
      <alignment vertical="center" wrapText="1"/>
    </xf>
    <xf numFmtId="0" fontId="6" fillId="0" borderId="0" xfId="1" applyAlignment="1">
      <alignment horizontal="center" vertical="center"/>
    </xf>
    <xf numFmtId="0" fontId="0" fillId="5" borderId="0" xfId="0" applyFill="1"/>
    <xf numFmtId="9" fontId="9" fillId="0" borderId="0" xfId="1" applyNumberFormat="1" applyFont="1" applyFill="1" applyAlignment="1">
      <alignment horizontal="center" vertical="center"/>
    </xf>
    <xf numFmtId="0" fontId="9" fillId="0" borderId="0" xfId="1" applyFont="1" applyFill="1">
      <alignment vertical="center"/>
    </xf>
    <xf numFmtId="0" fontId="6" fillId="0" borderId="0" xfId="1" applyFill="1" applyAlignment="1">
      <alignment vertical="center" wrapText="1"/>
    </xf>
    <xf numFmtId="0" fontId="9" fillId="0" borderId="8" xfId="1" applyFont="1" applyBorder="1">
      <alignment vertical="center"/>
    </xf>
    <xf numFmtId="0" fontId="9" fillId="0" borderId="1" xfId="1" applyFont="1" applyBorder="1">
      <alignment vertical="center"/>
    </xf>
    <xf numFmtId="0" fontId="9" fillId="0" borderId="3" xfId="1" applyFont="1" applyBorder="1">
      <alignment vertical="center"/>
    </xf>
    <xf numFmtId="0" fontId="9" fillId="0" borderId="8" xfId="1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9" fillId="0" borderId="3" xfId="1" applyFont="1" applyFill="1" applyBorder="1">
      <alignment vertical="center"/>
    </xf>
    <xf numFmtId="0" fontId="9" fillId="0" borderId="1" xfId="1" quotePrefix="1" applyFont="1" applyFill="1" applyBorder="1">
      <alignment vertical="center"/>
    </xf>
    <xf numFmtId="0" fontId="9" fillId="0" borderId="3" xfId="1" quotePrefix="1" applyFont="1" applyFill="1" applyBorder="1">
      <alignment vertical="center"/>
    </xf>
    <xf numFmtId="0" fontId="9" fillId="0" borderId="8" xfId="1" quotePrefix="1" applyFont="1" applyFill="1" applyBorder="1">
      <alignment vertical="center"/>
    </xf>
    <xf numFmtId="9" fontId="0" fillId="0" borderId="0" xfId="0" applyNumberFormat="1"/>
    <xf numFmtId="0" fontId="0" fillId="0" borderId="0" xfId="0" applyNumberFormat="1"/>
    <xf numFmtId="177" fontId="0" fillId="0" borderId="0" xfId="0" applyNumberFormat="1"/>
    <xf numFmtId="0" fontId="10" fillId="0" borderId="0" xfId="0" applyFont="1"/>
    <xf numFmtId="176" fontId="10" fillId="0" borderId="0" xfId="0" applyNumberFormat="1" applyFont="1"/>
    <xf numFmtId="0" fontId="0" fillId="7" borderId="0" xfId="0" applyFill="1"/>
    <xf numFmtId="176" fontId="0" fillId="7" borderId="0" xfId="0" applyNumberFormat="1" applyFill="1"/>
    <xf numFmtId="0" fontId="5" fillId="0" borderId="0" xfId="1" applyFont="1">
      <alignment vertical="center"/>
    </xf>
    <xf numFmtId="0" fontId="4" fillId="0" borderId="0" xfId="1" applyFont="1">
      <alignment vertical="center"/>
    </xf>
    <xf numFmtId="0" fontId="10" fillId="8" borderId="0" xfId="0" applyFont="1" applyFill="1"/>
    <xf numFmtId="10" fontId="0" fillId="0" borderId="0" xfId="0" applyNumberFormat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2" fillId="0" borderId="0" xfId="1" applyFont="1">
      <alignment vertical="center"/>
    </xf>
    <xf numFmtId="0" fontId="6" fillId="0" borderId="0" xfId="1" applyFill="1" applyBorder="1">
      <alignment vertical="center"/>
    </xf>
    <xf numFmtId="0" fontId="9" fillId="0" borderId="10" xfId="1" applyFont="1" applyFill="1" applyBorder="1">
      <alignment vertical="center"/>
    </xf>
    <xf numFmtId="0" fontId="6" fillId="0" borderId="10" xfId="1" applyFill="1" applyBorder="1">
      <alignment vertical="center"/>
    </xf>
    <xf numFmtId="0" fontId="9" fillId="0" borderId="10" xfId="1" quotePrefix="1" applyFont="1" applyFill="1" applyBorder="1">
      <alignment vertical="center"/>
    </xf>
    <xf numFmtId="0" fontId="6" fillId="0" borderId="11" xfId="1" applyFill="1" applyBorder="1">
      <alignment vertical="center"/>
    </xf>
    <xf numFmtId="0" fontId="6" fillId="2" borderId="9" xfId="1" applyFill="1" applyBorder="1" applyAlignment="1">
      <alignment horizontal="center" vertical="center"/>
    </xf>
    <xf numFmtId="0" fontId="6" fillId="2" borderId="6" xfId="1" applyFill="1" applyBorder="1" applyAlignment="1">
      <alignment horizontal="center" vertical="center"/>
    </xf>
    <xf numFmtId="0" fontId="6" fillId="2" borderId="4" xfId="1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6" fillId="6" borderId="9" xfId="1" applyFill="1" applyBorder="1" applyAlignment="1">
      <alignment horizontal="center" vertical="center"/>
    </xf>
    <xf numFmtId="0" fontId="6" fillId="6" borderId="6" xfId="1" applyFill="1" applyBorder="1" applyAlignment="1">
      <alignment horizontal="center" vertical="center"/>
    </xf>
    <xf numFmtId="0" fontId="6" fillId="6" borderId="4" xfId="1" applyFill="1" applyBorder="1" applyAlignment="1">
      <alignment horizontal="center" vertical="center"/>
    </xf>
    <xf numFmtId="0" fontId="6" fillId="0" borderId="9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4" borderId="9" xfId="1" applyFill="1" applyBorder="1" applyAlignment="1">
      <alignment horizontal="center" vertical="center"/>
    </xf>
    <xf numFmtId="0" fontId="6" fillId="4" borderId="6" xfId="1" applyFill="1" applyBorder="1" applyAlignment="1">
      <alignment horizontal="center" vertical="center"/>
    </xf>
    <xf numFmtId="0" fontId="6" fillId="3" borderId="9" xfId="1" applyFill="1" applyBorder="1" applyAlignment="1">
      <alignment horizontal="center" vertical="center"/>
    </xf>
    <xf numFmtId="0" fontId="6" fillId="3" borderId="6" xfId="1" applyFill="1" applyBorder="1" applyAlignment="1">
      <alignment horizontal="center" vertical="center"/>
    </xf>
    <xf numFmtId="0" fontId="1" fillId="0" borderId="0" xfId="1" applyFont="1">
      <alignment vertical="center"/>
    </xf>
    <xf numFmtId="0" fontId="1" fillId="0" borderId="0" xfId="1" applyFont="1" applyAlignment="1">
      <alignment vertical="center" wrapText="1"/>
    </xf>
    <xf numFmtId="0" fontId="9" fillId="0" borderId="0" xfId="1" applyFont="1">
      <alignment vertical="center"/>
    </xf>
    <xf numFmtId="0" fontId="1" fillId="0" borderId="0" xfId="3">
      <alignment vertical="center"/>
    </xf>
    <xf numFmtId="178" fontId="1" fillId="7" borderId="0" xfId="3" applyNumberFormat="1" applyFill="1">
      <alignment vertical="center"/>
    </xf>
    <xf numFmtId="178" fontId="1" fillId="0" borderId="0" xfId="3" applyNumberFormat="1">
      <alignment vertical="center"/>
    </xf>
    <xf numFmtId="176" fontId="1" fillId="7" borderId="0" xfId="3" applyNumberFormat="1" applyFill="1">
      <alignment vertical="center"/>
    </xf>
    <xf numFmtId="0" fontId="1" fillId="7" borderId="0" xfId="3" applyFill="1">
      <alignment vertical="center"/>
    </xf>
    <xf numFmtId="176" fontId="1" fillId="0" borderId="0" xfId="3" applyNumberFormat="1">
      <alignment vertical="center"/>
    </xf>
    <xf numFmtId="0" fontId="1" fillId="0" borderId="0" xfId="3" applyFill="1">
      <alignment vertical="center"/>
    </xf>
    <xf numFmtId="178" fontId="1" fillId="0" borderId="0" xfId="3" applyNumberFormat="1" applyFill="1">
      <alignment vertical="center"/>
    </xf>
    <xf numFmtId="10" fontId="1" fillId="7" borderId="0" xfId="3" applyNumberFormat="1" applyFill="1">
      <alignment vertical="center"/>
    </xf>
    <xf numFmtId="10" fontId="1" fillId="0" borderId="0" xfId="3" applyNumberFormat="1">
      <alignment vertical="center"/>
    </xf>
    <xf numFmtId="9" fontId="1" fillId="0" borderId="0" xfId="3" applyNumberFormat="1">
      <alignment vertical="center"/>
    </xf>
    <xf numFmtId="0" fontId="1" fillId="0" borderId="0" xfId="3" applyNumberFormat="1">
      <alignment vertical="center"/>
    </xf>
    <xf numFmtId="176" fontId="1" fillId="5" borderId="0" xfId="3" applyNumberFormat="1" applyFill="1">
      <alignment vertical="center"/>
    </xf>
    <xf numFmtId="0" fontId="1" fillId="9" borderId="0" xfId="3" applyFill="1">
      <alignment vertical="center"/>
    </xf>
    <xf numFmtId="176" fontId="1" fillId="9" borderId="0" xfId="3" applyNumberFormat="1" applyFill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4179;&#3491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>
        <row r="78">
          <cell r="E78">
            <v>5</v>
          </cell>
        </row>
        <row r="80">
          <cell r="E80">
            <v>41.666666666666657</v>
          </cell>
        </row>
        <row r="81">
          <cell r="E81">
            <v>125</v>
          </cell>
        </row>
      </sheetData>
      <sheetData sheetId="1">
        <row r="26">
          <cell r="Q26">
            <v>7.3231592024144021</v>
          </cell>
        </row>
      </sheetData>
      <sheetData sheetId="2">
        <row r="55">
          <cell r="E55">
            <v>1</v>
          </cell>
        </row>
        <row r="67">
          <cell r="F67">
            <v>2</v>
          </cell>
        </row>
        <row r="68">
          <cell r="F68">
            <v>2</v>
          </cell>
        </row>
        <row r="69">
          <cell r="F69">
            <v>2</v>
          </cell>
        </row>
        <row r="70">
          <cell r="F70">
            <v>2</v>
          </cell>
        </row>
        <row r="71">
          <cell r="F71">
            <v>2</v>
          </cell>
        </row>
        <row r="72">
          <cell r="F72">
            <v>2</v>
          </cell>
        </row>
        <row r="73">
          <cell r="F73">
            <v>3</v>
          </cell>
        </row>
        <row r="74">
          <cell r="F74">
            <v>3</v>
          </cell>
        </row>
        <row r="75">
          <cell r="F75">
            <v>3</v>
          </cell>
        </row>
        <row r="76">
          <cell r="F76">
            <v>3</v>
          </cell>
        </row>
        <row r="77">
          <cell r="F77">
            <v>3</v>
          </cell>
        </row>
        <row r="78">
          <cell r="F78">
            <v>4</v>
          </cell>
        </row>
        <row r="79">
          <cell r="F79">
            <v>4</v>
          </cell>
        </row>
        <row r="80">
          <cell r="F80">
            <v>4</v>
          </cell>
        </row>
        <row r="81">
          <cell r="F81">
            <v>5</v>
          </cell>
        </row>
        <row r="82">
          <cell r="F82">
            <v>5</v>
          </cell>
        </row>
        <row r="83">
          <cell r="F83">
            <v>6</v>
          </cell>
        </row>
        <row r="84">
          <cell r="F84">
            <v>7</v>
          </cell>
        </row>
        <row r="85">
          <cell r="F85">
            <v>8</v>
          </cell>
        </row>
        <row r="86">
          <cell r="F86">
            <v>9</v>
          </cell>
        </row>
        <row r="87">
          <cell r="F87">
            <v>10</v>
          </cell>
        </row>
        <row r="88">
          <cell r="F88">
            <v>11</v>
          </cell>
        </row>
        <row r="89">
          <cell r="F89">
            <v>13</v>
          </cell>
        </row>
        <row r="90">
          <cell r="F90">
            <v>14</v>
          </cell>
        </row>
        <row r="91">
          <cell r="F91">
            <v>17</v>
          </cell>
        </row>
        <row r="92">
          <cell r="F92">
            <v>19</v>
          </cell>
        </row>
        <row r="93">
          <cell r="F93">
            <v>22</v>
          </cell>
        </row>
        <row r="94">
          <cell r="F94">
            <v>25</v>
          </cell>
        </row>
        <row r="95">
          <cell r="F95">
            <v>28</v>
          </cell>
        </row>
        <row r="96">
          <cell r="F96">
            <v>31</v>
          </cell>
        </row>
        <row r="97">
          <cell r="F97">
            <v>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宠物成长生成表"/>
      <sheetName val="宠物升阶生成表"/>
      <sheetName val="装备能力拆分"/>
      <sheetName val="宝石属性"/>
      <sheetName val="装备属性生成表"/>
      <sheetName val="装备拆分数值生成"/>
      <sheetName val="宝石产出"/>
      <sheetName val="人物成长等级"/>
      <sheetName val="自用草稿"/>
    </sheetNames>
    <sheetDataSet>
      <sheetData sheetId="0"/>
      <sheetData sheetId="1"/>
      <sheetData sheetId="2">
        <row r="3">
          <cell r="D3">
            <v>1</v>
          </cell>
          <cell r="H3">
            <v>1</v>
          </cell>
        </row>
        <row r="4">
          <cell r="D4">
            <v>1.4</v>
          </cell>
          <cell r="H4">
            <v>1.4039999999999999</v>
          </cell>
        </row>
        <row r="6">
          <cell r="D6">
            <v>1.8</v>
          </cell>
          <cell r="H6">
            <v>1.8420000000000001</v>
          </cell>
        </row>
        <row r="8">
          <cell r="D8">
            <v>2.2000000000000002</v>
          </cell>
          <cell r="H8">
            <v>2.4220000000000002</v>
          </cell>
        </row>
        <row r="10">
          <cell r="D10">
            <v>2.6</v>
          </cell>
          <cell r="H10">
            <v>2.9180000000000001</v>
          </cell>
        </row>
        <row r="12">
          <cell r="D12">
            <v>3</v>
          </cell>
          <cell r="H12">
            <v>3.3420000000000001</v>
          </cell>
        </row>
        <row r="14">
          <cell r="D14">
            <v>3.4</v>
          </cell>
          <cell r="H14">
            <v>6.7184696319999997</v>
          </cell>
        </row>
        <row r="15">
          <cell r="H15">
            <v>7.8005087680000003</v>
          </cell>
        </row>
        <row r="16">
          <cell r="D16">
            <v>3.8</v>
          </cell>
          <cell r="H16">
            <v>8.9785479040000009</v>
          </cell>
        </row>
        <row r="17">
          <cell r="H17">
            <v>10.252587040000002</v>
          </cell>
        </row>
        <row r="18">
          <cell r="D18">
            <v>4.2</v>
          </cell>
          <cell r="H18">
            <v>11.336257484800003</v>
          </cell>
        </row>
        <row r="20">
          <cell r="D20">
            <v>4.5999999999999996</v>
          </cell>
          <cell r="K20">
            <v>862</v>
          </cell>
        </row>
        <row r="21">
          <cell r="K21">
            <v>284</v>
          </cell>
        </row>
        <row r="22">
          <cell r="D22">
            <v>5</v>
          </cell>
          <cell r="K22">
            <v>284</v>
          </cell>
        </row>
        <row r="23">
          <cell r="K23">
            <v>274</v>
          </cell>
        </row>
      </sheetData>
      <sheetData sheetId="3"/>
      <sheetData sheetId="4"/>
      <sheetData sheetId="5">
        <row r="5">
          <cell r="H5">
            <v>0.94233999999999996</v>
          </cell>
        </row>
        <row r="7">
          <cell r="H7">
            <v>1.6925772600000002</v>
          </cell>
        </row>
        <row r="9">
          <cell r="H9">
            <v>3.5706797941100006</v>
          </cell>
        </row>
        <row r="12">
          <cell r="H12">
            <v>7.175390913334633</v>
          </cell>
        </row>
        <row r="20">
          <cell r="C20">
            <v>862</v>
          </cell>
          <cell r="D20">
            <v>284</v>
          </cell>
          <cell r="E20">
            <v>284</v>
          </cell>
          <cell r="F20">
            <v>274</v>
          </cell>
        </row>
        <row r="21">
          <cell r="C21">
            <v>431</v>
          </cell>
          <cell r="D21">
            <v>142</v>
          </cell>
          <cell r="E21">
            <v>142</v>
          </cell>
          <cell r="F21">
            <v>137</v>
          </cell>
        </row>
        <row r="26">
          <cell r="C26">
            <v>37.222222222222221</v>
          </cell>
          <cell r="D26">
            <v>12.222222222222221</v>
          </cell>
          <cell r="E26">
            <v>12.222222222222221</v>
          </cell>
          <cell r="F26">
            <v>11.888888888888889</v>
          </cell>
        </row>
        <row r="38">
          <cell r="C38">
            <v>57.111111111111114</v>
          </cell>
          <cell r="D38">
            <v>18.777777777777779</v>
          </cell>
          <cell r="E38">
            <v>18.777777777777779</v>
          </cell>
          <cell r="F38">
            <v>18.111111111111111</v>
          </cell>
        </row>
        <row r="50">
          <cell r="C50">
            <v>89.555555555555557</v>
          </cell>
          <cell r="D50">
            <v>29.444444444444443</v>
          </cell>
          <cell r="E50">
            <v>29.444444444444443</v>
          </cell>
          <cell r="F50">
            <v>28.444444444444443</v>
          </cell>
        </row>
        <row r="62">
          <cell r="C62">
            <v>226</v>
          </cell>
          <cell r="D62">
            <v>74.444444444444443</v>
          </cell>
          <cell r="E62">
            <v>74.444444444444443</v>
          </cell>
          <cell r="F62">
            <v>71.777777777777771</v>
          </cell>
        </row>
        <row r="74">
          <cell r="C74">
            <v>493.55555555555554</v>
          </cell>
          <cell r="D74">
            <v>162.66666666666666</v>
          </cell>
          <cell r="E74">
            <v>162.66666666666666</v>
          </cell>
          <cell r="F74">
            <v>156.88888888888889</v>
          </cell>
        </row>
      </sheetData>
      <sheetData sheetId="6"/>
      <sheetData sheetId="7"/>
      <sheetData sheetId="8">
        <row r="3">
          <cell r="K3">
            <v>0</v>
          </cell>
          <cell r="L3">
            <v>9.7777777777777786</v>
          </cell>
          <cell r="M3">
            <v>4.8888888888888893</v>
          </cell>
          <cell r="N3">
            <v>0</v>
          </cell>
          <cell r="R3">
            <v>0</v>
          </cell>
          <cell r="S3">
            <v>4.8888888888888893</v>
          </cell>
          <cell r="T3">
            <v>9.7777777777777786</v>
          </cell>
          <cell r="U3">
            <v>0</v>
          </cell>
          <cell r="Y3">
            <v>0</v>
          </cell>
          <cell r="Z3">
            <v>6.7222222222222223</v>
          </cell>
          <cell r="AA3">
            <v>6.7222222222222223</v>
          </cell>
          <cell r="AB3">
            <v>0</v>
          </cell>
          <cell r="AF3">
            <v>0</v>
          </cell>
          <cell r="AG3">
            <v>7.3333333333333321</v>
          </cell>
          <cell r="AH3">
            <v>7.3333333333333321</v>
          </cell>
          <cell r="AI3">
            <v>0</v>
          </cell>
        </row>
        <row r="4">
          <cell r="K4">
            <v>18.611111111111111</v>
          </cell>
          <cell r="L4">
            <v>0</v>
          </cell>
          <cell r="M4">
            <v>0</v>
          </cell>
          <cell r="N4">
            <v>0</v>
          </cell>
          <cell r="R4">
            <v>18.611111111111111</v>
          </cell>
          <cell r="S4">
            <v>0</v>
          </cell>
          <cell r="T4">
            <v>0</v>
          </cell>
          <cell r="U4">
            <v>0</v>
          </cell>
          <cell r="Y4">
            <v>29.777777777777779</v>
          </cell>
          <cell r="Z4">
            <v>0</v>
          </cell>
          <cell r="AA4">
            <v>0</v>
          </cell>
          <cell r="AB4">
            <v>0</v>
          </cell>
          <cell r="AF4">
            <v>18.611111111111111</v>
          </cell>
          <cell r="AG4">
            <v>0</v>
          </cell>
          <cell r="AH4">
            <v>0</v>
          </cell>
          <cell r="AI4">
            <v>0</v>
          </cell>
        </row>
        <row r="5">
          <cell r="K5">
            <v>0</v>
          </cell>
          <cell r="L5">
            <v>0</v>
          </cell>
          <cell r="M5">
            <v>0</v>
          </cell>
          <cell r="N5">
            <v>4.7555555555555555</v>
          </cell>
          <cell r="R5">
            <v>0</v>
          </cell>
          <cell r="S5">
            <v>0</v>
          </cell>
          <cell r="T5">
            <v>0</v>
          </cell>
          <cell r="U5">
            <v>4.7555555555555555</v>
          </cell>
          <cell r="Y5">
            <v>0</v>
          </cell>
          <cell r="Z5">
            <v>0</v>
          </cell>
          <cell r="AA5">
            <v>0</v>
          </cell>
          <cell r="AB5">
            <v>7.1333333333333337</v>
          </cell>
          <cell r="AF5">
            <v>0</v>
          </cell>
          <cell r="AG5">
            <v>0</v>
          </cell>
          <cell r="AH5">
            <v>0</v>
          </cell>
          <cell r="AI5">
            <v>5.9444444444444446</v>
          </cell>
        </row>
        <row r="6">
          <cell r="K6">
            <v>0</v>
          </cell>
          <cell r="L6">
            <v>1.2222222222222223</v>
          </cell>
          <cell r="M6">
            <v>0</v>
          </cell>
          <cell r="N6">
            <v>3.5666666666666669</v>
          </cell>
          <cell r="R6">
            <v>0</v>
          </cell>
          <cell r="S6">
            <v>0</v>
          </cell>
          <cell r="T6">
            <v>1.2222222222222223</v>
          </cell>
          <cell r="U6">
            <v>3.5666666666666669</v>
          </cell>
          <cell r="Y6">
            <v>0</v>
          </cell>
          <cell r="Z6">
            <v>0</v>
          </cell>
          <cell r="AA6">
            <v>0</v>
          </cell>
          <cell r="AB6">
            <v>5.3500000000000005</v>
          </cell>
          <cell r="AF6">
            <v>0</v>
          </cell>
          <cell r="AG6">
            <v>0</v>
          </cell>
          <cell r="AH6">
            <v>0</v>
          </cell>
          <cell r="AI6">
            <v>3.5666666666666669</v>
          </cell>
        </row>
        <row r="7">
          <cell r="K7">
            <v>14.888888888888889</v>
          </cell>
          <cell r="L7">
            <v>0</v>
          </cell>
          <cell r="M7">
            <v>2.4444444444444446</v>
          </cell>
          <cell r="N7">
            <v>0</v>
          </cell>
          <cell r="R7">
            <v>14.888888888888889</v>
          </cell>
          <cell r="S7">
            <v>2.4444444444444446</v>
          </cell>
          <cell r="T7">
            <v>0</v>
          </cell>
          <cell r="U7">
            <v>0</v>
          </cell>
          <cell r="Y7">
            <v>18.611111111111111</v>
          </cell>
          <cell r="Z7">
            <v>0</v>
          </cell>
          <cell r="AA7">
            <v>0</v>
          </cell>
          <cell r="AB7">
            <v>0</v>
          </cell>
          <cell r="AF7">
            <v>11.166666666666666</v>
          </cell>
          <cell r="AG7">
            <v>0</v>
          </cell>
          <cell r="AH7">
            <v>2.4444444444444446</v>
          </cell>
          <cell r="AI7">
            <v>0</v>
          </cell>
        </row>
        <row r="8">
          <cell r="K8">
            <v>3.7222222222222223</v>
          </cell>
          <cell r="L8">
            <v>4.8888888888888893</v>
          </cell>
          <cell r="M8">
            <v>0</v>
          </cell>
          <cell r="N8">
            <v>0</v>
          </cell>
          <cell r="R8">
            <v>3.7222222222222223</v>
          </cell>
          <cell r="S8">
            <v>0</v>
          </cell>
          <cell r="T8">
            <v>4.8888888888888893</v>
          </cell>
          <cell r="U8">
            <v>0</v>
          </cell>
          <cell r="Y8">
            <v>7.4444444444444446</v>
          </cell>
          <cell r="Z8">
            <v>0</v>
          </cell>
          <cell r="AA8">
            <v>0</v>
          </cell>
          <cell r="AB8">
            <v>1.1888888888888889</v>
          </cell>
          <cell r="AF8">
            <v>7.4444444444444446</v>
          </cell>
          <cell r="AG8">
            <v>0</v>
          </cell>
          <cell r="AH8">
            <v>0</v>
          </cell>
          <cell r="AI8">
            <v>3.5666666666666669</v>
          </cell>
        </row>
        <row r="11">
          <cell r="K11">
            <v>0</v>
          </cell>
          <cell r="L11">
            <v>15.022222222222224</v>
          </cell>
          <cell r="M11">
            <v>7.511111111111112</v>
          </cell>
          <cell r="N11">
            <v>0</v>
          </cell>
          <cell r="R11">
            <v>0</v>
          </cell>
          <cell r="S11">
            <v>7.511111111111112</v>
          </cell>
          <cell r="T11">
            <v>15.022222222222224</v>
          </cell>
          <cell r="U11">
            <v>0</v>
          </cell>
          <cell r="Y11">
            <v>0</v>
          </cell>
          <cell r="Z11">
            <v>10.327777777777779</v>
          </cell>
          <cell r="AA11">
            <v>10.327777777777779</v>
          </cell>
          <cell r="AB11">
            <v>0</v>
          </cell>
          <cell r="AF11">
            <v>0</v>
          </cell>
          <cell r="AG11">
            <v>11.266666666666667</v>
          </cell>
          <cell r="AH11">
            <v>11.266666666666667</v>
          </cell>
          <cell r="AI11">
            <v>0</v>
          </cell>
        </row>
        <row r="12">
          <cell r="K12">
            <v>28.555555555555557</v>
          </cell>
          <cell r="L12">
            <v>0</v>
          </cell>
          <cell r="M12">
            <v>0</v>
          </cell>
          <cell r="N12">
            <v>0</v>
          </cell>
          <cell r="R12">
            <v>28.555555555555557</v>
          </cell>
          <cell r="S12">
            <v>0</v>
          </cell>
          <cell r="T12">
            <v>0</v>
          </cell>
          <cell r="U12">
            <v>0</v>
          </cell>
          <cell r="Y12">
            <v>45.688888888888897</v>
          </cell>
          <cell r="Z12">
            <v>0</v>
          </cell>
          <cell r="AA12">
            <v>0</v>
          </cell>
          <cell r="AB12">
            <v>0</v>
          </cell>
          <cell r="AF12">
            <v>28.555555555555557</v>
          </cell>
          <cell r="AG12">
            <v>0</v>
          </cell>
          <cell r="AH12">
            <v>0</v>
          </cell>
          <cell r="AI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  <cell r="N13">
            <v>7.2444444444444445</v>
          </cell>
          <cell r="R13">
            <v>0</v>
          </cell>
          <cell r="S13">
            <v>0</v>
          </cell>
          <cell r="T13">
            <v>0</v>
          </cell>
          <cell r="U13">
            <v>7.2444444444444445</v>
          </cell>
          <cell r="Y13">
            <v>0</v>
          </cell>
          <cell r="Z13">
            <v>0</v>
          </cell>
          <cell r="AA13">
            <v>0</v>
          </cell>
          <cell r="AB13">
            <v>10.866666666666665</v>
          </cell>
          <cell r="AF13">
            <v>0</v>
          </cell>
          <cell r="AG13">
            <v>0</v>
          </cell>
          <cell r="AH13">
            <v>0</v>
          </cell>
          <cell r="AI13">
            <v>9.0555555555555554</v>
          </cell>
        </row>
        <row r="14">
          <cell r="K14">
            <v>0</v>
          </cell>
          <cell r="L14">
            <v>1.877777777777778</v>
          </cell>
          <cell r="M14">
            <v>0</v>
          </cell>
          <cell r="N14">
            <v>5.4333333333333327</v>
          </cell>
          <cell r="R14">
            <v>0</v>
          </cell>
          <cell r="S14">
            <v>0</v>
          </cell>
          <cell r="T14">
            <v>1.877777777777778</v>
          </cell>
          <cell r="U14">
            <v>5.4333333333333327</v>
          </cell>
          <cell r="Y14">
            <v>0</v>
          </cell>
          <cell r="Z14">
            <v>0</v>
          </cell>
          <cell r="AA14">
            <v>0</v>
          </cell>
          <cell r="AB14">
            <v>8.15</v>
          </cell>
          <cell r="AF14">
            <v>0</v>
          </cell>
          <cell r="AG14">
            <v>0</v>
          </cell>
          <cell r="AH14">
            <v>0</v>
          </cell>
          <cell r="AI14">
            <v>5.4333333333333327</v>
          </cell>
        </row>
        <row r="15">
          <cell r="K15">
            <v>22.844444444444449</v>
          </cell>
          <cell r="L15">
            <v>0</v>
          </cell>
          <cell r="M15">
            <v>3.755555555555556</v>
          </cell>
          <cell r="N15">
            <v>0</v>
          </cell>
          <cell r="R15">
            <v>22.844444444444449</v>
          </cell>
          <cell r="S15">
            <v>3.755555555555556</v>
          </cell>
          <cell r="T15">
            <v>0</v>
          </cell>
          <cell r="U15">
            <v>0</v>
          </cell>
          <cell r="Y15">
            <v>28.555555555555557</v>
          </cell>
          <cell r="Z15">
            <v>0</v>
          </cell>
          <cell r="AA15">
            <v>0</v>
          </cell>
          <cell r="AB15">
            <v>0</v>
          </cell>
          <cell r="AF15">
            <v>17.133333333333333</v>
          </cell>
          <cell r="AG15">
            <v>0</v>
          </cell>
          <cell r="AH15">
            <v>3.755555555555556</v>
          </cell>
          <cell r="AI15">
            <v>0</v>
          </cell>
        </row>
        <row r="16">
          <cell r="K16">
            <v>5.7111111111111121</v>
          </cell>
          <cell r="L16">
            <v>7.511111111111112</v>
          </cell>
          <cell r="M16">
            <v>0</v>
          </cell>
          <cell r="N16">
            <v>0</v>
          </cell>
          <cell r="R16">
            <v>5.7111111111111121</v>
          </cell>
          <cell r="S16">
            <v>0</v>
          </cell>
          <cell r="T16">
            <v>7.511111111111112</v>
          </cell>
          <cell r="U16">
            <v>0</v>
          </cell>
          <cell r="Y16">
            <v>11.422222222222224</v>
          </cell>
          <cell r="Z16">
            <v>0</v>
          </cell>
          <cell r="AA16">
            <v>0</v>
          </cell>
          <cell r="AB16">
            <v>1.8111111111111111</v>
          </cell>
          <cell r="AF16">
            <v>11.422222222222224</v>
          </cell>
          <cell r="AG16">
            <v>0</v>
          </cell>
          <cell r="AH16">
            <v>0</v>
          </cell>
          <cell r="AI16">
            <v>5.4333333333333327</v>
          </cell>
        </row>
        <row r="19">
          <cell r="K19">
            <v>0</v>
          </cell>
          <cell r="L19">
            <v>23.555555555555557</v>
          </cell>
          <cell r="M19">
            <v>11.777777777777779</v>
          </cell>
          <cell r="N19">
            <v>0</v>
          </cell>
          <cell r="R19">
            <v>0</v>
          </cell>
          <cell r="S19">
            <v>11.777777777777779</v>
          </cell>
          <cell r="T19">
            <v>23.555555555555557</v>
          </cell>
          <cell r="U19">
            <v>0</v>
          </cell>
          <cell r="Y19">
            <v>0</v>
          </cell>
          <cell r="Z19">
            <v>16.194444444444446</v>
          </cell>
          <cell r="AA19">
            <v>16.194444444444446</v>
          </cell>
          <cell r="AB19">
            <v>0</v>
          </cell>
          <cell r="AF19">
            <v>0</v>
          </cell>
          <cell r="AG19">
            <v>17.666666666666664</v>
          </cell>
          <cell r="AH19">
            <v>17.666666666666664</v>
          </cell>
          <cell r="AI19">
            <v>0</v>
          </cell>
        </row>
        <row r="20">
          <cell r="K20">
            <v>44.777777777777779</v>
          </cell>
          <cell r="L20">
            <v>0</v>
          </cell>
          <cell r="M20">
            <v>0</v>
          </cell>
          <cell r="N20">
            <v>0</v>
          </cell>
          <cell r="R20">
            <v>44.777777777777779</v>
          </cell>
          <cell r="S20">
            <v>0</v>
          </cell>
          <cell r="T20">
            <v>0</v>
          </cell>
          <cell r="U20">
            <v>0</v>
          </cell>
          <cell r="Y20">
            <v>71.644444444444446</v>
          </cell>
          <cell r="Z20">
            <v>0</v>
          </cell>
          <cell r="AA20">
            <v>0</v>
          </cell>
          <cell r="AB20">
            <v>0</v>
          </cell>
          <cell r="AF20">
            <v>44.777777777777779</v>
          </cell>
          <cell r="AG20">
            <v>0</v>
          </cell>
          <cell r="AH20">
            <v>0</v>
          </cell>
          <cell r="AI20">
            <v>0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11.377777777777778</v>
          </cell>
          <cell r="R21">
            <v>0</v>
          </cell>
          <cell r="S21">
            <v>0</v>
          </cell>
          <cell r="T21">
            <v>0</v>
          </cell>
          <cell r="U21">
            <v>11.377777777777778</v>
          </cell>
          <cell r="Y21">
            <v>0</v>
          </cell>
          <cell r="Z21">
            <v>0</v>
          </cell>
          <cell r="AA21">
            <v>0</v>
          </cell>
          <cell r="AB21">
            <v>17.066666666666666</v>
          </cell>
          <cell r="AF21">
            <v>0</v>
          </cell>
          <cell r="AG21">
            <v>0</v>
          </cell>
          <cell r="AH21">
            <v>0</v>
          </cell>
          <cell r="AI21">
            <v>14.222222222222221</v>
          </cell>
        </row>
        <row r="22">
          <cell r="K22">
            <v>0</v>
          </cell>
          <cell r="L22">
            <v>2.9444444444444446</v>
          </cell>
          <cell r="M22">
            <v>0</v>
          </cell>
          <cell r="N22">
            <v>8.5333333333333332</v>
          </cell>
          <cell r="R22">
            <v>0</v>
          </cell>
          <cell r="S22">
            <v>0</v>
          </cell>
          <cell r="T22">
            <v>2.9444444444444446</v>
          </cell>
          <cell r="U22">
            <v>8.5333333333333332</v>
          </cell>
          <cell r="Y22">
            <v>0</v>
          </cell>
          <cell r="Z22">
            <v>0</v>
          </cell>
          <cell r="AA22">
            <v>0</v>
          </cell>
          <cell r="AB22">
            <v>12.799999999999999</v>
          </cell>
          <cell r="AF22">
            <v>0</v>
          </cell>
          <cell r="AG22">
            <v>0</v>
          </cell>
          <cell r="AH22">
            <v>0</v>
          </cell>
          <cell r="AI22">
            <v>8.5333333333333332</v>
          </cell>
        </row>
        <row r="23">
          <cell r="K23">
            <v>35.822222222222223</v>
          </cell>
          <cell r="L23">
            <v>0</v>
          </cell>
          <cell r="M23">
            <v>5.8888888888888893</v>
          </cell>
          <cell r="N23">
            <v>0</v>
          </cell>
          <cell r="R23">
            <v>35.822222222222223</v>
          </cell>
          <cell r="S23">
            <v>5.8888888888888893</v>
          </cell>
          <cell r="T23">
            <v>0</v>
          </cell>
          <cell r="U23">
            <v>0</v>
          </cell>
          <cell r="Y23">
            <v>44.777777777777779</v>
          </cell>
          <cell r="Z23">
            <v>0</v>
          </cell>
          <cell r="AA23">
            <v>0</v>
          </cell>
          <cell r="AB23">
            <v>0</v>
          </cell>
          <cell r="AF23">
            <v>26.866666666666667</v>
          </cell>
          <cell r="AG23">
            <v>0</v>
          </cell>
          <cell r="AH23">
            <v>5.8888888888888893</v>
          </cell>
          <cell r="AI23">
            <v>0</v>
          </cell>
        </row>
        <row r="24">
          <cell r="K24">
            <v>8.9555555555555557</v>
          </cell>
          <cell r="L24">
            <v>11.777777777777779</v>
          </cell>
          <cell r="M24">
            <v>0</v>
          </cell>
          <cell r="N24">
            <v>0</v>
          </cell>
          <cell r="R24">
            <v>8.9555555555555557</v>
          </cell>
          <cell r="S24">
            <v>0</v>
          </cell>
          <cell r="T24">
            <v>11.777777777777779</v>
          </cell>
          <cell r="U24">
            <v>0</v>
          </cell>
          <cell r="Y24">
            <v>17.911111111111111</v>
          </cell>
          <cell r="Z24">
            <v>0</v>
          </cell>
          <cell r="AA24">
            <v>0</v>
          </cell>
          <cell r="AB24">
            <v>2.8444444444444446</v>
          </cell>
          <cell r="AF24">
            <v>17.911111111111111</v>
          </cell>
          <cell r="AG24">
            <v>0</v>
          </cell>
          <cell r="AH24">
            <v>0</v>
          </cell>
          <cell r="AI24">
            <v>8.5333333333333332</v>
          </cell>
        </row>
        <row r="27">
          <cell r="K27">
            <v>0</v>
          </cell>
          <cell r="L27">
            <v>59.555555555555557</v>
          </cell>
          <cell r="M27">
            <v>29.777777777777779</v>
          </cell>
          <cell r="N27">
            <v>0</v>
          </cell>
          <cell r="R27">
            <v>0</v>
          </cell>
          <cell r="S27">
            <v>29.777777777777779</v>
          </cell>
          <cell r="T27">
            <v>59.555555555555557</v>
          </cell>
          <cell r="U27">
            <v>0</v>
          </cell>
          <cell r="Y27">
            <v>0</v>
          </cell>
          <cell r="Z27">
            <v>40.94444444444445</v>
          </cell>
          <cell r="AA27">
            <v>40.94444444444445</v>
          </cell>
          <cell r="AB27">
            <v>0</v>
          </cell>
          <cell r="AF27">
            <v>0</v>
          </cell>
          <cell r="AG27">
            <v>44.666666666666664</v>
          </cell>
          <cell r="AH27">
            <v>44.666666666666664</v>
          </cell>
          <cell r="AI27">
            <v>0</v>
          </cell>
        </row>
        <row r="28">
          <cell r="K28">
            <v>113</v>
          </cell>
          <cell r="L28">
            <v>0</v>
          </cell>
          <cell r="M28">
            <v>0</v>
          </cell>
          <cell r="N28">
            <v>0</v>
          </cell>
          <cell r="R28">
            <v>113</v>
          </cell>
          <cell r="S28">
            <v>0</v>
          </cell>
          <cell r="T28">
            <v>0</v>
          </cell>
          <cell r="U28">
            <v>0</v>
          </cell>
          <cell r="Y28">
            <v>180.8</v>
          </cell>
          <cell r="Z28">
            <v>0</v>
          </cell>
          <cell r="AA28">
            <v>0</v>
          </cell>
          <cell r="AB28">
            <v>0</v>
          </cell>
          <cell r="AF28">
            <v>113</v>
          </cell>
          <cell r="AG28">
            <v>0</v>
          </cell>
          <cell r="AH28">
            <v>0</v>
          </cell>
          <cell r="AI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28.711111111111109</v>
          </cell>
          <cell r="R29">
            <v>0</v>
          </cell>
          <cell r="S29">
            <v>0</v>
          </cell>
          <cell r="T29">
            <v>0</v>
          </cell>
          <cell r="U29">
            <v>28.711111111111109</v>
          </cell>
          <cell r="Y29">
            <v>0</v>
          </cell>
          <cell r="Z29">
            <v>0</v>
          </cell>
          <cell r="AA29">
            <v>0</v>
          </cell>
          <cell r="AB29">
            <v>43.066666666666663</v>
          </cell>
          <cell r="AF29">
            <v>0</v>
          </cell>
          <cell r="AG29">
            <v>0</v>
          </cell>
          <cell r="AH29">
            <v>0</v>
          </cell>
          <cell r="AI29">
            <v>35.888888888888886</v>
          </cell>
        </row>
        <row r="30">
          <cell r="K30">
            <v>0</v>
          </cell>
          <cell r="L30">
            <v>7.4444444444444446</v>
          </cell>
          <cell r="M30">
            <v>0</v>
          </cell>
          <cell r="N30">
            <v>21.533333333333331</v>
          </cell>
          <cell r="R30">
            <v>0</v>
          </cell>
          <cell r="S30">
            <v>0</v>
          </cell>
          <cell r="T30">
            <v>7.4444444444444446</v>
          </cell>
          <cell r="U30">
            <v>21.533333333333331</v>
          </cell>
          <cell r="Y30">
            <v>0</v>
          </cell>
          <cell r="Z30">
            <v>0</v>
          </cell>
          <cell r="AA30">
            <v>0</v>
          </cell>
          <cell r="AB30">
            <v>32.299999999999997</v>
          </cell>
          <cell r="AF30">
            <v>0</v>
          </cell>
          <cell r="AG30">
            <v>0</v>
          </cell>
          <cell r="AH30">
            <v>0</v>
          </cell>
          <cell r="AI30">
            <v>21.533333333333331</v>
          </cell>
        </row>
        <row r="31">
          <cell r="K31">
            <v>90.4</v>
          </cell>
          <cell r="L31">
            <v>0</v>
          </cell>
          <cell r="M31">
            <v>14.888888888888889</v>
          </cell>
          <cell r="N31">
            <v>0</v>
          </cell>
          <cell r="R31">
            <v>90.4</v>
          </cell>
          <cell r="S31">
            <v>14.888888888888889</v>
          </cell>
          <cell r="T31">
            <v>0</v>
          </cell>
          <cell r="U31">
            <v>0</v>
          </cell>
          <cell r="Y31">
            <v>113</v>
          </cell>
          <cell r="Z31">
            <v>0</v>
          </cell>
          <cell r="AA31">
            <v>0</v>
          </cell>
          <cell r="AB31">
            <v>0</v>
          </cell>
          <cell r="AF31">
            <v>67.8</v>
          </cell>
          <cell r="AG31">
            <v>0</v>
          </cell>
          <cell r="AH31">
            <v>14.888888888888889</v>
          </cell>
          <cell r="AI31">
            <v>0</v>
          </cell>
        </row>
        <row r="32">
          <cell r="K32">
            <v>22.6</v>
          </cell>
          <cell r="L32">
            <v>29.777777777777779</v>
          </cell>
          <cell r="M32">
            <v>0</v>
          </cell>
          <cell r="N32">
            <v>0</v>
          </cell>
          <cell r="R32">
            <v>22.6</v>
          </cell>
          <cell r="S32">
            <v>0</v>
          </cell>
          <cell r="T32">
            <v>29.777777777777779</v>
          </cell>
          <cell r="U32">
            <v>0</v>
          </cell>
          <cell r="Y32">
            <v>45.2</v>
          </cell>
          <cell r="Z32">
            <v>0</v>
          </cell>
          <cell r="AA32">
            <v>0</v>
          </cell>
          <cell r="AB32">
            <v>7.1777777777777771</v>
          </cell>
          <cell r="AF32">
            <v>45.2</v>
          </cell>
          <cell r="AG32">
            <v>0</v>
          </cell>
          <cell r="AH32">
            <v>0</v>
          </cell>
          <cell r="AI32">
            <v>21.533333333333331</v>
          </cell>
        </row>
        <row r="35">
          <cell r="K35">
            <v>0</v>
          </cell>
          <cell r="L35">
            <v>130.13333333333333</v>
          </cell>
          <cell r="M35">
            <v>65.066666666666663</v>
          </cell>
          <cell r="N35">
            <v>0</v>
          </cell>
          <cell r="R35">
            <v>0</v>
          </cell>
          <cell r="S35">
            <v>65.066666666666663</v>
          </cell>
          <cell r="T35">
            <v>130.13333333333333</v>
          </cell>
          <cell r="U35">
            <v>0</v>
          </cell>
          <cell r="Y35">
            <v>0</v>
          </cell>
          <cell r="Z35">
            <v>89.466666666666669</v>
          </cell>
          <cell r="AA35">
            <v>89.466666666666669</v>
          </cell>
          <cell r="AB35">
            <v>0</v>
          </cell>
          <cell r="AF35">
            <v>0</v>
          </cell>
          <cell r="AG35">
            <v>97.6</v>
          </cell>
          <cell r="AH35">
            <v>97.6</v>
          </cell>
          <cell r="AI35">
            <v>0</v>
          </cell>
        </row>
        <row r="36">
          <cell r="K36">
            <v>246.77777777777777</v>
          </cell>
          <cell r="L36">
            <v>0</v>
          </cell>
          <cell r="M36">
            <v>0</v>
          </cell>
          <cell r="N36">
            <v>0</v>
          </cell>
          <cell r="R36">
            <v>246.77777777777777</v>
          </cell>
          <cell r="S36">
            <v>0</v>
          </cell>
          <cell r="T36">
            <v>0</v>
          </cell>
          <cell r="U36">
            <v>0</v>
          </cell>
          <cell r="Y36">
            <v>394.84444444444443</v>
          </cell>
          <cell r="Z36">
            <v>0</v>
          </cell>
          <cell r="AA36">
            <v>0</v>
          </cell>
          <cell r="AB36">
            <v>0</v>
          </cell>
          <cell r="AF36">
            <v>246.77777777777777</v>
          </cell>
          <cell r="AG36">
            <v>0</v>
          </cell>
          <cell r="AH36">
            <v>0</v>
          </cell>
          <cell r="AI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62.75555555555556</v>
          </cell>
          <cell r="R37">
            <v>0</v>
          </cell>
          <cell r="S37">
            <v>0</v>
          </cell>
          <cell r="T37">
            <v>0</v>
          </cell>
          <cell r="U37">
            <v>62.75555555555556</v>
          </cell>
          <cell r="Y37">
            <v>0</v>
          </cell>
          <cell r="Z37">
            <v>0</v>
          </cell>
          <cell r="AA37">
            <v>0</v>
          </cell>
          <cell r="AB37">
            <v>94.133333333333326</v>
          </cell>
          <cell r="AF37">
            <v>0</v>
          </cell>
          <cell r="AG37">
            <v>0</v>
          </cell>
          <cell r="AH37">
            <v>0</v>
          </cell>
          <cell r="AI37">
            <v>78.444444444444443</v>
          </cell>
        </row>
        <row r="38">
          <cell r="K38">
            <v>0</v>
          </cell>
          <cell r="L38">
            <v>16.266666666666666</v>
          </cell>
          <cell r="M38">
            <v>0</v>
          </cell>
          <cell r="N38">
            <v>47.066666666666663</v>
          </cell>
          <cell r="R38">
            <v>0</v>
          </cell>
          <cell r="S38">
            <v>0</v>
          </cell>
          <cell r="T38">
            <v>16.266666666666666</v>
          </cell>
          <cell r="U38">
            <v>47.066666666666663</v>
          </cell>
          <cell r="Y38">
            <v>0</v>
          </cell>
          <cell r="Z38">
            <v>0</v>
          </cell>
          <cell r="AA38">
            <v>0</v>
          </cell>
          <cell r="AB38">
            <v>70.599999999999994</v>
          </cell>
          <cell r="AF38">
            <v>0</v>
          </cell>
          <cell r="AG38">
            <v>0</v>
          </cell>
          <cell r="AH38">
            <v>0</v>
          </cell>
          <cell r="AI38">
            <v>47.066666666666663</v>
          </cell>
        </row>
        <row r="39">
          <cell r="K39">
            <v>197.42222222222222</v>
          </cell>
          <cell r="L39">
            <v>0</v>
          </cell>
          <cell r="M39">
            <v>32.533333333333331</v>
          </cell>
          <cell r="N39">
            <v>0</v>
          </cell>
          <cell r="R39">
            <v>197.42222222222222</v>
          </cell>
          <cell r="S39">
            <v>32.533333333333331</v>
          </cell>
          <cell r="T39">
            <v>0</v>
          </cell>
          <cell r="U39">
            <v>0</v>
          </cell>
          <cell r="Y39">
            <v>246.77777777777777</v>
          </cell>
          <cell r="Z39">
            <v>0</v>
          </cell>
          <cell r="AA39">
            <v>0</v>
          </cell>
          <cell r="AB39">
            <v>0</v>
          </cell>
          <cell r="AF39">
            <v>148.06666666666666</v>
          </cell>
          <cell r="AG39">
            <v>0</v>
          </cell>
          <cell r="AH39">
            <v>32.533333333333331</v>
          </cell>
          <cell r="AI39">
            <v>0</v>
          </cell>
        </row>
        <row r="40">
          <cell r="K40">
            <v>49.355555555555554</v>
          </cell>
          <cell r="L40">
            <v>65.066666666666663</v>
          </cell>
          <cell r="M40">
            <v>0</v>
          </cell>
          <cell r="N40">
            <v>0</v>
          </cell>
          <cell r="R40">
            <v>49.355555555555554</v>
          </cell>
          <cell r="S40">
            <v>0</v>
          </cell>
          <cell r="T40">
            <v>65.066666666666663</v>
          </cell>
          <cell r="U40">
            <v>0</v>
          </cell>
          <cell r="Y40">
            <v>98.711111111111109</v>
          </cell>
          <cell r="Z40">
            <v>0</v>
          </cell>
          <cell r="AA40">
            <v>0</v>
          </cell>
          <cell r="AB40">
            <v>15.68888888888889</v>
          </cell>
          <cell r="AF40">
            <v>98.711111111111109</v>
          </cell>
          <cell r="AG40">
            <v>0</v>
          </cell>
          <cell r="AH40">
            <v>0</v>
          </cell>
          <cell r="AI40">
            <v>47.066666666666663</v>
          </cell>
        </row>
        <row r="42">
          <cell r="K42">
            <v>0</v>
          </cell>
          <cell r="L42">
            <v>113.60000000000001</v>
          </cell>
          <cell r="M42">
            <v>56.800000000000004</v>
          </cell>
          <cell r="N42">
            <v>0</v>
          </cell>
          <cell r="R42">
            <v>0</v>
          </cell>
          <cell r="S42">
            <v>56.800000000000004</v>
          </cell>
          <cell r="T42">
            <v>113.60000000000001</v>
          </cell>
          <cell r="U42">
            <v>0</v>
          </cell>
          <cell r="Y42">
            <v>0</v>
          </cell>
          <cell r="Z42">
            <v>78.100000000000009</v>
          </cell>
          <cell r="AA42">
            <v>78.100000000000009</v>
          </cell>
          <cell r="AB42">
            <v>0</v>
          </cell>
          <cell r="AF42">
            <v>0</v>
          </cell>
          <cell r="AG42">
            <v>85.2</v>
          </cell>
          <cell r="AH42">
            <v>85.2</v>
          </cell>
          <cell r="AI42">
            <v>0</v>
          </cell>
        </row>
        <row r="43">
          <cell r="K43">
            <v>215.5</v>
          </cell>
          <cell r="L43">
            <v>0</v>
          </cell>
          <cell r="M43">
            <v>0</v>
          </cell>
          <cell r="N43">
            <v>0</v>
          </cell>
          <cell r="R43">
            <v>215.5</v>
          </cell>
          <cell r="S43">
            <v>0</v>
          </cell>
          <cell r="T43">
            <v>0</v>
          </cell>
          <cell r="U43">
            <v>0</v>
          </cell>
          <cell r="Y43">
            <v>344.8</v>
          </cell>
          <cell r="Z43">
            <v>0</v>
          </cell>
          <cell r="AA43">
            <v>0</v>
          </cell>
          <cell r="AB43">
            <v>0</v>
          </cell>
          <cell r="AF43">
            <v>215.5</v>
          </cell>
          <cell r="AG43">
            <v>0</v>
          </cell>
          <cell r="AH43">
            <v>0</v>
          </cell>
          <cell r="AI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  <cell r="N44">
            <v>54.800000000000004</v>
          </cell>
          <cell r="R44">
            <v>0</v>
          </cell>
          <cell r="S44">
            <v>0</v>
          </cell>
          <cell r="T44">
            <v>0</v>
          </cell>
          <cell r="U44">
            <v>54.800000000000004</v>
          </cell>
          <cell r="Y44">
            <v>0</v>
          </cell>
          <cell r="Z44">
            <v>0</v>
          </cell>
          <cell r="AA44">
            <v>0</v>
          </cell>
          <cell r="AB44">
            <v>82.2</v>
          </cell>
          <cell r="AF44">
            <v>0</v>
          </cell>
          <cell r="AG44">
            <v>0</v>
          </cell>
          <cell r="AH44">
            <v>0</v>
          </cell>
          <cell r="AI44">
            <v>68.5</v>
          </cell>
        </row>
        <row r="45">
          <cell r="K45">
            <v>0</v>
          </cell>
          <cell r="L45">
            <v>14.200000000000001</v>
          </cell>
          <cell r="M45">
            <v>0</v>
          </cell>
          <cell r="N45">
            <v>41.1</v>
          </cell>
          <cell r="R45">
            <v>0</v>
          </cell>
          <cell r="S45">
            <v>0</v>
          </cell>
          <cell r="T45">
            <v>14.200000000000001</v>
          </cell>
          <cell r="U45">
            <v>41.1</v>
          </cell>
          <cell r="Y45">
            <v>0</v>
          </cell>
          <cell r="Z45">
            <v>0</v>
          </cell>
          <cell r="AA45">
            <v>0</v>
          </cell>
          <cell r="AB45">
            <v>61.65</v>
          </cell>
          <cell r="AF45">
            <v>0</v>
          </cell>
          <cell r="AG45">
            <v>0</v>
          </cell>
          <cell r="AH45">
            <v>0</v>
          </cell>
          <cell r="AI45">
            <v>41.1</v>
          </cell>
        </row>
        <row r="46">
          <cell r="K46">
            <v>172.4</v>
          </cell>
          <cell r="L46">
            <v>0</v>
          </cell>
          <cell r="M46">
            <v>28.400000000000002</v>
          </cell>
          <cell r="N46">
            <v>0</v>
          </cell>
          <cell r="R46">
            <v>172.4</v>
          </cell>
          <cell r="S46">
            <v>28.400000000000002</v>
          </cell>
          <cell r="T46">
            <v>0</v>
          </cell>
          <cell r="U46">
            <v>0</v>
          </cell>
          <cell r="Y46">
            <v>215.5</v>
          </cell>
          <cell r="Z46">
            <v>0</v>
          </cell>
          <cell r="AA46">
            <v>0</v>
          </cell>
          <cell r="AB46">
            <v>0</v>
          </cell>
          <cell r="AF46">
            <v>129.29999999999998</v>
          </cell>
          <cell r="AG46">
            <v>0</v>
          </cell>
          <cell r="AH46">
            <v>28.400000000000002</v>
          </cell>
          <cell r="AI46">
            <v>0</v>
          </cell>
        </row>
        <row r="47">
          <cell r="K47">
            <v>43.1</v>
          </cell>
          <cell r="L47">
            <v>56.800000000000004</v>
          </cell>
          <cell r="M47">
            <v>0</v>
          </cell>
          <cell r="N47">
            <v>0</v>
          </cell>
          <cell r="R47">
            <v>43.1</v>
          </cell>
          <cell r="S47">
            <v>0</v>
          </cell>
          <cell r="T47">
            <v>56.800000000000004</v>
          </cell>
          <cell r="U47">
            <v>0</v>
          </cell>
          <cell r="Y47">
            <v>86.2</v>
          </cell>
          <cell r="Z47">
            <v>0</v>
          </cell>
          <cell r="AA47">
            <v>0</v>
          </cell>
          <cell r="AB47">
            <v>13.700000000000001</v>
          </cell>
          <cell r="AF47">
            <v>86.2</v>
          </cell>
          <cell r="AG47">
            <v>0</v>
          </cell>
          <cell r="AH47">
            <v>0</v>
          </cell>
          <cell r="AI47">
            <v>41.1</v>
          </cell>
        </row>
        <row r="48">
          <cell r="K48">
            <v>0</v>
          </cell>
          <cell r="L48">
            <v>214.099648</v>
          </cell>
          <cell r="M48">
            <v>107.049824</v>
          </cell>
          <cell r="N48">
            <v>0</v>
          </cell>
          <cell r="R48">
            <v>0</v>
          </cell>
          <cell r="S48">
            <v>107.049824</v>
          </cell>
          <cell r="T48">
            <v>214.099648</v>
          </cell>
          <cell r="U48">
            <v>0</v>
          </cell>
          <cell r="Y48">
            <v>0</v>
          </cell>
          <cell r="Z48">
            <v>147.19350800000001</v>
          </cell>
          <cell r="AA48">
            <v>147.19350800000001</v>
          </cell>
          <cell r="AB48">
            <v>0</v>
          </cell>
          <cell r="AF48">
            <v>0</v>
          </cell>
          <cell r="AG48">
            <v>160.57473599999997</v>
          </cell>
          <cell r="AH48">
            <v>160.57473599999997</v>
          </cell>
          <cell r="AI48">
            <v>0</v>
          </cell>
        </row>
        <row r="49">
          <cell r="K49">
            <v>406.14853999999997</v>
          </cell>
          <cell r="L49">
            <v>0</v>
          </cell>
          <cell r="M49">
            <v>0</v>
          </cell>
          <cell r="N49">
            <v>0</v>
          </cell>
          <cell r="R49">
            <v>406.14853999999997</v>
          </cell>
          <cell r="S49">
            <v>0</v>
          </cell>
          <cell r="T49">
            <v>0</v>
          </cell>
          <cell r="U49">
            <v>0</v>
          </cell>
          <cell r="Y49">
            <v>649.83766400000002</v>
          </cell>
          <cell r="Z49">
            <v>0</v>
          </cell>
          <cell r="AA49">
            <v>0</v>
          </cell>
          <cell r="AB49">
            <v>0</v>
          </cell>
          <cell r="AF49">
            <v>406.14853999999997</v>
          </cell>
          <cell r="AG49">
            <v>0</v>
          </cell>
          <cell r="AH49">
            <v>0</v>
          </cell>
          <cell r="AI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  <cell r="N50">
            <v>103.28046400000001</v>
          </cell>
          <cell r="R50">
            <v>0</v>
          </cell>
          <cell r="S50">
            <v>0</v>
          </cell>
          <cell r="T50">
            <v>0</v>
          </cell>
          <cell r="U50">
            <v>103.28046400000001</v>
          </cell>
          <cell r="Y50">
            <v>0</v>
          </cell>
          <cell r="Z50">
            <v>0</v>
          </cell>
          <cell r="AA50">
            <v>0</v>
          </cell>
          <cell r="AB50">
            <v>154.92069599999999</v>
          </cell>
          <cell r="AF50">
            <v>0</v>
          </cell>
          <cell r="AG50">
            <v>0</v>
          </cell>
          <cell r="AH50">
            <v>0</v>
          </cell>
          <cell r="AI50">
            <v>129.10058000000001</v>
          </cell>
        </row>
        <row r="51">
          <cell r="K51">
            <v>0</v>
          </cell>
          <cell r="L51">
            <v>26.762456</v>
          </cell>
          <cell r="M51">
            <v>0</v>
          </cell>
          <cell r="N51">
            <v>77.460347999999996</v>
          </cell>
          <cell r="R51">
            <v>0</v>
          </cell>
          <cell r="S51">
            <v>0</v>
          </cell>
          <cell r="T51">
            <v>26.762456</v>
          </cell>
          <cell r="U51">
            <v>77.460347999999996</v>
          </cell>
          <cell r="Y51">
            <v>0</v>
          </cell>
          <cell r="Z51">
            <v>0</v>
          </cell>
          <cell r="AA51">
            <v>0</v>
          </cell>
          <cell r="AB51">
            <v>116.19052200000002</v>
          </cell>
          <cell r="AF51">
            <v>0</v>
          </cell>
          <cell r="AG51">
            <v>0</v>
          </cell>
          <cell r="AH51">
            <v>0</v>
          </cell>
          <cell r="AI51">
            <v>77.460347999999996</v>
          </cell>
        </row>
        <row r="52">
          <cell r="K52">
            <v>324.91883200000001</v>
          </cell>
          <cell r="L52">
            <v>0</v>
          </cell>
          <cell r="M52">
            <v>53.524912</v>
          </cell>
          <cell r="N52">
            <v>0</v>
          </cell>
          <cell r="R52">
            <v>324.91883200000001</v>
          </cell>
          <cell r="S52">
            <v>53.524912</v>
          </cell>
          <cell r="T52">
            <v>0</v>
          </cell>
          <cell r="U52">
            <v>0</v>
          </cell>
          <cell r="Y52">
            <v>406.14853999999997</v>
          </cell>
          <cell r="Z52">
            <v>0</v>
          </cell>
          <cell r="AA52">
            <v>0</v>
          </cell>
          <cell r="AB52">
            <v>0</v>
          </cell>
          <cell r="AF52">
            <v>243.68912399999996</v>
          </cell>
          <cell r="AG52">
            <v>0</v>
          </cell>
          <cell r="AH52">
            <v>53.524912</v>
          </cell>
          <cell r="AI52">
            <v>0</v>
          </cell>
        </row>
        <row r="53">
          <cell r="K53">
            <v>81.229708000000002</v>
          </cell>
          <cell r="L53">
            <v>107.049824</v>
          </cell>
          <cell r="M53">
            <v>0</v>
          </cell>
          <cell r="N53">
            <v>0</v>
          </cell>
          <cell r="R53">
            <v>81.229708000000002</v>
          </cell>
          <cell r="S53">
            <v>0</v>
          </cell>
          <cell r="T53">
            <v>107.049824</v>
          </cell>
          <cell r="U53">
            <v>0</v>
          </cell>
          <cell r="Y53">
            <v>162.459416</v>
          </cell>
          <cell r="Z53">
            <v>0</v>
          </cell>
          <cell r="AA53">
            <v>0</v>
          </cell>
          <cell r="AB53">
            <v>25.820116000000002</v>
          </cell>
          <cell r="AF53">
            <v>162.459416</v>
          </cell>
          <cell r="AG53">
            <v>0</v>
          </cell>
          <cell r="AH53">
            <v>0</v>
          </cell>
          <cell r="AI53">
            <v>77.460347999999996</v>
          </cell>
        </row>
        <row r="54">
          <cell r="K54">
            <v>0</v>
          </cell>
          <cell r="L54">
            <v>384.55355347200003</v>
          </cell>
          <cell r="M54">
            <v>192.27677673600002</v>
          </cell>
          <cell r="N54">
            <v>0</v>
          </cell>
          <cell r="R54">
            <v>0</v>
          </cell>
          <cell r="S54">
            <v>192.27677673600002</v>
          </cell>
          <cell r="T54">
            <v>384.55355347200003</v>
          </cell>
          <cell r="U54">
            <v>0</v>
          </cell>
          <cell r="Y54">
            <v>0</v>
          </cell>
          <cell r="Z54">
            <v>264.38056801200003</v>
          </cell>
          <cell r="AA54">
            <v>264.38056801200003</v>
          </cell>
          <cell r="AB54">
            <v>0</v>
          </cell>
          <cell r="AF54">
            <v>0</v>
          </cell>
          <cell r="AG54">
            <v>288.41516510399998</v>
          </cell>
          <cell r="AH54">
            <v>288.41516510399998</v>
          </cell>
          <cell r="AI54">
            <v>0</v>
          </cell>
        </row>
        <row r="55">
          <cell r="K55">
            <v>729.50079906000008</v>
          </cell>
          <cell r="L55">
            <v>0</v>
          </cell>
          <cell r="M55">
            <v>0</v>
          </cell>
          <cell r="N55">
            <v>0</v>
          </cell>
          <cell r="R55">
            <v>729.50079906000008</v>
          </cell>
          <cell r="S55">
            <v>0</v>
          </cell>
          <cell r="T55">
            <v>0</v>
          </cell>
          <cell r="U55">
            <v>0</v>
          </cell>
          <cell r="Y55">
            <v>1167.2012784960002</v>
          </cell>
          <cell r="Z55">
            <v>0</v>
          </cell>
          <cell r="AA55">
            <v>0</v>
          </cell>
          <cell r="AB55">
            <v>0</v>
          </cell>
          <cell r="AF55">
            <v>729.50079906000008</v>
          </cell>
          <cell r="AG55">
            <v>0</v>
          </cell>
          <cell r="AH55">
            <v>0</v>
          </cell>
          <cell r="AI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185.50646769600004</v>
          </cell>
          <cell r="R56">
            <v>0</v>
          </cell>
          <cell r="S56">
            <v>0</v>
          </cell>
          <cell r="T56">
            <v>0</v>
          </cell>
          <cell r="U56">
            <v>185.50646769600004</v>
          </cell>
          <cell r="Y56">
            <v>0</v>
          </cell>
          <cell r="Z56">
            <v>0</v>
          </cell>
          <cell r="AA56">
            <v>0</v>
          </cell>
          <cell r="AB56">
            <v>278.25970154400005</v>
          </cell>
          <cell r="AF56">
            <v>0</v>
          </cell>
          <cell r="AG56">
            <v>0</v>
          </cell>
          <cell r="AH56">
            <v>0</v>
          </cell>
          <cell r="AI56">
            <v>231.88308462000003</v>
          </cell>
        </row>
        <row r="57">
          <cell r="K57">
            <v>0</v>
          </cell>
          <cell r="L57">
            <v>48.069194184000004</v>
          </cell>
          <cell r="M57">
            <v>0</v>
          </cell>
          <cell r="N57">
            <v>139.12985077200003</v>
          </cell>
          <cell r="R57">
            <v>0</v>
          </cell>
          <cell r="S57">
            <v>0</v>
          </cell>
          <cell r="T57">
            <v>48.069194184000004</v>
          </cell>
          <cell r="U57">
            <v>139.12985077200003</v>
          </cell>
          <cell r="Y57">
            <v>0</v>
          </cell>
          <cell r="Z57">
            <v>0</v>
          </cell>
          <cell r="AA57">
            <v>0</v>
          </cell>
          <cell r="AB57">
            <v>208.69477615800002</v>
          </cell>
          <cell r="AF57">
            <v>0</v>
          </cell>
          <cell r="AG57">
            <v>0</v>
          </cell>
          <cell r="AH57">
            <v>0</v>
          </cell>
          <cell r="AI57">
            <v>139.12985077200003</v>
          </cell>
        </row>
        <row r="58">
          <cell r="K58">
            <v>583.60063924800011</v>
          </cell>
          <cell r="L58">
            <v>0</v>
          </cell>
          <cell r="M58">
            <v>96.138388368000008</v>
          </cell>
          <cell r="N58">
            <v>0</v>
          </cell>
          <cell r="R58">
            <v>583.60063924800011</v>
          </cell>
          <cell r="S58">
            <v>96.138388368000008</v>
          </cell>
          <cell r="T58">
            <v>0</v>
          </cell>
          <cell r="U58">
            <v>0</v>
          </cell>
          <cell r="Y58">
            <v>729.50079906000008</v>
          </cell>
          <cell r="Z58">
            <v>0</v>
          </cell>
          <cell r="AA58">
            <v>0</v>
          </cell>
          <cell r="AB58">
            <v>0</v>
          </cell>
          <cell r="AF58">
            <v>437.70047943600002</v>
          </cell>
          <cell r="AG58">
            <v>0</v>
          </cell>
          <cell r="AH58">
            <v>96.138388368000008</v>
          </cell>
          <cell r="AI58">
            <v>0</v>
          </cell>
        </row>
        <row r="59">
          <cell r="K59">
            <v>145.90015981200003</v>
          </cell>
          <cell r="L59">
            <v>192.27677673600002</v>
          </cell>
          <cell r="M59">
            <v>0</v>
          </cell>
          <cell r="N59">
            <v>0</v>
          </cell>
          <cell r="R59">
            <v>145.90015981200003</v>
          </cell>
          <cell r="S59">
            <v>0</v>
          </cell>
          <cell r="T59">
            <v>192.27677673600002</v>
          </cell>
          <cell r="U59">
            <v>0</v>
          </cell>
          <cell r="Y59">
            <v>291.80031962400005</v>
          </cell>
          <cell r="Z59">
            <v>0</v>
          </cell>
          <cell r="AA59">
            <v>0</v>
          </cell>
          <cell r="AB59">
            <v>46.376616924000011</v>
          </cell>
          <cell r="AF59">
            <v>291.80031962400005</v>
          </cell>
          <cell r="AG59">
            <v>0</v>
          </cell>
          <cell r="AH59">
            <v>0</v>
          </cell>
          <cell r="AI59">
            <v>139.12985077200003</v>
          </cell>
        </row>
        <row r="60">
          <cell r="K60">
            <v>0</v>
          </cell>
          <cell r="L60">
            <v>811.25844922179215</v>
          </cell>
          <cell r="M60">
            <v>405.62922461089607</v>
          </cell>
          <cell r="N60">
            <v>0</v>
          </cell>
          <cell r="R60">
            <v>0</v>
          </cell>
          <cell r="S60">
            <v>405.62922461089607</v>
          </cell>
          <cell r="T60">
            <v>811.25844922179215</v>
          </cell>
          <cell r="U60">
            <v>0</v>
          </cell>
          <cell r="Z60">
            <v>557.74018383998214</v>
          </cell>
          <cell r="AA60">
            <v>557.74018383998214</v>
          </cell>
          <cell r="AF60">
            <v>0</v>
          </cell>
          <cell r="AG60">
            <v>608.44383691634403</v>
          </cell>
          <cell r="AH60">
            <v>608.44383691634403</v>
          </cell>
          <cell r="AI60">
            <v>0</v>
          </cell>
        </row>
        <row r="61">
          <cell r="K61">
            <v>1538.9629912614103</v>
          </cell>
          <cell r="L61">
            <v>0</v>
          </cell>
          <cell r="M61">
            <v>0</v>
          </cell>
          <cell r="N61">
            <v>0</v>
          </cell>
          <cell r="R61">
            <v>1538.9629912614103</v>
          </cell>
          <cell r="S61">
            <v>0</v>
          </cell>
          <cell r="T61">
            <v>0</v>
          </cell>
          <cell r="U61">
            <v>0</v>
          </cell>
          <cell r="Z61">
            <v>0</v>
          </cell>
          <cell r="AA61">
            <v>0</v>
          </cell>
          <cell r="AF61">
            <v>1538.9629912614103</v>
          </cell>
          <cell r="AG61">
            <v>0</v>
          </cell>
          <cell r="AH61">
            <v>0</v>
          </cell>
          <cell r="AI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391.34650543445605</v>
          </cell>
          <cell r="R62">
            <v>0</v>
          </cell>
          <cell r="S62">
            <v>0</v>
          </cell>
          <cell r="T62">
            <v>0</v>
          </cell>
          <cell r="U62">
            <v>391.34650543445605</v>
          </cell>
          <cell r="Z62">
            <v>0</v>
          </cell>
          <cell r="AA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489.18313179307006</v>
          </cell>
        </row>
        <row r="63">
          <cell r="K63">
            <v>0</v>
          </cell>
          <cell r="L63">
            <v>101.40730615272402</v>
          </cell>
          <cell r="M63">
            <v>0</v>
          </cell>
          <cell r="N63">
            <v>293.50987907584204</v>
          </cell>
          <cell r="R63">
            <v>0</v>
          </cell>
          <cell r="S63">
            <v>0</v>
          </cell>
          <cell r="T63">
            <v>101.40730615272402</v>
          </cell>
          <cell r="U63">
            <v>293.50987907584204</v>
          </cell>
          <cell r="Z63">
            <v>0</v>
          </cell>
          <cell r="AA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293.50987907584204</v>
          </cell>
        </row>
        <row r="64">
          <cell r="K64">
            <v>1231.1703930091282</v>
          </cell>
          <cell r="L64">
            <v>0</v>
          </cell>
          <cell r="M64">
            <v>202.81461230544804</v>
          </cell>
          <cell r="N64">
            <v>0</v>
          </cell>
          <cell r="R64">
            <v>1231.1703930091282</v>
          </cell>
          <cell r="S64">
            <v>202.81461230544804</v>
          </cell>
          <cell r="T64">
            <v>0</v>
          </cell>
          <cell r="U64">
            <v>0</v>
          </cell>
          <cell r="Z64">
            <v>0</v>
          </cell>
          <cell r="AA64">
            <v>0</v>
          </cell>
          <cell r="AF64">
            <v>923.37779475684613</v>
          </cell>
          <cell r="AG64">
            <v>0</v>
          </cell>
          <cell r="AH64">
            <v>202.81461230544804</v>
          </cell>
          <cell r="AI64">
            <v>0</v>
          </cell>
        </row>
        <row r="65">
          <cell r="K65">
            <v>307.79259825228206</v>
          </cell>
          <cell r="L65">
            <v>405.62922461089607</v>
          </cell>
          <cell r="M65">
            <v>0</v>
          </cell>
          <cell r="N65">
            <v>0</v>
          </cell>
          <cell r="R65">
            <v>307.79259825228206</v>
          </cell>
          <cell r="S65">
            <v>0</v>
          </cell>
          <cell r="T65">
            <v>405.62922461089607</v>
          </cell>
          <cell r="U65">
            <v>0</v>
          </cell>
          <cell r="Z65">
            <v>0</v>
          </cell>
          <cell r="AA65">
            <v>0</v>
          </cell>
          <cell r="AF65">
            <v>615.58519650456412</v>
          </cell>
          <cell r="AG65">
            <v>0</v>
          </cell>
          <cell r="AH65">
            <v>0</v>
          </cell>
          <cell r="AI65">
            <v>293.50987907584204</v>
          </cell>
        </row>
        <row r="66">
          <cell r="K66">
            <v>0</v>
          </cell>
          <cell r="L66">
            <v>1630.2488155096287</v>
          </cell>
          <cell r="M66">
            <v>815.12440775481434</v>
          </cell>
          <cell r="N66">
            <v>0</v>
          </cell>
          <cell r="R66">
            <v>0</v>
          </cell>
          <cell r="S66">
            <v>815.12440775481434</v>
          </cell>
          <cell r="T66">
            <v>1630.2488155096287</v>
          </cell>
          <cell r="U66">
            <v>0</v>
          </cell>
          <cell r="Y66">
            <v>0</v>
          </cell>
          <cell r="Z66">
            <v>1120.7960606628696</v>
          </cell>
          <cell r="AA66">
            <v>1120.7960606628696</v>
          </cell>
          <cell r="AB66">
            <v>0</v>
          </cell>
          <cell r="AF66">
            <v>0</v>
          </cell>
          <cell r="AG66">
            <v>1222.6866116322215</v>
          </cell>
          <cell r="AH66">
            <v>1222.6866116322215</v>
          </cell>
          <cell r="AI66">
            <v>0</v>
          </cell>
        </row>
        <row r="67">
          <cell r="K67">
            <v>3092.593483647227</v>
          </cell>
          <cell r="L67">
            <v>0</v>
          </cell>
          <cell r="M67">
            <v>0</v>
          </cell>
          <cell r="N67">
            <v>0</v>
          </cell>
          <cell r="R67">
            <v>3092.593483647227</v>
          </cell>
          <cell r="S67">
            <v>0</v>
          </cell>
          <cell r="T67">
            <v>0</v>
          </cell>
          <cell r="U67">
            <v>0</v>
          </cell>
          <cell r="Y67">
            <v>4948.1495738355634</v>
          </cell>
          <cell r="Z67">
            <v>0</v>
          </cell>
          <cell r="AA67">
            <v>0</v>
          </cell>
          <cell r="AB67">
            <v>0</v>
          </cell>
          <cell r="AF67">
            <v>3092.593483647227</v>
          </cell>
          <cell r="AG67">
            <v>0</v>
          </cell>
          <cell r="AH67">
            <v>0</v>
          </cell>
          <cell r="AI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786.42284410147579</v>
          </cell>
          <cell r="R68">
            <v>0</v>
          </cell>
          <cell r="S68">
            <v>0</v>
          </cell>
          <cell r="T68">
            <v>0</v>
          </cell>
          <cell r="U68">
            <v>786.42284410147579</v>
          </cell>
          <cell r="Y68">
            <v>0</v>
          </cell>
          <cell r="Z68">
            <v>0</v>
          </cell>
          <cell r="AA68">
            <v>0</v>
          </cell>
          <cell r="AB68">
            <v>1179.6342661522135</v>
          </cell>
          <cell r="AF68">
            <v>0</v>
          </cell>
          <cell r="AG68">
            <v>0</v>
          </cell>
          <cell r="AH68">
            <v>0</v>
          </cell>
          <cell r="AI68">
            <v>983.02855512684471</v>
          </cell>
        </row>
        <row r="69">
          <cell r="K69">
            <v>0</v>
          </cell>
          <cell r="L69">
            <v>203.78110193870359</v>
          </cell>
          <cell r="M69">
            <v>0</v>
          </cell>
          <cell r="N69">
            <v>589.81713307610676</v>
          </cell>
          <cell r="R69">
            <v>0</v>
          </cell>
          <cell r="S69">
            <v>0</v>
          </cell>
          <cell r="T69">
            <v>203.78110193870359</v>
          </cell>
          <cell r="U69">
            <v>589.81713307610676</v>
          </cell>
          <cell r="Y69">
            <v>0</v>
          </cell>
          <cell r="Z69">
            <v>0</v>
          </cell>
          <cell r="AA69">
            <v>0</v>
          </cell>
          <cell r="AB69">
            <v>884.72569961416025</v>
          </cell>
          <cell r="AF69">
            <v>0</v>
          </cell>
          <cell r="AG69">
            <v>0</v>
          </cell>
          <cell r="AH69">
            <v>0</v>
          </cell>
          <cell r="AI69">
            <v>589.81713307610676</v>
          </cell>
        </row>
        <row r="70">
          <cell r="K70">
            <v>2474.0747869177817</v>
          </cell>
          <cell r="L70">
            <v>0</v>
          </cell>
          <cell r="M70">
            <v>407.56220387740717</v>
          </cell>
          <cell r="N70">
            <v>0</v>
          </cell>
          <cell r="R70">
            <v>2474.0747869177817</v>
          </cell>
          <cell r="S70">
            <v>407.56220387740717</v>
          </cell>
          <cell r="T70">
            <v>0</v>
          </cell>
          <cell r="U70">
            <v>0</v>
          </cell>
          <cell r="Y70">
            <v>3092.593483647227</v>
          </cell>
          <cell r="Z70">
            <v>0</v>
          </cell>
          <cell r="AA70">
            <v>0</v>
          </cell>
          <cell r="AB70">
            <v>0</v>
          </cell>
          <cell r="AF70">
            <v>1855.5560901883362</v>
          </cell>
          <cell r="AG70">
            <v>0</v>
          </cell>
          <cell r="AH70">
            <v>407.56220387740717</v>
          </cell>
          <cell r="AI70">
            <v>0</v>
          </cell>
        </row>
        <row r="71">
          <cell r="K71">
            <v>618.51869672944542</v>
          </cell>
          <cell r="L71">
            <v>815.12440775481434</v>
          </cell>
          <cell r="M71">
            <v>0</v>
          </cell>
          <cell r="N71">
            <v>0</v>
          </cell>
          <cell r="R71">
            <v>618.51869672944542</v>
          </cell>
          <cell r="S71">
            <v>0</v>
          </cell>
          <cell r="T71">
            <v>815.12440775481434</v>
          </cell>
          <cell r="U71">
            <v>0</v>
          </cell>
          <cell r="Y71">
            <v>1237.0373934588908</v>
          </cell>
          <cell r="Z71">
            <v>0</v>
          </cell>
          <cell r="AA71">
            <v>0</v>
          </cell>
          <cell r="AB71">
            <v>196.60571102536895</v>
          </cell>
          <cell r="AF71">
            <v>1237.0373934588908</v>
          </cell>
          <cell r="AG71">
            <v>0</v>
          </cell>
          <cell r="AH71">
            <v>0</v>
          </cell>
          <cell r="AI71">
            <v>589.81713307610676</v>
          </cell>
        </row>
      </sheetData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定位属性配比"/>
      <sheetName val="团队模型接口"/>
      <sheetName val="属性分配"/>
      <sheetName val="怪物职业定义"/>
      <sheetName val="AI"/>
      <sheetName val="战斗力划分"/>
      <sheetName val="技能基础价值"/>
      <sheetName val="Sheet1"/>
    </sheetNames>
    <sheetDataSet>
      <sheetData sheetId="0">
        <row r="84">
          <cell r="C84">
            <v>2.1360105300217036</v>
          </cell>
        </row>
      </sheetData>
      <sheetData sheetId="1"/>
      <sheetData sheetId="2">
        <row r="4">
          <cell r="E4">
            <v>0.5</v>
          </cell>
        </row>
        <row r="6">
          <cell r="F6">
            <v>0.6116207951070336</v>
          </cell>
          <cell r="G6">
            <v>0.59769290538521302</v>
          </cell>
          <cell r="H6">
            <v>0.53913093172068483</v>
          </cell>
          <cell r="I6">
            <v>0.51537872064138679</v>
          </cell>
          <cell r="J6">
            <v>0.45574545532375171</v>
          </cell>
          <cell r="K6">
            <v>0.42134741823449279</v>
          </cell>
          <cell r="L6">
            <v>0.36441292817141158</v>
          </cell>
          <cell r="M6">
            <v>0.32150111781805629</v>
          </cell>
          <cell r="N6">
            <v>0.27172291957537725</v>
          </cell>
          <cell r="P6">
            <v>0.18667286784139944</v>
          </cell>
          <cell r="Q6">
            <v>0.38769620660094339</v>
          </cell>
          <cell r="R6">
            <v>0.30299854231438039</v>
          </cell>
          <cell r="S6">
            <v>0.29180292414099335</v>
          </cell>
        </row>
        <row r="7">
          <cell r="F7">
            <v>0.38837920489296635</v>
          </cell>
          <cell r="G7">
            <v>0.40230709461478692</v>
          </cell>
          <cell r="H7">
            <v>0.46086906827931512</v>
          </cell>
          <cell r="I7">
            <v>0.48462127935861332</v>
          </cell>
          <cell r="J7">
            <v>0.54425454467624823</v>
          </cell>
          <cell r="K7">
            <v>0.57865258176550727</v>
          </cell>
          <cell r="L7">
            <v>0.63558707182858842</v>
          </cell>
          <cell r="M7">
            <v>0.67849888218194365</v>
          </cell>
          <cell r="N7">
            <v>0.7282770804246228</v>
          </cell>
          <cell r="P7">
            <v>0.81332713215860053</v>
          </cell>
          <cell r="Q7">
            <v>0.61230379339905661</v>
          </cell>
          <cell r="R7">
            <v>0.69700145768561961</v>
          </cell>
          <cell r="S7">
            <v>0.7081970758590066</v>
          </cell>
        </row>
      </sheetData>
      <sheetData sheetId="3"/>
      <sheetData sheetId="4">
        <row r="2">
          <cell r="B2">
            <v>16</v>
          </cell>
        </row>
      </sheetData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17" sqref="I17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17" t="s">
        <v>36</v>
      </c>
      <c r="D3" s="17"/>
      <c r="E3" s="17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2"/>
  <sheetViews>
    <sheetView workbookViewId="0">
      <selection activeCell="D27" sqref="D27"/>
    </sheetView>
  </sheetViews>
  <sheetFormatPr defaultRowHeight="13.5" x14ac:dyDescent="0.15"/>
  <cols>
    <col min="1" max="1" width="9" style="66"/>
    <col min="2" max="2" width="13" style="66" bestFit="1" customWidth="1"/>
    <col min="3" max="3" width="11.625" style="66" bestFit="1" customWidth="1"/>
    <col min="4" max="5" width="9" style="66"/>
    <col min="6" max="6" width="12.75" style="66" bestFit="1" customWidth="1"/>
    <col min="7" max="7" width="9" style="66"/>
    <col min="8" max="8" width="17.25" style="66" bestFit="1" customWidth="1"/>
    <col min="9" max="18" width="9" style="66"/>
    <col min="19" max="19" width="5.5" style="66" bestFit="1" customWidth="1"/>
    <col min="20" max="16384" width="9" style="66"/>
  </cols>
  <sheetData>
    <row r="2" spans="1:20" x14ac:dyDescent="0.15">
      <c r="B2" s="66" t="s">
        <v>280</v>
      </c>
      <c r="C2" s="66" t="s">
        <v>281</v>
      </c>
      <c r="D2" s="66" t="s">
        <v>282</v>
      </c>
      <c r="E2" s="66" t="s">
        <v>283</v>
      </c>
      <c r="F2" s="66" t="s">
        <v>284</v>
      </c>
      <c r="G2" s="66" t="s">
        <v>285</v>
      </c>
      <c r="H2" s="66" t="s">
        <v>286</v>
      </c>
      <c r="I2" s="66" t="s">
        <v>287</v>
      </c>
      <c r="J2" s="66" t="s">
        <v>288</v>
      </c>
    </row>
    <row r="3" spans="1:20" x14ac:dyDescent="0.15">
      <c r="A3" s="66">
        <v>1</v>
      </c>
      <c r="B3" s="66" t="s">
        <v>289</v>
      </c>
      <c r="C3" s="74">
        <f>[2]属性拆分生成!D3</f>
        <v>1</v>
      </c>
      <c r="D3" s="74">
        <f>[2]属性拆分生成!H3</f>
        <v>1</v>
      </c>
      <c r="E3" s="75">
        <f t="shared" ref="E3:E16" si="0">H3-F3-G3</f>
        <v>0.5</v>
      </c>
      <c r="H3" s="74">
        <f>C3*[3]属性分配!$E$4</f>
        <v>0.5</v>
      </c>
    </row>
    <row r="4" spans="1:20" x14ac:dyDescent="0.15">
      <c r="A4" s="66">
        <v>10</v>
      </c>
      <c r="B4" s="66" t="s">
        <v>290</v>
      </c>
      <c r="C4" s="74">
        <f>[2]属性拆分生成!$D$4</f>
        <v>1.4</v>
      </c>
      <c r="D4" s="74">
        <f>[2]属性拆分生成!H4</f>
        <v>1.4039999999999999</v>
      </c>
      <c r="E4" s="75">
        <f t="shared" si="0"/>
        <v>0.5</v>
      </c>
      <c r="F4" s="75">
        <f>H4-H3</f>
        <v>0.3889999999999999</v>
      </c>
      <c r="H4" s="74">
        <f>C4*[3]属性分配!$F$7/[3]属性分配!$F$6</f>
        <v>0.8889999999999999</v>
      </c>
    </row>
    <row r="5" spans="1:20" x14ac:dyDescent="0.15">
      <c r="A5" s="66">
        <v>10</v>
      </c>
      <c r="B5" s="66" t="s">
        <v>291</v>
      </c>
      <c r="C5" s="74">
        <f>[2]属性拆分生成!$D$4</f>
        <v>1.4</v>
      </c>
      <c r="D5" s="74">
        <f>[2]属性拆分生成!H4</f>
        <v>1.4039999999999999</v>
      </c>
      <c r="E5" s="75">
        <f t="shared" si="0"/>
        <v>0.5</v>
      </c>
      <c r="F5" s="75">
        <f>F4</f>
        <v>0.3889999999999999</v>
      </c>
      <c r="G5" s="75">
        <f>H5-H4</f>
        <v>5.3340000000000054E-2</v>
      </c>
      <c r="H5" s="74">
        <f>C5*[3]属性分配!$G$7/[3]属性分配!$G$6</f>
        <v>0.94233999999999996</v>
      </c>
    </row>
    <row r="6" spans="1:20" x14ac:dyDescent="0.15">
      <c r="A6" s="66">
        <v>20</v>
      </c>
      <c r="B6" s="66" t="s">
        <v>292</v>
      </c>
      <c r="C6" s="74">
        <f>[2]属性拆分生成!$D$6</f>
        <v>1.8</v>
      </c>
      <c r="D6" s="74">
        <f>[2]属性拆分生成!H6</f>
        <v>1.8420000000000001</v>
      </c>
      <c r="E6" s="75">
        <f t="shared" si="0"/>
        <v>0.5</v>
      </c>
      <c r="F6" s="75">
        <f>H6-H5+F5</f>
        <v>0.9853666000000002</v>
      </c>
      <c r="G6" s="75">
        <f>G5</f>
        <v>5.3340000000000054E-2</v>
      </c>
      <c r="H6" s="74">
        <f>C6*[3]属性分配!$H$7/[3]属性分配!$H$6</f>
        <v>1.5387066000000003</v>
      </c>
    </row>
    <row r="7" spans="1:20" x14ac:dyDescent="0.15">
      <c r="A7" s="66">
        <v>20</v>
      </c>
      <c r="B7" s="66" t="s">
        <v>293</v>
      </c>
      <c r="C7" s="74">
        <f>[2]属性拆分生成!$D$6</f>
        <v>1.8</v>
      </c>
      <c r="D7" s="74">
        <f>[2]属性拆分生成!H6</f>
        <v>1.8420000000000001</v>
      </c>
      <c r="E7" s="75">
        <f t="shared" si="0"/>
        <v>0.5</v>
      </c>
      <c r="F7" s="75">
        <f>F6</f>
        <v>0.9853666000000002</v>
      </c>
      <c r="G7" s="75">
        <f>H7-H6+G6</f>
        <v>0.20721065999999999</v>
      </c>
      <c r="H7" s="74">
        <f>[3]属性分配!$I$7/[3]属性分配!$I$6*C7</f>
        <v>1.6925772600000002</v>
      </c>
      <c r="I7" s="76"/>
    </row>
    <row r="8" spans="1:20" x14ac:dyDescent="0.15">
      <c r="A8" s="66">
        <v>30</v>
      </c>
      <c r="B8" s="66" t="s">
        <v>294</v>
      </c>
      <c r="C8" s="74">
        <f>[2]属性拆分生成!D8</f>
        <v>2.2000000000000002</v>
      </c>
      <c r="D8" s="74">
        <f>[2]属性拆分生成!H8</f>
        <v>2.4220000000000002</v>
      </c>
      <c r="E8" s="75">
        <f t="shared" si="0"/>
        <v>0.49999999999999989</v>
      </c>
      <c r="F8" s="75">
        <f>H8-H7+F7</f>
        <v>1.9200453758000009</v>
      </c>
      <c r="G8" s="75">
        <f>G7</f>
        <v>0.20721065999999999</v>
      </c>
      <c r="H8" s="74">
        <f>C8*[3]属性分配!$J$7/[3]属性分配!$J$6</f>
        <v>2.6272560358000008</v>
      </c>
      <c r="I8" s="76">
        <f>Q11*T11</f>
        <v>0.79200000000000004</v>
      </c>
    </row>
    <row r="9" spans="1:20" x14ac:dyDescent="0.15">
      <c r="A9" s="66">
        <v>40</v>
      </c>
      <c r="B9" s="66" t="s">
        <v>295</v>
      </c>
      <c r="C9" s="74">
        <f>[2]属性拆分生成!D10</f>
        <v>2.6</v>
      </c>
      <c r="D9" s="74">
        <f>[2]属性拆分生成!H10</f>
        <v>2.9180000000000001</v>
      </c>
      <c r="E9" s="75">
        <f t="shared" si="0"/>
        <v>0.5</v>
      </c>
      <c r="F9" s="75">
        <f>F8</f>
        <v>1.9200453758000009</v>
      </c>
      <c r="G9" s="75">
        <f>H9-H8+G8</f>
        <v>1.1506344183099997</v>
      </c>
      <c r="H9" s="74">
        <f>C9*[3]属性分配!$K$7/[3]属性分配!$K$6</f>
        <v>3.5706797941100006</v>
      </c>
      <c r="I9" s="76">
        <f>Q12*T12</f>
        <v>3.12</v>
      </c>
    </row>
    <row r="10" spans="1:20" x14ac:dyDescent="0.15">
      <c r="A10" s="66">
        <v>50</v>
      </c>
      <c r="B10" s="66" t="s">
        <v>296</v>
      </c>
      <c r="C10" s="74">
        <f>[2]属性拆分生成!D12</f>
        <v>3</v>
      </c>
      <c r="D10" s="74">
        <f>[2]属性拆分生成!H12</f>
        <v>3.3420000000000001</v>
      </c>
      <c r="E10" s="75">
        <f t="shared" si="0"/>
        <v>0.5</v>
      </c>
      <c r="F10" s="75">
        <f>H10-H9+F9</f>
        <v>3.0873830007975003</v>
      </c>
      <c r="G10" s="75">
        <f>G9</f>
        <v>1.1506344183099997</v>
      </c>
      <c r="H10" s="74">
        <f>[3]属性分配!$Q$7/[3]属性分配!$Q$6*C10</f>
        <v>4.7380174191075</v>
      </c>
      <c r="I10" s="76">
        <f>Q13*T13</f>
        <v>5.7600000000000016</v>
      </c>
      <c r="S10" s="66">
        <f>S8</f>
        <v>0</v>
      </c>
      <c r="T10" s="66" t="s">
        <v>297</v>
      </c>
    </row>
    <row r="11" spans="1:20" x14ac:dyDescent="0.15">
      <c r="A11" s="66">
        <v>60</v>
      </c>
      <c r="B11" s="66" t="s">
        <v>298</v>
      </c>
      <c r="C11" s="74">
        <f>[2]属性拆分生成!$D$14</f>
        <v>3.4</v>
      </c>
      <c r="D11" s="74">
        <f>[2]属性拆分生成!$H$14</f>
        <v>6.7184696319999997</v>
      </c>
      <c r="E11" s="75">
        <f t="shared" si="0"/>
        <v>0.49999999999999956</v>
      </c>
      <c r="F11" s="75">
        <f>H11-H10+F10</f>
        <v>4.2794407166772999</v>
      </c>
      <c r="G11" s="75">
        <f>G10</f>
        <v>1.1506344183099997</v>
      </c>
      <c r="H11" s="74">
        <f>[3]属性分配!$L$7/[3]属性分配!$L$6*C11</f>
        <v>5.9300751349872991</v>
      </c>
      <c r="I11" s="76">
        <f>Q14*T13</f>
        <v>9.7919999999999998</v>
      </c>
      <c r="P11" s="66">
        <v>1</v>
      </c>
      <c r="Q11" s="76">
        <f>S11*C8</f>
        <v>0.13200000000000001</v>
      </c>
      <c r="R11" s="66">
        <v>30</v>
      </c>
      <c r="S11" s="66">
        <v>0.06</v>
      </c>
      <c r="T11" s="66">
        <v>6</v>
      </c>
    </row>
    <row r="12" spans="1:20" x14ac:dyDescent="0.15">
      <c r="A12" s="66">
        <v>60</v>
      </c>
      <c r="B12" s="66" t="s">
        <v>299</v>
      </c>
      <c r="C12" s="74">
        <f>[2]属性拆分生成!$D$14</f>
        <v>3.4</v>
      </c>
      <c r="D12" s="74">
        <f>[2]属性拆分生成!$H$14</f>
        <v>6.7184696319999997</v>
      </c>
      <c r="E12" s="75">
        <f t="shared" si="0"/>
        <v>0.49999999999999956</v>
      </c>
      <c r="F12" s="75">
        <f>F11</f>
        <v>4.2794407166772999</v>
      </c>
      <c r="G12" s="75">
        <f>H12-H11+G11</f>
        <v>2.3959501966573336</v>
      </c>
      <c r="H12" s="74">
        <f>[3]属性分配!$M$7/[3]属性分配!$M$6*C12</f>
        <v>7.175390913334633</v>
      </c>
      <c r="I12" s="76">
        <f>T14*Q14</f>
        <v>14.687999999999999</v>
      </c>
      <c r="P12" s="66">
        <v>2</v>
      </c>
      <c r="Q12" s="76">
        <f>S12*C9</f>
        <v>0.26</v>
      </c>
      <c r="R12" s="66">
        <v>40</v>
      </c>
      <c r="S12" s="66">
        <v>0.1</v>
      </c>
      <c r="T12" s="66">
        <v>12</v>
      </c>
    </row>
    <row r="13" spans="1:20" x14ac:dyDescent="0.15">
      <c r="A13" s="66">
        <v>70</v>
      </c>
      <c r="B13" s="66" t="s">
        <v>300</v>
      </c>
      <c r="C13" s="74">
        <f>[2]属性拆分生成!D16</f>
        <v>3.8</v>
      </c>
      <c r="D13" s="74">
        <f>[2]属性拆分生成!H15</f>
        <v>7.8005087680000003</v>
      </c>
      <c r="E13" s="75">
        <f t="shared" si="0"/>
        <v>0.49999999999999956</v>
      </c>
      <c r="F13" s="75">
        <f>H13-H12+F12</f>
        <v>5.8453642630579772</v>
      </c>
      <c r="G13" s="75">
        <f>G12</f>
        <v>2.3959501966573336</v>
      </c>
      <c r="H13" s="74">
        <f>[3]属性分配!$R$7/[3]属性分配!$R$6*C13</f>
        <v>8.7413144597153103</v>
      </c>
      <c r="I13" s="76">
        <f>Q15*T15</f>
        <v>23.256</v>
      </c>
      <c r="P13" s="66">
        <v>3</v>
      </c>
      <c r="Q13" s="76">
        <f>C10*S13</f>
        <v>0.48000000000000009</v>
      </c>
      <c r="R13" s="66">
        <v>50</v>
      </c>
      <c r="S13" s="66">
        <v>0.16000000000000003</v>
      </c>
      <c r="T13" s="66">
        <v>12</v>
      </c>
    </row>
    <row r="14" spans="1:20" x14ac:dyDescent="0.15">
      <c r="A14" s="66">
        <v>80</v>
      </c>
      <c r="B14" s="66" t="s">
        <v>301</v>
      </c>
      <c r="C14" s="74">
        <f>[2]属性拆分生成!D18</f>
        <v>4.2</v>
      </c>
      <c r="D14" s="74">
        <f>[2]属性拆分生成!H16</f>
        <v>8.9785479040000009</v>
      </c>
      <c r="E14" s="75">
        <f t="shared" si="0"/>
        <v>0.49999999999999956</v>
      </c>
      <c r="F14" s="75">
        <f>H14-H13+F13</f>
        <v>7.2973257184621598</v>
      </c>
      <c r="G14" s="75">
        <f>G13</f>
        <v>2.3959501966573336</v>
      </c>
      <c r="H14" s="74">
        <f>[3]属性分配!$S$7/[3]属性分配!$S$6*C14</f>
        <v>10.193275915119493</v>
      </c>
      <c r="I14" s="76">
        <f>Q16*T15</f>
        <v>39.312000000000005</v>
      </c>
      <c r="P14" s="66">
        <v>4</v>
      </c>
      <c r="Q14" s="76">
        <f>C11*S14</f>
        <v>0.81599999999999995</v>
      </c>
      <c r="R14" s="66">
        <v>60</v>
      </c>
      <c r="S14" s="66">
        <v>0.24</v>
      </c>
      <c r="T14" s="66">
        <v>18</v>
      </c>
    </row>
    <row r="15" spans="1:20" x14ac:dyDescent="0.15">
      <c r="A15" s="66">
        <v>90</v>
      </c>
      <c r="B15" s="66" t="s">
        <v>302</v>
      </c>
      <c r="C15" s="74">
        <f>[2]属性拆分生成!D20</f>
        <v>4.5999999999999996</v>
      </c>
      <c r="D15" s="74">
        <f>[2]属性拆分生成!H17</f>
        <v>10.252587040000002</v>
      </c>
      <c r="E15" s="75">
        <f t="shared" si="0"/>
        <v>0.49999999999999956</v>
      </c>
      <c r="F15" s="75">
        <f>H15-H14+F14</f>
        <v>9.433059719725291</v>
      </c>
      <c r="G15" s="75">
        <f>G14</f>
        <v>2.3959501966573336</v>
      </c>
      <c r="H15" s="74">
        <f>[3]属性分配!$N$7/[3]属性分配!$N$6*C15</f>
        <v>12.329009916382624</v>
      </c>
      <c r="I15" s="76">
        <f>T15*Q16</f>
        <v>39.312000000000005</v>
      </c>
      <c r="P15" s="66">
        <v>5</v>
      </c>
      <c r="Q15" s="76">
        <f>S15*C12</f>
        <v>1.292</v>
      </c>
      <c r="R15" s="66">
        <v>70</v>
      </c>
      <c r="S15" s="66">
        <v>0.38</v>
      </c>
      <c r="T15" s="66">
        <v>18</v>
      </c>
    </row>
    <row r="16" spans="1:20" x14ac:dyDescent="0.15">
      <c r="A16" s="66">
        <v>100</v>
      </c>
      <c r="B16" s="66" t="s">
        <v>303</v>
      </c>
      <c r="C16" s="74">
        <f>[2]属性拆分生成!D22</f>
        <v>5</v>
      </c>
      <c r="D16" s="74">
        <f>[2]属性拆分生成!H18</f>
        <v>11.336257484800003</v>
      </c>
      <c r="E16" s="75">
        <f t="shared" si="0"/>
        <v>0.50000000000000133</v>
      </c>
      <c r="F16" s="75">
        <f>H16-H15+F15</f>
        <v>17.146088323414261</v>
      </c>
      <c r="G16" s="75">
        <f>G15</f>
        <v>2.3959501966573336</v>
      </c>
      <c r="H16" s="74">
        <f>[3]属性分配!$P$7/[3]属性分配!$P$6*C15</f>
        <v>20.042038520071596</v>
      </c>
      <c r="I16" s="76">
        <f>Q16*T16</f>
        <v>52.416000000000004</v>
      </c>
      <c r="P16" s="66">
        <v>6</v>
      </c>
      <c r="Q16" s="76">
        <f>S16*C14</f>
        <v>2.1840000000000002</v>
      </c>
      <c r="R16" s="66">
        <v>80</v>
      </c>
      <c r="S16" s="77">
        <v>0.52</v>
      </c>
      <c r="T16" s="66">
        <v>24</v>
      </c>
    </row>
    <row r="17" spans="1:20" x14ac:dyDescent="0.15">
      <c r="I17" s="76"/>
    </row>
    <row r="18" spans="1:20" x14ac:dyDescent="0.15">
      <c r="I18" s="76"/>
    </row>
    <row r="19" spans="1:20" x14ac:dyDescent="0.15">
      <c r="C19" s="66" t="s">
        <v>304</v>
      </c>
    </row>
    <row r="20" spans="1:20" x14ac:dyDescent="0.15">
      <c r="B20" s="66" t="s">
        <v>305</v>
      </c>
      <c r="C20" s="66">
        <f>[2]属性拆分生成!K20</f>
        <v>862</v>
      </c>
      <c r="D20" s="66">
        <f>[2]属性拆分生成!K21</f>
        <v>284</v>
      </c>
      <c r="E20" s="66">
        <f>[2]属性拆分生成!K22</f>
        <v>284</v>
      </c>
      <c r="F20" s="66">
        <f>[2]属性拆分生成!K23</f>
        <v>274</v>
      </c>
      <c r="T20" s="66">
        <f>R20*0.2</f>
        <v>0</v>
      </c>
    </row>
    <row r="21" spans="1:20" x14ac:dyDescent="0.15">
      <c r="B21" s="66" t="s">
        <v>306</v>
      </c>
      <c r="C21" s="66">
        <f>C20*$E$3</f>
        <v>431</v>
      </c>
      <c r="D21" s="66">
        <f t="shared" ref="D21:F21" si="1">D20*$E$3</f>
        <v>142</v>
      </c>
      <c r="E21" s="66">
        <f t="shared" si="1"/>
        <v>142</v>
      </c>
      <c r="F21" s="66">
        <f t="shared" si="1"/>
        <v>137</v>
      </c>
      <c r="T21" s="66">
        <f t="shared" ref="T21:T25" si="2">R21*0.2</f>
        <v>0</v>
      </c>
    </row>
    <row r="22" spans="1:20" x14ac:dyDescent="0.15">
      <c r="T22" s="66">
        <f t="shared" si="2"/>
        <v>0</v>
      </c>
    </row>
    <row r="23" spans="1:20" x14ac:dyDescent="0.15">
      <c r="T23" s="66">
        <f t="shared" si="2"/>
        <v>0</v>
      </c>
    </row>
    <row r="24" spans="1:20" x14ac:dyDescent="0.15">
      <c r="B24" s="66" t="s">
        <v>307</v>
      </c>
      <c r="C24" s="66">
        <f>ROUND(C25,0)</f>
        <v>335</v>
      </c>
      <c r="D24" s="66">
        <f t="shared" ref="D24:F24" si="3">ROUND(D25,0)</f>
        <v>110</v>
      </c>
      <c r="E24" s="66">
        <f t="shared" si="3"/>
        <v>110</v>
      </c>
      <c r="F24" s="66">
        <f t="shared" si="3"/>
        <v>107</v>
      </c>
      <c r="T24" s="66">
        <f t="shared" si="2"/>
        <v>0</v>
      </c>
    </row>
    <row r="25" spans="1:20" x14ac:dyDescent="0.15">
      <c r="A25" s="66" t="s">
        <v>308</v>
      </c>
      <c r="B25" s="66" t="s">
        <v>309</v>
      </c>
      <c r="C25" s="66">
        <f>C20*$F$5</f>
        <v>335.31799999999993</v>
      </c>
      <c r="D25" s="66">
        <f t="shared" ref="D25:F25" si="4">D20*$F$5</f>
        <v>110.47599999999997</v>
      </c>
      <c r="E25" s="66">
        <f t="shared" si="4"/>
        <v>110.47599999999997</v>
      </c>
      <c r="F25" s="66">
        <f t="shared" si="4"/>
        <v>106.58599999999997</v>
      </c>
      <c r="T25" s="66">
        <f t="shared" si="2"/>
        <v>0</v>
      </c>
    </row>
    <row r="26" spans="1:20" x14ac:dyDescent="0.15">
      <c r="B26" s="66" t="s">
        <v>310</v>
      </c>
      <c r="C26" s="78">
        <f>C24/9</f>
        <v>37.222222222222221</v>
      </c>
      <c r="D26" s="78">
        <f t="shared" ref="D26:F26" si="5">D24/9</f>
        <v>12.222222222222221</v>
      </c>
      <c r="E26" s="78">
        <f t="shared" si="5"/>
        <v>12.222222222222221</v>
      </c>
      <c r="F26" s="78">
        <f t="shared" si="5"/>
        <v>11.888888888888889</v>
      </c>
    </row>
    <row r="27" spans="1:20" x14ac:dyDescent="0.15">
      <c r="B27" s="66" t="s">
        <v>96</v>
      </c>
      <c r="C27" s="71">
        <f>C$26+C26</f>
        <v>74.444444444444443</v>
      </c>
      <c r="D27" s="71">
        <f t="shared" ref="D27:F34" si="6">D$26+D26</f>
        <v>24.444444444444443</v>
      </c>
      <c r="E27" s="71">
        <f t="shared" si="6"/>
        <v>24.444444444444443</v>
      </c>
      <c r="F27" s="71">
        <f t="shared" si="6"/>
        <v>23.777777777777779</v>
      </c>
    </row>
    <row r="28" spans="1:20" x14ac:dyDescent="0.15">
      <c r="B28" s="66" t="s">
        <v>95</v>
      </c>
      <c r="C28" s="71">
        <f t="shared" ref="C28:C34" si="7">C$26+C27</f>
        <v>111.66666666666666</v>
      </c>
      <c r="D28" s="71">
        <f t="shared" si="6"/>
        <v>36.666666666666664</v>
      </c>
      <c r="E28" s="71">
        <f t="shared" si="6"/>
        <v>36.666666666666664</v>
      </c>
      <c r="F28" s="71">
        <f t="shared" si="6"/>
        <v>35.666666666666671</v>
      </c>
    </row>
    <row r="29" spans="1:20" x14ac:dyDescent="0.15">
      <c r="B29" s="66" t="s">
        <v>94</v>
      </c>
      <c r="C29" s="71">
        <f t="shared" si="7"/>
        <v>148.88888888888889</v>
      </c>
      <c r="D29" s="71">
        <f t="shared" si="6"/>
        <v>48.888888888888886</v>
      </c>
      <c r="E29" s="71">
        <f t="shared" si="6"/>
        <v>48.888888888888886</v>
      </c>
      <c r="F29" s="71">
        <f t="shared" si="6"/>
        <v>47.555555555555557</v>
      </c>
    </row>
    <row r="30" spans="1:20" x14ac:dyDescent="0.15">
      <c r="B30" s="66" t="s">
        <v>93</v>
      </c>
      <c r="C30" s="71">
        <f t="shared" si="7"/>
        <v>186.11111111111111</v>
      </c>
      <c r="D30" s="71">
        <f t="shared" si="6"/>
        <v>61.111111111111107</v>
      </c>
      <c r="E30" s="71">
        <f t="shared" si="6"/>
        <v>61.111111111111107</v>
      </c>
      <c r="F30" s="71">
        <f t="shared" si="6"/>
        <v>59.444444444444443</v>
      </c>
    </row>
    <row r="31" spans="1:20" x14ac:dyDescent="0.15">
      <c r="B31" s="66" t="s">
        <v>92</v>
      </c>
      <c r="C31" s="71">
        <f t="shared" si="7"/>
        <v>223.33333333333334</v>
      </c>
      <c r="D31" s="71">
        <f t="shared" si="6"/>
        <v>73.333333333333329</v>
      </c>
      <c r="E31" s="71">
        <f t="shared" si="6"/>
        <v>73.333333333333329</v>
      </c>
      <c r="F31" s="71">
        <f t="shared" si="6"/>
        <v>71.333333333333329</v>
      </c>
    </row>
    <row r="32" spans="1:20" x14ac:dyDescent="0.15">
      <c r="B32" s="66" t="s">
        <v>91</v>
      </c>
      <c r="C32" s="71">
        <f t="shared" si="7"/>
        <v>260.55555555555554</v>
      </c>
      <c r="D32" s="71">
        <f t="shared" si="6"/>
        <v>85.555555555555543</v>
      </c>
      <c r="E32" s="71">
        <f t="shared" si="6"/>
        <v>85.555555555555543</v>
      </c>
      <c r="F32" s="71">
        <f t="shared" si="6"/>
        <v>83.222222222222214</v>
      </c>
    </row>
    <row r="33" spans="1:21" x14ac:dyDescent="0.15">
      <c r="B33" s="66" t="s">
        <v>90</v>
      </c>
      <c r="C33" s="71">
        <f t="shared" si="7"/>
        <v>297.77777777777777</v>
      </c>
      <c r="D33" s="71">
        <f t="shared" si="6"/>
        <v>97.777777777777771</v>
      </c>
      <c r="E33" s="71">
        <f t="shared" si="6"/>
        <v>97.777777777777771</v>
      </c>
      <c r="F33" s="71">
        <f t="shared" si="6"/>
        <v>95.1111111111111</v>
      </c>
    </row>
    <row r="34" spans="1:21" x14ac:dyDescent="0.15">
      <c r="B34" s="66" t="s">
        <v>89</v>
      </c>
      <c r="C34" s="71">
        <f t="shared" si="7"/>
        <v>335</v>
      </c>
      <c r="D34" s="71">
        <f t="shared" si="6"/>
        <v>110</v>
      </c>
      <c r="E34" s="71">
        <f t="shared" si="6"/>
        <v>110</v>
      </c>
      <c r="F34" s="71">
        <f t="shared" si="6"/>
        <v>106.99999999999999</v>
      </c>
    </row>
    <row r="35" spans="1:21" ht="5.25" customHeight="1" x14ac:dyDescent="0.15">
      <c r="A35" s="79"/>
      <c r="B35" s="79"/>
      <c r="C35" s="80"/>
      <c r="D35" s="80"/>
      <c r="E35" s="80"/>
      <c r="F35" s="80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1:21" x14ac:dyDescent="0.15">
      <c r="A36" s="66" t="s">
        <v>311</v>
      </c>
      <c r="B36" s="66" t="s">
        <v>284</v>
      </c>
      <c r="C36" s="66">
        <f>ROUND(C37,0)</f>
        <v>514</v>
      </c>
      <c r="D36" s="66">
        <f t="shared" ref="D36:F36" si="8">ROUND(D37,0)</f>
        <v>169</v>
      </c>
      <c r="E36" s="66">
        <f t="shared" si="8"/>
        <v>169</v>
      </c>
      <c r="F36" s="66">
        <f t="shared" si="8"/>
        <v>163</v>
      </c>
    </row>
    <row r="37" spans="1:21" x14ac:dyDescent="0.15">
      <c r="B37" s="66" t="s">
        <v>309</v>
      </c>
      <c r="C37" s="66">
        <f>($F$6-$F$5)*C20</f>
        <v>514.06800920000023</v>
      </c>
      <c r="D37" s="66">
        <f t="shared" ref="D37:F37" si="9">($F$6-$F$5)*D20</f>
        <v>169.36811440000008</v>
      </c>
      <c r="E37" s="66">
        <f t="shared" si="9"/>
        <v>169.36811440000008</v>
      </c>
      <c r="F37" s="66">
        <f t="shared" si="9"/>
        <v>163.40444840000009</v>
      </c>
    </row>
    <row r="38" spans="1:21" x14ac:dyDescent="0.15">
      <c r="B38" s="66" t="s">
        <v>310</v>
      </c>
      <c r="C38" s="78">
        <f>C36/9</f>
        <v>57.111111111111114</v>
      </c>
      <c r="D38" s="78">
        <f t="shared" ref="D38:F38" si="10">D36/9</f>
        <v>18.777777777777779</v>
      </c>
      <c r="E38" s="78">
        <f t="shared" si="10"/>
        <v>18.777777777777779</v>
      </c>
      <c r="F38" s="78">
        <f t="shared" si="10"/>
        <v>18.111111111111111</v>
      </c>
    </row>
    <row r="39" spans="1:21" x14ac:dyDescent="0.15">
      <c r="B39" s="66" t="s">
        <v>96</v>
      </c>
      <c r="C39" s="71">
        <f>C$38+C38</f>
        <v>114.22222222222223</v>
      </c>
      <c r="D39" s="71">
        <f t="shared" ref="D39:F46" si="11">D$38+D38</f>
        <v>37.555555555555557</v>
      </c>
      <c r="E39" s="71">
        <f t="shared" si="11"/>
        <v>37.555555555555557</v>
      </c>
      <c r="F39" s="71">
        <f t="shared" si="11"/>
        <v>36.222222222222221</v>
      </c>
    </row>
    <row r="40" spans="1:21" x14ac:dyDescent="0.15">
      <c r="B40" s="66" t="s">
        <v>95</v>
      </c>
      <c r="C40" s="71">
        <f t="shared" ref="C40:C46" si="12">C$38+C39</f>
        <v>171.33333333333334</v>
      </c>
      <c r="D40" s="71">
        <f t="shared" si="11"/>
        <v>56.333333333333336</v>
      </c>
      <c r="E40" s="71">
        <f t="shared" si="11"/>
        <v>56.333333333333336</v>
      </c>
      <c r="F40" s="71">
        <f t="shared" si="11"/>
        <v>54.333333333333329</v>
      </c>
    </row>
    <row r="41" spans="1:21" x14ac:dyDescent="0.15">
      <c r="B41" s="66" t="s">
        <v>94</v>
      </c>
      <c r="C41" s="71">
        <f t="shared" si="12"/>
        <v>228.44444444444446</v>
      </c>
      <c r="D41" s="71">
        <f t="shared" si="11"/>
        <v>75.111111111111114</v>
      </c>
      <c r="E41" s="71">
        <f t="shared" si="11"/>
        <v>75.111111111111114</v>
      </c>
      <c r="F41" s="71">
        <f t="shared" si="11"/>
        <v>72.444444444444443</v>
      </c>
    </row>
    <row r="42" spans="1:21" x14ac:dyDescent="0.15">
      <c r="B42" s="66" t="s">
        <v>93</v>
      </c>
      <c r="C42" s="71">
        <f t="shared" si="12"/>
        <v>285.55555555555554</v>
      </c>
      <c r="D42" s="71">
        <f t="shared" si="11"/>
        <v>93.888888888888886</v>
      </c>
      <c r="E42" s="71">
        <f t="shared" si="11"/>
        <v>93.888888888888886</v>
      </c>
      <c r="F42" s="71">
        <f t="shared" si="11"/>
        <v>90.555555555555557</v>
      </c>
    </row>
    <row r="43" spans="1:21" x14ac:dyDescent="0.15">
      <c r="B43" s="66" t="s">
        <v>92</v>
      </c>
      <c r="C43" s="71">
        <f t="shared" si="12"/>
        <v>342.66666666666663</v>
      </c>
      <c r="D43" s="71">
        <f t="shared" si="11"/>
        <v>112.66666666666666</v>
      </c>
      <c r="E43" s="71">
        <f t="shared" si="11"/>
        <v>112.66666666666666</v>
      </c>
      <c r="F43" s="71">
        <f t="shared" si="11"/>
        <v>108.66666666666667</v>
      </c>
    </row>
    <row r="44" spans="1:21" x14ac:dyDescent="0.15">
      <c r="B44" s="66" t="s">
        <v>91</v>
      </c>
      <c r="C44" s="71">
        <f t="shared" si="12"/>
        <v>399.77777777777771</v>
      </c>
      <c r="D44" s="71">
        <f t="shared" si="11"/>
        <v>131.44444444444443</v>
      </c>
      <c r="E44" s="71">
        <f t="shared" si="11"/>
        <v>131.44444444444443</v>
      </c>
      <c r="F44" s="71">
        <f t="shared" si="11"/>
        <v>126.77777777777779</v>
      </c>
    </row>
    <row r="45" spans="1:21" x14ac:dyDescent="0.15">
      <c r="B45" s="66" t="s">
        <v>90</v>
      </c>
      <c r="C45" s="71">
        <f t="shared" si="12"/>
        <v>456.8888888888888</v>
      </c>
      <c r="D45" s="71">
        <f t="shared" si="11"/>
        <v>150.2222222222222</v>
      </c>
      <c r="E45" s="71">
        <f t="shared" si="11"/>
        <v>150.2222222222222</v>
      </c>
      <c r="F45" s="71">
        <f t="shared" si="11"/>
        <v>144.88888888888889</v>
      </c>
    </row>
    <row r="46" spans="1:21" x14ac:dyDescent="0.15">
      <c r="B46" s="66" t="s">
        <v>89</v>
      </c>
      <c r="C46" s="71">
        <f t="shared" si="12"/>
        <v>513.99999999999989</v>
      </c>
      <c r="D46" s="71">
        <f t="shared" si="11"/>
        <v>168.99999999999997</v>
      </c>
      <c r="E46" s="71">
        <f t="shared" si="11"/>
        <v>168.99999999999997</v>
      </c>
      <c r="F46" s="71">
        <f t="shared" si="11"/>
        <v>163</v>
      </c>
    </row>
    <row r="47" spans="1:21" ht="6" customHeight="1" x14ac:dyDescent="0.15">
      <c r="A47" s="79"/>
      <c r="B47" s="79"/>
      <c r="C47" s="80"/>
      <c r="D47" s="80"/>
      <c r="E47" s="80"/>
      <c r="F47" s="80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1:21" x14ac:dyDescent="0.15">
      <c r="A48" s="66" t="s">
        <v>312</v>
      </c>
      <c r="B48" s="66" t="s">
        <v>284</v>
      </c>
      <c r="C48" s="66">
        <f>ROUND(C49,0)</f>
        <v>806</v>
      </c>
      <c r="D48" s="66">
        <f t="shared" ref="D48:F48" si="13">ROUND(D49,0)</f>
        <v>265</v>
      </c>
      <c r="E48" s="66">
        <f t="shared" si="13"/>
        <v>265</v>
      </c>
      <c r="F48" s="66">
        <f t="shared" si="13"/>
        <v>256</v>
      </c>
    </row>
    <row r="49" spans="1:21" x14ac:dyDescent="0.15">
      <c r="B49" s="66" t="s">
        <v>309</v>
      </c>
      <c r="C49" s="66">
        <f>($F$8-$F$6)*C20</f>
        <v>805.69310473960059</v>
      </c>
      <c r="D49" s="66">
        <f t="shared" ref="D49:F49" si="14">($F$8-$F$6)*D20</f>
        <v>265.44877232720017</v>
      </c>
      <c r="E49" s="66">
        <f t="shared" si="14"/>
        <v>265.44877232720017</v>
      </c>
      <c r="F49" s="66">
        <f t="shared" si="14"/>
        <v>256.10198456920017</v>
      </c>
    </row>
    <row r="50" spans="1:21" x14ac:dyDescent="0.15">
      <c r="B50" s="66" t="s">
        <v>310</v>
      </c>
      <c r="C50" s="78">
        <f>C48/9</f>
        <v>89.555555555555557</v>
      </c>
      <c r="D50" s="78">
        <f t="shared" ref="D50:F50" si="15">D48/9</f>
        <v>29.444444444444443</v>
      </c>
      <c r="E50" s="78">
        <f t="shared" si="15"/>
        <v>29.444444444444443</v>
      </c>
      <c r="F50" s="78">
        <f t="shared" si="15"/>
        <v>28.444444444444443</v>
      </c>
    </row>
    <row r="51" spans="1:21" x14ac:dyDescent="0.15">
      <c r="B51" s="66" t="s">
        <v>96</v>
      </c>
      <c r="C51" s="71">
        <f>C$50+C50</f>
        <v>179.11111111111111</v>
      </c>
      <c r="D51" s="71">
        <f t="shared" ref="D51:F58" si="16">D$50+D50</f>
        <v>58.888888888888886</v>
      </c>
      <c r="E51" s="71">
        <f t="shared" si="16"/>
        <v>58.888888888888886</v>
      </c>
      <c r="F51" s="71">
        <f t="shared" si="16"/>
        <v>56.888888888888886</v>
      </c>
    </row>
    <row r="52" spans="1:21" x14ac:dyDescent="0.15">
      <c r="B52" s="66" t="s">
        <v>95</v>
      </c>
      <c r="C52" s="71">
        <f t="shared" ref="C52:C58" si="17">C$50+C51</f>
        <v>268.66666666666669</v>
      </c>
      <c r="D52" s="71">
        <f t="shared" si="16"/>
        <v>88.333333333333329</v>
      </c>
      <c r="E52" s="71">
        <f t="shared" si="16"/>
        <v>88.333333333333329</v>
      </c>
      <c r="F52" s="71">
        <f t="shared" si="16"/>
        <v>85.333333333333329</v>
      </c>
    </row>
    <row r="53" spans="1:21" x14ac:dyDescent="0.15">
      <c r="B53" s="66" t="s">
        <v>94</v>
      </c>
      <c r="C53" s="71">
        <f t="shared" si="17"/>
        <v>358.22222222222223</v>
      </c>
      <c r="D53" s="71">
        <f t="shared" si="16"/>
        <v>117.77777777777777</v>
      </c>
      <c r="E53" s="71">
        <f t="shared" si="16"/>
        <v>117.77777777777777</v>
      </c>
      <c r="F53" s="71">
        <f t="shared" si="16"/>
        <v>113.77777777777777</v>
      </c>
    </row>
    <row r="54" spans="1:21" x14ac:dyDescent="0.15">
      <c r="B54" s="66" t="s">
        <v>93</v>
      </c>
      <c r="C54" s="71">
        <f t="shared" si="17"/>
        <v>447.77777777777777</v>
      </c>
      <c r="D54" s="71">
        <f t="shared" si="16"/>
        <v>147.22222222222223</v>
      </c>
      <c r="E54" s="71">
        <f t="shared" si="16"/>
        <v>147.22222222222223</v>
      </c>
      <c r="F54" s="71">
        <f t="shared" si="16"/>
        <v>142.22222222222223</v>
      </c>
    </row>
    <row r="55" spans="1:21" x14ac:dyDescent="0.15">
      <c r="B55" s="66" t="s">
        <v>92</v>
      </c>
      <c r="C55" s="71">
        <f t="shared" si="17"/>
        <v>537.33333333333337</v>
      </c>
      <c r="D55" s="71">
        <f t="shared" si="16"/>
        <v>176.66666666666669</v>
      </c>
      <c r="E55" s="71">
        <f t="shared" si="16"/>
        <v>176.66666666666669</v>
      </c>
      <c r="F55" s="71">
        <f t="shared" si="16"/>
        <v>170.66666666666669</v>
      </c>
    </row>
    <row r="56" spans="1:21" x14ac:dyDescent="0.15">
      <c r="B56" s="66" t="s">
        <v>91</v>
      </c>
      <c r="C56" s="71">
        <f t="shared" si="17"/>
        <v>626.88888888888891</v>
      </c>
      <c r="D56" s="71">
        <f t="shared" si="16"/>
        <v>206.11111111111114</v>
      </c>
      <c r="E56" s="71">
        <f t="shared" si="16"/>
        <v>206.11111111111114</v>
      </c>
      <c r="F56" s="71">
        <f t="shared" si="16"/>
        <v>199.11111111111114</v>
      </c>
    </row>
    <row r="57" spans="1:21" x14ac:dyDescent="0.15">
      <c r="B57" s="66" t="s">
        <v>90</v>
      </c>
      <c r="C57" s="71">
        <f t="shared" si="17"/>
        <v>716.44444444444446</v>
      </c>
      <c r="D57" s="71">
        <f t="shared" si="16"/>
        <v>235.5555555555556</v>
      </c>
      <c r="E57" s="71">
        <f t="shared" si="16"/>
        <v>235.5555555555556</v>
      </c>
      <c r="F57" s="71">
        <f t="shared" si="16"/>
        <v>227.5555555555556</v>
      </c>
    </row>
    <row r="58" spans="1:21" x14ac:dyDescent="0.15">
      <c r="B58" s="66" t="s">
        <v>89</v>
      </c>
      <c r="C58" s="71">
        <f t="shared" si="17"/>
        <v>806</v>
      </c>
      <c r="D58" s="71">
        <f t="shared" si="16"/>
        <v>265.00000000000006</v>
      </c>
      <c r="E58" s="71">
        <f t="shared" si="16"/>
        <v>265.00000000000006</v>
      </c>
      <c r="F58" s="71">
        <f t="shared" si="16"/>
        <v>256.00000000000006</v>
      </c>
    </row>
    <row r="59" spans="1:21" ht="6" customHeight="1" x14ac:dyDescent="0.15">
      <c r="A59" s="79"/>
      <c r="B59" s="79"/>
      <c r="C59" s="80"/>
      <c r="D59" s="80"/>
      <c r="E59" s="80"/>
      <c r="F59" s="80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1:21" x14ac:dyDescent="0.15">
      <c r="A60" s="66" t="s">
        <v>313</v>
      </c>
      <c r="B60" s="66" t="s">
        <v>284</v>
      </c>
      <c r="C60" s="66">
        <f>ROUND(C61,0)</f>
        <v>2034</v>
      </c>
      <c r="D60" s="66">
        <f t="shared" ref="D60:F60" si="18">ROUND(D61,0)</f>
        <v>670</v>
      </c>
      <c r="E60" s="66">
        <f t="shared" si="18"/>
        <v>670</v>
      </c>
      <c r="F60" s="66">
        <f t="shared" si="18"/>
        <v>646</v>
      </c>
    </row>
    <row r="61" spans="1:21" x14ac:dyDescent="0.15">
      <c r="B61" s="66" t="s">
        <v>309</v>
      </c>
      <c r="C61" s="66">
        <f>($F$11-$F$8)*C20</f>
        <v>2033.7987838362317</v>
      </c>
      <c r="D61" s="66">
        <f t="shared" ref="D61:F61" si="19">($F$11-$F$8)*D20</f>
        <v>670.06827680915285</v>
      </c>
      <c r="E61" s="66">
        <f t="shared" si="19"/>
        <v>670.06827680915285</v>
      </c>
      <c r="F61" s="66">
        <f t="shared" si="19"/>
        <v>646.47432340037994</v>
      </c>
    </row>
    <row r="62" spans="1:21" x14ac:dyDescent="0.15">
      <c r="B62" s="66" t="s">
        <v>310</v>
      </c>
      <c r="C62" s="78">
        <f>C60/9</f>
        <v>226</v>
      </c>
      <c r="D62" s="78">
        <f t="shared" ref="D62:F62" si="20">D60/9</f>
        <v>74.444444444444443</v>
      </c>
      <c r="E62" s="78">
        <f t="shared" si="20"/>
        <v>74.444444444444443</v>
      </c>
      <c r="F62" s="78">
        <f t="shared" si="20"/>
        <v>71.777777777777771</v>
      </c>
    </row>
    <row r="63" spans="1:21" x14ac:dyDescent="0.15">
      <c r="B63" s="66" t="s">
        <v>96</v>
      </c>
      <c r="C63" s="71">
        <f>C$62+C62</f>
        <v>452</v>
      </c>
      <c r="D63" s="71">
        <f t="shared" ref="D63:F70" si="21">D$62+D62</f>
        <v>148.88888888888889</v>
      </c>
      <c r="E63" s="71">
        <f t="shared" si="21"/>
        <v>148.88888888888889</v>
      </c>
      <c r="F63" s="71">
        <f t="shared" si="21"/>
        <v>143.55555555555554</v>
      </c>
    </row>
    <row r="64" spans="1:21" x14ac:dyDescent="0.15">
      <c r="B64" s="66" t="s">
        <v>95</v>
      </c>
      <c r="C64" s="71">
        <f t="shared" ref="C64:C70" si="22">C$62+C63</f>
        <v>678</v>
      </c>
      <c r="D64" s="71">
        <f t="shared" si="21"/>
        <v>223.33333333333331</v>
      </c>
      <c r="E64" s="71">
        <f t="shared" si="21"/>
        <v>223.33333333333331</v>
      </c>
      <c r="F64" s="71">
        <f t="shared" si="21"/>
        <v>215.33333333333331</v>
      </c>
    </row>
    <row r="65" spans="1:21" x14ac:dyDescent="0.15">
      <c r="B65" s="66" t="s">
        <v>94</v>
      </c>
      <c r="C65" s="71">
        <f t="shared" si="22"/>
        <v>904</v>
      </c>
      <c r="D65" s="71">
        <f t="shared" si="21"/>
        <v>297.77777777777777</v>
      </c>
      <c r="E65" s="71">
        <f t="shared" si="21"/>
        <v>297.77777777777777</v>
      </c>
      <c r="F65" s="71">
        <f t="shared" si="21"/>
        <v>287.11111111111109</v>
      </c>
    </row>
    <row r="66" spans="1:21" x14ac:dyDescent="0.15">
      <c r="B66" s="66" t="s">
        <v>93</v>
      </c>
      <c r="C66" s="71">
        <f t="shared" si="22"/>
        <v>1130</v>
      </c>
      <c r="D66" s="71">
        <f t="shared" si="21"/>
        <v>372.22222222222223</v>
      </c>
      <c r="E66" s="71">
        <f t="shared" si="21"/>
        <v>372.22222222222223</v>
      </c>
      <c r="F66" s="71">
        <f t="shared" si="21"/>
        <v>358.88888888888886</v>
      </c>
    </row>
    <row r="67" spans="1:21" x14ac:dyDescent="0.15">
      <c r="B67" s="66" t="s">
        <v>92</v>
      </c>
      <c r="C67" s="71">
        <f t="shared" si="22"/>
        <v>1356</v>
      </c>
      <c r="D67" s="71">
        <f t="shared" si="21"/>
        <v>446.66666666666669</v>
      </c>
      <c r="E67" s="71">
        <f t="shared" si="21"/>
        <v>446.66666666666669</v>
      </c>
      <c r="F67" s="71">
        <f t="shared" si="21"/>
        <v>430.66666666666663</v>
      </c>
    </row>
    <row r="68" spans="1:21" x14ac:dyDescent="0.15">
      <c r="B68" s="66" t="s">
        <v>91</v>
      </c>
      <c r="C68" s="71">
        <f t="shared" si="22"/>
        <v>1582</v>
      </c>
      <c r="D68" s="71">
        <f t="shared" si="21"/>
        <v>521.11111111111109</v>
      </c>
      <c r="E68" s="71">
        <f t="shared" si="21"/>
        <v>521.11111111111109</v>
      </c>
      <c r="F68" s="71">
        <f t="shared" si="21"/>
        <v>502.4444444444444</v>
      </c>
    </row>
    <row r="69" spans="1:21" x14ac:dyDescent="0.15">
      <c r="B69" s="66" t="s">
        <v>90</v>
      </c>
      <c r="C69" s="71">
        <f t="shared" si="22"/>
        <v>1808</v>
      </c>
      <c r="D69" s="71">
        <f t="shared" si="21"/>
        <v>595.55555555555554</v>
      </c>
      <c r="E69" s="71">
        <f t="shared" si="21"/>
        <v>595.55555555555554</v>
      </c>
      <c r="F69" s="71">
        <f t="shared" si="21"/>
        <v>574.22222222222217</v>
      </c>
    </row>
    <row r="70" spans="1:21" x14ac:dyDescent="0.15">
      <c r="B70" s="66" t="s">
        <v>89</v>
      </c>
      <c r="C70" s="71">
        <f t="shared" si="22"/>
        <v>2034</v>
      </c>
      <c r="D70" s="71">
        <f t="shared" si="21"/>
        <v>670</v>
      </c>
      <c r="E70" s="71">
        <f t="shared" si="21"/>
        <v>670</v>
      </c>
      <c r="F70" s="71">
        <f t="shared" si="21"/>
        <v>646</v>
      </c>
    </row>
    <row r="71" spans="1:21" ht="5.25" customHeight="1" x14ac:dyDescent="0.1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1:21" x14ac:dyDescent="0.15">
      <c r="A72" s="66" t="s">
        <v>314</v>
      </c>
      <c r="B72" s="66" t="s">
        <v>284</v>
      </c>
      <c r="C72" s="66">
        <f>ROUND(C73,0)</f>
        <v>4442</v>
      </c>
      <c r="D72" s="66">
        <f t="shared" ref="D72:F72" si="23">ROUND(D73,0)</f>
        <v>1464</v>
      </c>
      <c r="E72" s="66">
        <f t="shared" si="23"/>
        <v>1464</v>
      </c>
      <c r="F72" s="66">
        <f t="shared" si="23"/>
        <v>1412</v>
      </c>
    </row>
    <row r="73" spans="1:21" x14ac:dyDescent="0.15">
      <c r="B73" s="66" t="s">
        <v>315</v>
      </c>
      <c r="C73" s="66">
        <f>($F$15-$F$12)*C20</f>
        <v>4442.4195806273683</v>
      </c>
      <c r="D73" s="66">
        <f t="shared" ref="D73:F73" si="24">($F$15-$F$12)*D20</f>
        <v>1463.6277968656295</v>
      </c>
      <c r="E73" s="66">
        <f t="shared" si="24"/>
        <v>1463.6277968656295</v>
      </c>
      <c r="F73" s="66">
        <f t="shared" si="24"/>
        <v>1412.0916068351496</v>
      </c>
    </row>
    <row r="74" spans="1:21" x14ac:dyDescent="0.15">
      <c r="B74" s="66" t="s">
        <v>316</v>
      </c>
      <c r="C74" s="78">
        <f>C72/9</f>
        <v>493.55555555555554</v>
      </c>
      <c r="D74" s="78">
        <f t="shared" ref="D74:F74" si="25">D72/9</f>
        <v>162.66666666666666</v>
      </c>
      <c r="E74" s="78">
        <f t="shared" si="25"/>
        <v>162.66666666666666</v>
      </c>
      <c r="F74" s="78">
        <f t="shared" si="25"/>
        <v>156.88888888888889</v>
      </c>
    </row>
    <row r="75" spans="1:21" x14ac:dyDescent="0.15">
      <c r="B75" s="66" t="s">
        <v>96</v>
      </c>
      <c r="C75" s="71">
        <f>C$74+C74</f>
        <v>987.11111111111109</v>
      </c>
      <c r="D75" s="71">
        <f t="shared" ref="D75:F82" si="26">D$74+D74</f>
        <v>325.33333333333331</v>
      </c>
      <c r="E75" s="71">
        <f t="shared" si="26"/>
        <v>325.33333333333331</v>
      </c>
      <c r="F75" s="71">
        <f t="shared" si="26"/>
        <v>313.77777777777777</v>
      </c>
    </row>
    <row r="76" spans="1:21" x14ac:dyDescent="0.15">
      <c r="B76" s="66" t="s">
        <v>95</v>
      </c>
      <c r="C76" s="71">
        <f t="shared" ref="C76:C82" si="27">C$74+C75</f>
        <v>1480.6666666666665</v>
      </c>
      <c r="D76" s="71">
        <f t="shared" si="26"/>
        <v>488</v>
      </c>
      <c r="E76" s="71">
        <f t="shared" si="26"/>
        <v>488</v>
      </c>
      <c r="F76" s="71">
        <f t="shared" si="26"/>
        <v>470.66666666666663</v>
      </c>
    </row>
    <row r="77" spans="1:21" x14ac:dyDescent="0.15">
      <c r="B77" s="66" t="s">
        <v>94</v>
      </c>
      <c r="C77" s="71">
        <f t="shared" si="27"/>
        <v>1974.2222222222222</v>
      </c>
      <c r="D77" s="71">
        <f t="shared" si="26"/>
        <v>650.66666666666663</v>
      </c>
      <c r="E77" s="71">
        <f t="shared" si="26"/>
        <v>650.66666666666663</v>
      </c>
      <c r="F77" s="71">
        <f t="shared" si="26"/>
        <v>627.55555555555554</v>
      </c>
    </row>
    <row r="78" spans="1:21" x14ac:dyDescent="0.15">
      <c r="B78" s="66" t="s">
        <v>93</v>
      </c>
      <c r="C78" s="71">
        <f t="shared" si="27"/>
        <v>2467.7777777777778</v>
      </c>
      <c r="D78" s="71">
        <f t="shared" si="26"/>
        <v>813.33333333333326</v>
      </c>
      <c r="E78" s="71">
        <f t="shared" si="26"/>
        <v>813.33333333333326</v>
      </c>
      <c r="F78" s="71">
        <f t="shared" si="26"/>
        <v>784.44444444444446</v>
      </c>
    </row>
    <row r="79" spans="1:21" x14ac:dyDescent="0.15">
      <c r="B79" s="66" t="s">
        <v>92</v>
      </c>
      <c r="C79" s="71">
        <f t="shared" si="27"/>
        <v>2961.3333333333335</v>
      </c>
      <c r="D79" s="71">
        <f t="shared" si="26"/>
        <v>975.99999999999989</v>
      </c>
      <c r="E79" s="71">
        <f t="shared" si="26"/>
        <v>975.99999999999989</v>
      </c>
      <c r="F79" s="71">
        <f t="shared" si="26"/>
        <v>941.33333333333337</v>
      </c>
    </row>
    <row r="80" spans="1:21" x14ac:dyDescent="0.15">
      <c r="B80" s="66" t="s">
        <v>91</v>
      </c>
      <c r="C80" s="71">
        <f t="shared" si="27"/>
        <v>3454.8888888888891</v>
      </c>
      <c r="D80" s="71">
        <f t="shared" si="26"/>
        <v>1138.6666666666665</v>
      </c>
      <c r="E80" s="71">
        <f t="shared" si="26"/>
        <v>1138.6666666666665</v>
      </c>
      <c r="F80" s="71">
        <f t="shared" si="26"/>
        <v>1098.2222222222222</v>
      </c>
    </row>
    <row r="81" spans="2:6" x14ac:dyDescent="0.15">
      <c r="B81" s="66" t="s">
        <v>90</v>
      </c>
      <c r="C81" s="71">
        <f t="shared" si="27"/>
        <v>3948.4444444444448</v>
      </c>
      <c r="D81" s="71">
        <f t="shared" si="26"/>
        <v>1301.3333333333333</v>
      </c>
      <c r="E81" s="71">
        <f t="shared" si="26"/>
        <v>1301.3333333333333</v>
      </c>
      <c r="F81" s="71">
        <f t="shared" si="26"/>
        <v>1255.1111111111111</v>
      </c>
    </row>
    <row r="82" spans="2:6" x14ac:dyDescent="0.15">
      <c r="B82" s="66" t="s">
        <v>89</v>
      </c>
      <c r="C82" s="71">
        <f t="shared" si="27"/>
        <v>4442</v>
      </c>
      <c r="D82" s="71">
        <f t="shared" si="26"/>
        <v>1464</v>
      </c>
      <c r="E82" s="71">
        <f t="shared" si="26"/>
        <v>1464</v>
      </c>
      <c r="F82" s="71">
        <f t="shared" si="26"/>
        <v>1412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F3" sqref="F3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59</v>
      </c>
      <c r="F1" t="s">
        <v>78</v>
      </c>
      <c r="L1" t="s">
        <v>51</v>
      </c>
    </row>
    <row r="2" spans="1:19" x14ac:dyDescent="0.15">
      <c r="A2" t="s">
        <v>45</v>
      </c>
      <c r="B2">
        <v>1</v>
      </c>
      <c r="C2">
        <v>96</v>
      </c>
      <c r="D2">
        <v>0</v>
      </c>
      <c r="E2" t="s">
        <v>60</v>
      </c>
      <c r="F2" s="39">
        <v>3</v>
      </c>
      <c r="K2" t="s">
        <v>50</v>
      </c>
      <c r="L2">
        <v>20</v>
      </c>
      <c r="N2" s="30">
        <v>0.7</v>
      </c>
      <c r="P2" t="s">
        <v>54</v>
      </c>
      <c r="S2" t="s">
        <v>62</v>
      </c>
    </row>
    <row r="3" spans="1:19" x14ac:dyDescent="0.15">
      <c r="A3" t="s">
        <v>46</v>
      </c>
      <c r="B3">
        <v>2</v>
      </c>
      <c r="C3">
        <v>216</v>
      </c>
      <c r="D3">
        <v>8</v>
      </c>
      <c r="E3">
        <v>1000</v>
      </c>
      <c r="H3" t="s">
        <v>47</v>
      </c>
      <c r="K3" t="s">
        <v>49</v>
      </c>
      <c r="L3">
        <v>25</v>
      </c>
      <c r="N3" s="30">
        <v>0.25</v>
      </c>
      <c r="P3" t="s">
        <v>72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61</v>
      </c>
      <c r="K4" t="s">
        <v>53</v>
      </c>
      <c r="L4">
        <v>35</v>
      </c>
      <c r="N4" s="30">
        <v>0.05</v>
      </c>
    </row>
    <row r="6" spans="1:19" x14ac:dyDescent="0.15">
      <c r="A6" t="s">
        <v>48</v>
      </c>
      <c r="C6" t="s">
        <v>52</v>
      </c>
      <c r="D6" t="s">
        <v>55</v>
      </c>
      <c r="E6" t="s">
        <v>56</v>
      </c>
      <c r="F6" t="s">
        <v>57</v>
      </c>
      <c r="G6" t="s">
        <v>58</v>
      </c>
      <c r="H6" t="s">
        <v>62</v>
      </c>
      <c r="I6" t="s">
        <v>75</v>
      </c>
      <c r="J6" t="s">
        <v>64</v>
      </c>
      <c r="K6" t="s">
        <v>63</v>
      </c>
      <c r="N6" t="s">
        <v>66</v>
      </c>
      <c r="P6" t="s">
        <v>70</v>
      </c>
      <c r="Q6" t="s">
        <v>71</v>
      </c>
    </row>
    <row r="7" spans="1:19" x14ac:dyDescent="0.15">
      <c r="B7">
        <v>20</v>
      </c>
      <c r="C7">
        <f>'[1]疲劳值，副本开启时间'!$F67</f>
        <v>2</v>
      </c>
      <c r="D7" s="33">
        <v>3</v>
      </c>
      <c r="E7" s="35">
        <v>1</v>
      </c>
      <c r="F7" s="33">
        <v>3</v>
      </c>
      <c r="G7" s="33">
        <v>3</v>
      </c>
      <c r="H7" s="35">
        <f>VLOOKUP($F$2,$B$2:$D$4,3,1)</f>
        <v>16</v>
      </c>
      <c r="I7" s="35">
        <v>1</v>
      </c>
      <c r="J7">
        <f>(1+VLOOKUP($F$2,$N$7:$Q$9,4,0))*VLOOKUP($F$2,$N$12:$P$14,2,0)*$P$17*I7</f>
        <v>30.800000000000004</v>
      </c>
      <c r="K7">
        <f>ROUND((VLOOKUP($F$2,$B$2:$C$4,2,1)/12*F7)+H7*F7+J7,0)</f>
        <v>199</v>
      </c>
      <c r="N7" s="31">
        <v>1</v>
      </c>
      <c r="O7" s="31" t="s">
        <v>67</v>
      </c>
      <c r="P7" s="31">
        <v>0</v>
      </c>
      <c r="Q7" s="31">
        <v>0</v>
      </c>
    </row>
    <row r="8" spans="1:19" x14ac:dyDescent="0.15">
      <c r="B8">
        <v>21</v>
      </c>
      <c r="C8">
        <f>'[1]疲劳值，副本开启时间'!$F68</f>
        <v>2</v>
      </c>
      <c r="D8" s="33">
        <v>3</v>
      </c>
      <c r="E8" s="35">
        <v>1</v>
      </c>
      <c r="F8" s="33">
        <v>3</v>
      </c>
      <c r="G8" s="33">
        <v>3</v>
      </c>
      <c r="H8" s="35">
        <f t="shared" ref="H8:H37" si="0">VLOOKUP($F$2,$B$2:$D$4,3,1)</f>
        <v>16</v>
      </c>
      <c r="I8" s="35">
        <v>1.1000000000000001</v>
      </c>
      <c r="J8">
        <f t="shared" ref="J8:J37" si="1">(1+VLOOKUP($F$2,$N$7:$Q$9,4,0))*VLOOKUP($F$2,$N$12:$P$14,2,0)*$P$17*I8</f>
        <v>33.88000000000001</v>
      </c>
      <c r="K8">
        <f t="shared" ref="K8:K37" si="2">ROUND((VLOOKUP($F$2,$B$2:$C$4,2,1)/12*F8)+H8*F8+J8,0)</f>
        <v>202</v>
      </c>
      <c r="N8" s="31">
        <v>2</v>
      </c>
      <c r="O8" s="31" t="s">
        <v>68</v>
      </c>
      <c r="P8" s="31">
        <v>1</v>
      </c>
      <c r="Q8" s="30">
        <v>0.05</v>
      </c>
    </row>
    <row r="9" spans="1:19" x14ac:dyDescent="0.15">
      <c r="B9">
        <v>22</v>
      </c>
      <c r="C9">
        <f>'[1]疲劳值，副本开启时间'!$F69</f>
        <v>2</v>
      </c>
      <c r="D9" s="33">
        <v>6</v>
      </c>
      <c r="E9" s="35">
        <v>1</v>
      </c>
      <c r="F9" s="33">
        <v>3.2</v>
      </c>
      <c r="G9" s="33">
        <v>3</v>
      </c>
      <c r="H9" s="35">
        <f t="shared" si="0"/>
        <v>16</v>
      </c>
      <c r="I9" s="35">
        <v>1.2</v>
      </c>
      <c r="J9">
        <f t="shared" si="1"/>
        <v>36.96</v>
      </c>
      <c r="K9">
        <f t="shared" si="2"/>
        <v>216</v>
      </c>
      <c r="N9" s="31">
        <v>3</v>
      </c>
      <c r="O9" s="31" t="s">
        <v>69</v>
      </c>
      <c r="P9" s="31">
        <v>5</v>
      </c>
      <c r="Q9" s="30">
        <v>0.1</v>
      </c>
    </row>
    <row r="10" spans="1:19" x14ac:dyDescent="0.15">
      <c r="B10">
        <v>23</v>
      </c>
      <c r="C10">
        <f>'[1]疲劳值，副本开启时间'!$F70</f>
        <v>2</v>
      </c>
      <c r="D10" s="33">
        <v>6</v>
      </c>
      <c r="E10" s="35">
        <v>1</v>
      </c>
      <c r="F10" s="33">
        <v>3.2</v>
      </c>
      <c r="G10" s="33">
        <v>3</v>
      </c>
      <c r="H10" s="35">
        <f t="shared" si="0"/>
        <v>16</v>
      </c>
      <c r="I10" s="35">
        <v>1.3</v>
      </c>
      <c r="J10">
        <f t="shared" si="1"/>
        <v>40.040000000000006</v>
      </c>
      <c r="K10">
        <f t="shared" si="2"/>
        <v>219</v>
      </c>
      <c r="N10" s="31"/>
      <c r="O10" s="31"/>
      <c r="P10" s="31"/>
    </row>
    <row r="11" spans="1:19" x14ac:dyDescent="0.15">
      <c r="B11">
        <v>24</v>
      </c>
      <c r="C11">
        <f>'[1]疲劳值，副本开启时间'!$F71</f>
        <v>2</v>
      </c>
      <c r="D11" s="33">
        <v>6</v>
      </c>
      <c r="E11" s="35">
        <v>1</v>
      </c>
      <c r="F11" s="33">
        <v>3.2</v>
      </c>
      <c r="G11" s="33">
        <v>3</v>
      </c>
      <c r="H11" s="35">
        <f t="shared" si="0"/>
        <v>16</v>
      </c>
      <c r="I11" s="35">
        <v>1.4</v>
      </c>
      <c r="J11">
        <f t="shared" si="1"/>
        <v>43.120000000000005</v>
      </c>
      <c r="K11">
        <f t="shared" si="2"/>
        <v>222</v>
      </c>
      <c r="N11" t="s">
        <v>65</v>
      </c>
    </row>
    <row r="12" spans="1:19" x14ac:dyDescent="0.15">
      <c r="B12">
        <v>25</v>
      </c>
      <c r="C12">
        <f>'[1]疲劳值，副本开启时间'!$F72</f>
        <v>2</v>
      </c>
      <c r="D12" s="33">
        <v>9</v>
      </c>
      <c r="E12" s="36">
        <f>IF((VLOOKUP($F$2,$B$2:$C$4,2,1)/12)/D12&lt;1,(VLOOKUP($F$2,$B$2:$C$4,2,1)/12)/D12,1)</f>
        <v>1</v>
      </c>
      <c r="F12" s="34">
        <v>3.7</v>
      </c>
      <c r="G12" s="33">
        <v>3</v>
      </c>
      <c r="H12" s="35">
        <f t="shared" si="0"/>
        <v>16</v>
      </c>
      <c r="I12" s="35">
        <v>1.5</v>
      </c>
      <c r="J12">
        <f t="shared" si="1"/>
        <v>46.2</v>
      </c>
      <c r="K12">
        <f t="shared" si="2"/>
        <v>253</v>
      </c>
      <c r="N12">
        <v>1</v>
      </c>
      <c r="O12" s="30">
        <v>1</v>
      </c>
      <c r="P12">
        <v>0</v>
      </c>
    </row>
    <row r="13" spans="1:19" x14ac:dyDescent="0.15">
      <c r="B13">
        <v>26</v>
      </c>
      <c r="C13">
        <f>'[1]疲劳值，副本开启时间'!$F73</f>
        <v>3</v>
      </c>
      <c r="D13" s="33">
        <v>9</v>
      </c>
      <c r="E13" s="36">
        <f t="shared" ref="E13:E37" si="3">IF((VLOOKUP($F$2,$B$2:$C$4,2,1)/12)/D13&lt;1,(VLOOKUP($F$2,$B$2:$C$4,2,1)/12)/D13,1)</f>
        <v>1</v>
      </c>
      <c r="F13" s="34">
        <v>3.7</v>
      </c>
      <c r="G13" s="33">
        <v>3</v>
      </c>
      <c r="H13" s="35">
        <f t="shared" si="0"/>
        <v>16</v>
      </c>
      <c r="I13" s="35">
        <v>1.6</v>
      </c>
      <c r="J13">
        <f t="shared" si="1"/>
        <v>49.280000000000008</v>
      </c>
      <c r="K13">
        <f t="shared" si="2"/>
        <v>256</v>
      </c>
      <c r="N13">
        <v>2</v>
      </c>
      <c r="O13" s="30">
        <v>1.6</v>
      </c>
      <c r="P13">
        <v>1</v>
      </c>
    </row>
    <row r="14" spans="1:19" x14ac:dyDescent="0.15">
      <c r="B14">
        <v>27</v>
      </c>
      <c r="C14">
        <f>'[1]疲劳值，副本开启时间'!$F74</f>
        <v>3</v>
      </c>
      <c r="D14" s="33">
        <v>9</v>
      </c>
      <c r="E14" s="36">
        <f>IF((VLOOKUP($F$2,$B$2:$C$4,2,1)/12)/D14&lt;1,(VLOOKUP($F$2,$B$2:$C$4,2,1)/12)/D14,1)</f>
        <v>1</v>
      </c>
      <c r="F14" s="34">
        <v>3.7</v>
      </c>
      <c r="G14" s="33">
        <v>3</v>
      </c>
      <c r="H14" s="35">
        <f t="shared" si="0"/>
        <v>16</v>
      </c>
      <c r="I14" s="35">
        <v>1.7</v>
      </c>
      <c r="J14">
        <f t="shared" si="1"/>
        <v>52.360000000000007</v>
      </c>
      <c r="K14">
        <f t="shared" si="2"/>
        <v>260</v>
      </c>
      <c r="N14">
        <v>3</v>
      </c>
      <c r="O14" s="30">
        <v>2</v>
      </c>
      <c r="P14">
        <v>5</v>
      </c>
    </row>
    <row r="15" spans="1:19" x14ac:dyDescent="0.15">
      <c r="B15">
        <v>28</v>
      </c>
      <c r="C15">
        <f>'[1]疲劳值，副本开启时间'!$F75</f>
        <v>3</v>
      </c>
      <c r="D15" s="33">
        <v>9</v>
      </c>
      <c r="E15" s="36">
        <f t="shared" si="3"/>
        <v>1</v>
      </c>
      <c r="F15" s="34">
        <v>3.7</v>
      </c>
      <c r="G15" s="33">
        <v>3</v>
      </c>
      <c r="H15" s="35">
        <f t="shared" si="0"/>
        <v>16</v>
      </c>
      <c r="I15" s="35">
        <v>1.8</v>
      </c>
      <c r="J15">
        <f t="shared" si="1"/>
        <v>55.440000000000012</v>
      </c>
      <c r="K15">
        <f t="shared" si="2"/>
        <v>263</v>
      </c>
    </row>
    <row r="16" spans="1:19" x14ac:dyDescent="0.15">
      <c r="B16">
        <v>29</v>
      </c>
      <c r="C16">
        <f>'[1]疲劳值，副本开启时间'!$F76</f>
        <v>3</v>
      </c>
      <c r="D16" s="33">
        <v>9</v>
      </c>
      <c r="E16" s="36">
        <f t="shared" si="3"/>
        <v>1</v>
      </c>
      <c r="F16" s="34">
        <v>3.7</v>
      </c>
      <c r="G16" s="33">
        <v>3</v>
      </c>
      <c r="H16" s="35">
        <f t="shared" si="0"/>
        <v>16</v>
      </c>
      <c r="I16" s="35">
        <v>1.9</v>
      </c>
      <c r="J16">
        <f t="shared" si="1"/>
        <v>58.52</v>
      </c>
      <c r="K16">
        <f t="shared" si="2"/>
        <v>266</v>
      </c>
      <c r="N16" t="s">
        <v>74</v>
      </c>
    </row>
    <row r="17" spans="2:18" x14ac:dyDescent="0.15">
      <c r="B17">
        <v>30</v>
      </c>
      <c r="C17">
        <f>'[1]疲劳值，副本开启时间'!$F77</f>
        <v>3</v>
      </c>
      <c r="D17" s="33">
        <v>9</v>
      </c>
      <c r="E17" s="36">
        <f t="shared" si="3"/>
        <v>1</v>
      </c>
      <c r="F17" s="34">
        <v>3.7</v>
      </c>
      <c r="G17" s="33">
        <v>3</v>
      </c>
      <c r="H17" s="35">
        <f t="shared" si="0"/>
        <v>16</v>
      </c>
      <c r="I17" s="35">
        <v>2</v>
      </c>
      <c r="J17">
        <f t="shared" si="1"/>
        <v>61.600000000000009</v>
      </c>
      <c r="K17">
        <f t="shared" si="2"/>
        <v>269</v>
      </c>
      <c r="P17" s="32">
        <v>14</v>
      </c>
    </row>
    <row r="18" spans="2:18" x14ac:dyDescent="0.15">
      <c r="B18">
        <v>31</v>
      </c>
      <c r="C18">
        <f>'[1]疲劳值，副本开启时间'!$F78</f>
        <v>4</v>
      </c>
      <c r="D18" s="33">
        <v>12</v>
      </c>
      <c r="E18" s="36">
        <f t="shared" si="3"/>
        <v>1</v>
      </c>
      <c r="F18" s="34">
        <v>4</v>
      </c>
      <c r="G18" s="33">
        <v>3</v>
      </c>
      <c r="H18" s="35">
        <f t="shared" si="0"/>
        <v>16</v>
      </c>
      <c r="I18" s="35">
        <v>2.1</v>
      </c>
      <c r="J18">
        <f t="shared" si="1"/>
        <v>64.680000000000007</v>
      </c>
      <c r="K18">
        <f t="shared" si="2"/>
        <v>289</v>
      </c>
    </row>
    <row r="19" spans="2:18" x14ac:dyDescent="0.15">
      <c r="B19">
        <v>32</v>
      </c>
      <c r="C19">
        <f>'[1]疲劳值，副本开启时间'!$F79</f>
        <v>4</v>
      </c>
      <c r="D19" s="33">
        <v>12</v>
      </c>
      <c r="E19" s="36">
        <f t="shared" si="3"/>
        <v>1</v>
      </c>
      <c r="F19" s="34">
        <v>4</v>
      </c>
      <c r="G19" s="33">
        <v>3</v>
      </c>
      <c r="H19" s="35">
        <f t="shared" si="0"/>
        <v>16</v>
      </c>
      <c r="I19" s="35">
        <v>2.2000000000000002</v>
      </c>
      <c r="J19">
        <f t="shared" si="1"/>
        <v>67.760000000000019</v>
      </c>
      <c r="K19">
        <f t="shared" si="2"/>
        <v>292</v>
      </c>
    </row>
    <row r="20" spans="2:18" x14ac:dyDescent="0.15">
      <c r="B20">
        <v>33</v>
      </c>
      <c r="C20">
        <f>'[1]疲劳值，副本开启时间'!$F80</f>
        <v>4</v>
      </c>
      <c r="D20" s="33">
        <v>12</v>
      </c>
      <c r="E20" s="36">
        <f t="shared" si="3"/>
        <v>1</v>
      </c>
      <c r="F20" s="34">
        <v>4</v>
      </c>
      <c r="G20" s="33">
        <v>3</v>
      </c>
      <c r="H20" s="35">
        <f t="shared" si="0"/>
        <v>16</v>
      </c>
      <c r="I20" s="35">
        <v>2.2999999999999998</v>
      </c>
      <c r="J20">
        <f t="shared" si="1"/>
        <v>70.84</v>
      </c>
      <c r="K20">
        <f t="shared" si="2"/>
        <v>295</v>
      </c>
      <c r="N20" t="s">
        <v>79</v>
      </c>
      <c r="O20" t="s">
        <v>85</v>
      </c>
      <c r="P20" t="s">
        <v>86</v>
      </c>
      <c r="Q20" t="s">
        <v>87</v>
      </c>
      <c r="R20" t="s">
        <v>88</v>
      </c>
    </row>
    <row r="21" spans="2:18" x14ac:dyDescent="0.15">
      <c r="B21">
        <v>34</v>
      </c>
      <c r="C21">
        <f>'[1]疲劳值，副本开启时间'!$F81</f>
        <v>5</v>
      </c>
      <c r="D21" s="33">
        <v>12</v>
      </c>
      <c r="E21" s="36">
        <f t="shared" si="3"/>
        <v>1</v>
      </c>
      <c r="F21" s="34">
        <v>4</v>
      </c>
      <c r="G21" s="33">
        <v>3</v>
      </c>
      <c r="H21" s="35">
        <f t="shared" si="0"/>
        <v>16</v>
      </c>
      <c r="I21" s="35">
        <v>2.4</v>
      </c>
      <c r="J21">
        <f t="shared" si="1"/>
        <v>73.92</v>
      </c>
      <c r="K21">
        <f t="shared" si="2"/>
        <v>298</v>
      </c>
      <c r="N21" t="s">
        <v>80</v>
      </c>
      <c r="O21">
        <v>1</v>
      </c>
      <c r="P21" s="40">
        <v>1</v>
      </c>
      <c r="Q21" s="40">
        <f>O21*P21</f>
        <v>1</v>
      </c>
      <c r="R21" s="40">
        <v>1</v>
      </c>
    </row>
    <row r="22" spans="2:18" x14ac:dyDescent="0.15">
      <c r="B22">
        <v>35</v>
      </c>
      <c r="C22">
        <f>'[1]疲劳值，副本开启时间'!$F82</f>
        <v>5</v>
      </c>
      <c r="D22" s="33">
        <v>12</v>
      </c>
      <c r="E22" s="36">
        <f t="shared" si="3"/>
        <v>1</v>
      </c>
      <c r="F22" s="34">
        <v>4</v>
      </c>
      <c r="G22" s="33">
        <v>3</v>
      </c>
      <c r="H22" s="35">
        <f t="shared" si="0"/>
        <v>16</v>
      </c>
      <c r="I22" s="35">
        <v>2.5</v>
      </c>
      <c r="J22">
        <f t="shared" si="1"/>
        <v>77.000000000000014</v>
      </c>
      <c r="K22">
        <f t="shared" si="2"/>
        <v>301</v>
      </c>
      <c r="N22" t="s">
        <v>81</v>
      </c>
      <c r="O22">
        <v>1</v>
      </c>
      <c r="P22" s="40">
        <v>1.02</v>
      </c>
      <c r="Q22" s="40">
        <f t="shared" ref="Q22:Q25" si="4">O22*P22</f>
        <v>1.02</v>
      </c>
      <c r="R22" s="40">
        <v>0.9</v>
      </c>
    </row>
    <row r="23" spans="2:18" x14ac:dyDescent="0.15">
      <c r="B23">
        <v>36</v>
      </c>
      <c r="C23">
        <f>'[1]疲劳值，副本开启时间'!$F83</f>
        <v>6</v>
      </c>
      <c r="D23" s="33">
        <v>12</v>
      </c>
      <c r="E23" s="36">
        <f t="shared" si="3"/>
        <v>1</v>
      </c>
      <c r="F23" s="34">
        <v>4</v>
      </c>
      <c r="G23" s="33">
        <v>3</v>
      </c>
      <c r="H23" s="35">
        <f t="shared" si="0"/>
        <v>16</v>
      </c>
      <c r="I23" s="35">
        <v>2.6</v>
      </c>
      <c r="J23">
        <f t="shared" si="1"/>
        <v>80.080000000000013</v>
      </c>
      <c r="K23">
        <f t="shared" si="2"/>
        <v>304</v>
      </c>
      <c r="N23" t="s">
        <v>82</v>
      </c>
      <c r="O23">
        <v>2</v>
      </c>
      <c r="P23" s="40">
        <v>1.08</v>
      </c>
      <c r="Q23" s="40">
        <f t="shared" si="4"/>
        <v>2.16</v>
      </c>
      <c r="R23" s="40">
        <v>0.85</v>
      </c>
    </row>
    <row r="24" spans="2:18" x14ac:dyDescent="0.15">
      <c r="B24">
        <v>37</v>
      </c>
      <c r="C24">
        <f>'[1]疲劳值，副本开启时间'!$F84</f>
        <v>7</v>
      </c>
      <c r="D24" s="33">
        <v>12</v>
      </c>
      <c r="E24" s="36">
        <f t="shared" si="3"/>
        <v>1</v>
      </c>
      <c r="F24" s="34">
        <v>4</v>
      </c>
      <c r="G24" s="33">
        <v>3</v>
      </c>
      <c r="H24" s="35">
        <f t="shared" si="0"/>
        <v>16</v>
      </c>
      <c r="I24" s="35">
        <v>2.7</v>
      </c>
      <c r="J24">
        <f t="shared" si="1"/>
        <v>83.160000000000011</v>
      </c>
      <c r="K24">
        <f t="shared" si="2"/>
        <v>307</v>
      </c>
      <c r="N24" t="s">
        <v>83</v>
      </c>
      <c r="O24">
        <v>2</v>
      </c>
      <c r="P24" s="40">
        <v>1.1399999999999999</v>
      </c>
      <c r="Q24" s="40">
        <f t="shared" si="4"/>
        <v>2.2799999999999998</v>
      </c>
      <c r="R24" s="40">
        <v>0.7</v>
      </c>
    </row>
    <row r="25" spans="2:18" x14ac:dyDescent="0.15">
      <c r="B25">
        <v>38</v>
      </c>
      <c r="C25">
        <f>'[1]疲劳值，副本开启时间'!$F85</f>
        <v>8</v>
      </c>
      <c r="D25" s="33">
        <v>18</v>
      </c>
      <c r="E25" s="36">
        <f t="shared" si="3"/>
        <v>1</v>
      </c>
      <c r="F25" s="34">
        <v>4.5999999999999996</v>
      </c>
      <c r="G25" s="33">
        <v>3</v>
      </c>
      <c r="H25" s="35">
        <f t="shared" si="0"/>
        <v>16</v>
      </c>
      <c r="I25" s="35">
        <v>2.8</v>
      </c>
      <c r="J25">
        <f t="shared" si="1"/>
        <v>86.240000000000009</v>
      </c>
      <c r="K25">
        <f t="shared" si="2"/>
        <v>344</v>
      </c>
      <c r="N25" t="s">
        <v>84</v>
      </c>
      <c r="O25">
        <v>3</v>
      </c>
      <c r="P25" s="40">
        <v>1.23</v>
      </c>
      <c r="Q25" s="40">
        <f t="shared" si="4"/>
        <v>3.69</v>
      </c>
      <c r="R25" s="40">
        <v>0.45</v>
      </c>
    </row>
    <row r="26" spans="2:18" x14ac:dyDescent="0.15">
      <c r="B26">
        <v>39</v>
      </c>
      <c r="C26">
        <f>'[1]疲劳值，副本开启时间'!$F86</f>
        <v>9</v>
      </c>
      <c r="D26" s="33">
        <v>18</v>
      </c>
      <c r="E26" s="36">
        <f t="shared" si="3"/>
        <v>1</v>
      </c>
      <c r="F26" s="34">
        <v>4.5999999999999996</v>
      </c>
      <c r="G26" s="33">
        <v>3</v>
      </c>
      <c r="H26" s="35">
        <f t="shared" si="0"/>
        <v>16</v>
      </c>
      <c r="I26" s="35">
        <v>2.9</v>
      </c>
      <c r="J26">
        <f t="shared" si="1"/>
        <v>89.320000000000007</v>
      </c>
      <c r="K26">
        <f t="shared" si="2"/>
        <v>347</v>
      </c>
    </row>
    <row r="27" spans="2:18" x14ac:dyDescent="0.15">
      <c r="B27">
        <v>40</v>
      </c>
      <c r="C27">
        <f>'[1]疲劳值，副本开启时间'!$F87</f>
        <v>10</v>
      </c>
      <c r="D27" s="33">
        <v>18</v>
      </c>
      <c r="E27" s="36">
        <f t="shared" si="3"/>
        <v>1</v>
      </c>
      <c r="F27" s="34">
        <v>4.5999999999999996</v>
      </c>
      <c r="G27" s="33">
        <v>3</v>
      </c>
      <c r="H27" s="35">
        <f t="shared" si="0"/>
        <v>16</v>
      </c>
      <c r="I27" s="35">
        <v>3</v>
      </c>
      <c r="J27">
        <f t="shared" si="1"/>
        <v>92.4</v>
      </c>
      <c r="K27">
        <f t="shared" si="2"/>
        <v>350</v>
      </c>
    </row>
    <row r="28" spans="2:18" x14ac:dyDescent="0.15">
      <c r="B28">
        <v>41</v>
      </c>
      <c r="C28">
        <f>'[1]疲劳值，副本开启时间'!$F88</f>
        <v>11</v>
      </c>
      <c r="D28" s="33">
        <v>21</v>
      </c>
      <c r="E28" s="36">
        <f t="shared" si="3"/>
        <v>1</v>
      </c>
      <c r="F28" s="34">
        <v>5.4</v>
      </c>
      <c r="G28" s="33">
        <v>3</v>
      </c>
      <c r="H28" s="35">
        <f t="shared" si="0"/>
        <v>16</v>
      </c>
      <c r="I28" s="35">
        <v>3.1</v>
      </c>
      <c r="J28">
        <f t="shared" si="1"/>
        <v>95.480000000000018</v>
      </c>
      <c r="K28">
        <f t="shared" si="2"/>
        <v>398</v>
      </c>
    </row>
    <row r="29" spans="2:18" x14ac:dyDescent="0.15">
      <c r="B29">
        <v>42</v>
      </c>
      <c r="C29">
        <f>'[1]疲劳值，副本开启时间'!$F89</f>
        <v>13</v>
      </c>
      <c r="D29" s="33">
        <v>21</v>
      </c>
      <c r="E29" s="36">
        <f t="shared" si="3"/>
        <v>1</v>
      </c>
      <c r="F29" s="34">
        <v>5.4</v>
      </c>
      <c r="G29" s="33">
        <v>3</v>
      </c>
      <c r="H29" s="35">
        <f t="shared" si="0"/>
        <v>16</v>
      </c>
      <c r="I29" s="35">
        <v>3.2</v>
      </c>
      <c r="J29">
        <f t="shared" si="1"/>
        <v>98.560000000000016</v>
      </c>
      <c r="K29">
        <f t="shared" si="2"/>
        <v>401</v>
      </c>
    </row>
    <row r="30" spans="2:18" x14ac:dyDescent="0.15">
      <c r="B30">
        <v>43</v>
      </c>
      <c r="C30">
        <f>'[1]疲劳值，副本开启时间'!$F90</f>
        <v>14</v>
      </c>
      <c r="D30" s="33">
        <v>21</v>
      </c>
      <c r="E30" s="36">
        <f t="shared" si="3"/>
        <v>1</v>
      </c>
      <c r="F30" s="34">
        <v>5.4</v>
      </c>
      <c r="G30" s="33">
        <v>3</v>
      </c>
      <c r="H30" s="35">
        <f t="shared" si="0"/>
        <v>16</v>
      </c>
      <c r="I30" s="35">
        <v>3.3</v>
      </c>
      <c r="J30">
        <f t="shared" si="1"/>
        <v>101.64000000000001</v>
      </c>
      <c r="K30">
        <f t="shared" si="2"/>
        <v>404</v>
      </c>
    </row>
    <row r="31" spans="2:18" x14ac:dyDescent="0.15">
      <c r="B31">
        <v>44</v>
      </c>
      <c r="C31">
        <f>'[1]疲劳值，副本开启时间'!$F91</f>
        <v>17</v>
      </c>
      <c r="D31" s="33">
        <v>24</v>
      </c>
      <c r="E31" s="36">
        <f t="shared" si="3"/>
        <v>1</v>
      </c>
      <c r="F31" s="34">
        <v>6.6</v>
      </c>
      <c r="G31" s="33">
        <v>3</v>
      </c>
      <c r="H31" s="35">
        <f t="shared" si="0"/>
        <v>16</v>
      </c>
      <c r="I31" s="35">
        <v>3.4</v>
      </c>
      <c r="J31">
        <f t="shared" si="1"/>
        <v>104.72000000000001</v>
      </c>
      <c r="K31">
        <f t="shared" si="2"/>
        <v>474</v>
      </c>
    </row>
    <row r="32" spans="2:18" x14ac:dyDescent="0.15">
      <c r="B32">
        <v>45</v>
      </c>
      <c r="C32">
        <f>'[1]疲劳值，副本开启时间'!$F92</f>
        <v>19</v>
      </c>
      <c r="D32" s="33">
        <v>24</v>
      </c>
      <c r="E32" s="36">
        <f t="shared" si="3"/>
        <v>1</v>
      </c>
      <c r="F32" s="34">
        <v>6.6</v>
      </c>
      <c r="G32" s="33">
        <v>3</v>
      </c>
      <c r="H32" s="35">
        <f t="shared" si="0"/>
        <v>16</v>
      </c>
      <c r="I32" s="35">
        <v>3.5</v>
      </c>
      <c r="J32">
        <f t="shared" si="1"/>
        <v>107.80000000000001</v>
      </c>
      <c r="K32">
        <f t="shared" si="2"/>
        <v>477</v>
      </c>
    </row>
    <row r="33" spans="2:11" x14ac:dyDescent="0.15">
      <c r="B33">
        <v>46</v>
      </c>
      <c r="C33">
        <f>'[1]疲劳值，副本开启时间'!$F93</f>
        <v>22</v>
      </c>
      <c r="D33" s="33">
        <v>24</v>
      </c>
      <c r="E33" s="36">
        <f t="shared" si="3"/>
        <v>1</v>
      </c>
      <c r="F33" s="34">
        <v>6.6</v>
      </c>
      <c r="G33" s="33">
        <v>3</v>
      </c>
      <c r="H33" s="35">
        <f t="shared" si="0"/>
        <v>16</v>
      </c>
      <c r="I33" s="35">
        <v>3.6</v>
      </c>
      <c r="J33">
        <f t="shared" si="1"/>
        <v>110.88000000000002</v>
      </c>
      <c r="K33">
        <f t="shared" si="2"/>
        <v>480</v>
      </c>
    </row>
    <row r="34" spans="2:11" x14ac:dyDescent="0.15">
      <c r="B34">
        <v>47</v>
      </c>
      <c r="C34">
        <f>'[1]疲劳值，副本开启时间'!$F94</f>
        <v>25</v>
      </c>
      <c r="D34" s="33">
        <v>24</v>
      </c>
      <c r="E34" s="36">
        <f t="shared" si="3"/>
        <v>1</v>
      </c>
      <c r="F34" s="34">
        <v>6.6</v>
      </c>
      <c r="G34" s="33">
        <v>3</v>
      </c>
      <c r="H34" s="35">
        <f t="shared" si="0"/>
        <v>16</v>
      </c>
      <c r="I34" s="35">
        <v>3.7</v>
      </c>
      <c r="J34">
        <f t="shared" si="1"/>
        <v>113.96000000000002</v>
      </c>
      <c r="K34">
        <f t="shared" si="2"/>
        <v>484</v>
      </c>
    </row>
    <row r="35" spans="2:11" x14ac:dyDescent="0.15">
      <c r="B35">
        <v>48</v>
      </c>
      <c r="C35">
        <f>'[1]疲劳值，副本开启时间'!$F95</f>
        <v>28</v>
      </c>
      <c r="D35" s="33">
        <v>24</v>
      </c>
      <c r="E35" s="36">
        <f t="shared" si="3"/>
        <v>1</v>
      </c>
      <c r="F35" s="34">
        <v>6.6</v>
      </c>
      <c r="G35" s="33">
        <v>3</v>
      </c>
      <c r="H35" s="35">
        <f t="shared" si="0"/>
        <v>16</v>
      </c>
      <c r="I35" s="35">
        <v>3.8</v>
      </c>
      <c r="J35">
        <f t="shared" si="1"/>
        <v>117.04</v>
      </c>
      <c r="K35">
        <f t="shared" si="2"/>
        <v>487</v>
      </c>
    </row>
    <row r="36" spans="2:11" x14ac:dyDescent="0.15">
      <c r="B36">
        <v>49</v>
      </c>
      <c r="C36">
        <f>'[1]疲劳值，副本开启时间'!$F96</f>
        <v>31</v>
      </c>
      <c r="D36" s="33">
        <v>24</v>
      </c>
      <c r="E36" s="36">
        <f t="shared" si="3"/>
        <v>1</v>
      </c>
      <c r="F36" s="34">
        <v>6.6</v>
      </c>
      <c r="G36" s="33">
        <v>3</v>
      </c>
      <c r="H36" s="35">
        <f t="shared" si="0"/>
        <v>16</v>
      </c>
      <c r="I36" s="35">
        <v>3.9</v>
      </c>
      <c r="J36">
        <f t="shared" si="1"/>
        <v>120.12000000000002</v>
      </c>
      <c r="K36">
        <f t="shared" si="2"/>
        <v>490</v>
      </c>
    </row>
    <row r="37" spans="2:11" x14ac:dyDescent="0.15">
      <c r="B37">
        <v>50</v>
      </c>
      <c r="C37">
        <f>'[1]疲劳值，副本开启时间'!$F97</f>
        <v>35</v>
      </c>
      <c r="D37" s="33">
        <v>24</v>
      </c>
      <c r="E37" s="36">
        <f t="shared" si="3"/>
        <v>1</v>
      </c>
      <c r="F37" s="34">
        <v>6.6</v>
      </c>
      <c r="G37" s="33">
        <v>3</v>
      </c>
      <c r="H37" s="35">
        <f t="shared" si="0"/>
        <v>16</v>
      </c>
      <c r="I37" s="35">
        <v>4</v>
      </c>
      <c r="J37">
        <f t="shared" si="1"/>
        <v>123.20000000000002</v>
      </c>
      <c r="K37">
        <f t="shared" si="2"/>
        <v>493</v>
      </c>
    </row>
    <row r="40" spans="2:11" x14ac:dyDescent="0.15">
      <c r="D40" t="s">
        <v>73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workbookViewId="0">
      <selection activeCell="C5" sqref="C5"/>
    </sheetView>
  </sheetViews>
  <sheetFormatPr defaultRowHeight="13.5" x14ac:dyDescent="0.15"/>
  <cols>
    <col min="1" max="1" width="9" style="66"/>
    <col min="2" max="5" width="10.625" style="66" bestFit="1" customWidth="1"/>
    <col min="6" max="6" width="10.5" style="66" bestFit="1" customWidth="1"/>
    <col min="7" max="16384" width="9" style="66"/>
  </cols>
  <sheetData>
    <row r="2" spans="1:6" x14ac:dyDescent="0.15">
      <c r="A2" s="66" t="s">
        <v>160</v>
      </c>
      <c r="B2" s="66" t="s">
        <v>159</v>
      </c>
      <c r="C2" s="66" t="s">
        <v>159</v>
      </c>
      <c r="D2" s="66" t="s">
        <v>159</v>
      </c>
      <c r="E2" s="66" t="s">
        <v>159</v>
      </c>
      <c r="F2" s="66" t="s">
        <v>159</v>
      </c>
    </row>
    <row r="3" spans="1:6" x14ac:dyDescent="0.15">
      <c r="A3" s="66" t="s">
        <v>158</v>
      </c>
      <c r="B3" s="66" t="s">
        <v>157</v>
      </c>
      <c r="C3" s="66" t="s">
        <v>156</v>
      </c>
      <c r="D3" s="66" t="s">
        <v>155</v>
      </c>
      <c r="E3" s="66" t="s">
        <v>154</v>
      </c>
      <c r="F3" s="66" t="s">
        <v>153</v>
      </c>
    </row>
    <row r="4" spans="1:6" x14ac:dyDescent="0.15">
      <c r="A4" s="66" t="s">
        <v>152</v>
      </c>
      <c r="B4" s="66" t="s">
        <v>149</v>
      </c>
      <c r="C4" s="66" t="s">
        <v>148</v>
      </c>
      <c r="D4" s="66" t="s">
        <v>151</v>
      </c>
      <c r="E4" s="66" t="s">
        <v>147</v>
      </c>
      <c r="F4" s="66" t="s">
        <v>150</v>
      </c>
    </row>
    <row r="5" spans="1:6" x14ac:dyDescent="0.15">
      <c r="A5" s="66">
        <v>101</v>
      </c>
      <c r="B5" s="68">
        <f>[2]装备拆分数值生成!L3</f>
        <v>9.7777777777777786</v>
      </c>
      <c r="C5" s="68">
        <f>[2]装备拆分数值生成!M3</f>
        <v>4.8888888888888893</v>
      </c>
      <c r="D5" s="68">
        <v>0</v>
      </c>
      <c r="E5" s="68">
        <f>[2]装备拆分数值生成!N3</f>
        <v>0</v>
      </c>
      <c r="F5" s="68">
        <f>[2]装备拆分数值生成!K3</f>
        <v>0</v>
      </c>
    </row>
    <row r="6" spans="1:6" x14ac:dyDescent="0.15">
      <c r="A6" s="66">
        <v>102</v>
      </c>
      <c r="B6" s="68">
        <f>[2]装备拆分数值生成!L4</f>
        <v>0</v>
      </c>
      <c r="C6" s="68">
        <f>[2]装备拆分数值生成!M4</f>
        <v>0</v>
      </c>
      <c r="D6" s="68">
        <v>0</v>
      </c>
      <c r="E6" s="68">
        <f>[2]装备拆分数值生成!N4</f>
        <v>0</v>
      </c>
      <c r="F6" s="68">
        <f>[2]装备拆分数值生成!K4</f>
        <v>18.611111111111111</v>
      </c>
    </row>
    <row r="7" spans="1:6" x14ac:dyDescent="0.15">
      <c r="A7" s="66">
        <v>103</v>
      </c>
      <c r="B7" s="68">
        <f>[2]装备拆分数值生成!L5</f>
        <v>0</v>
      </c>
      <c r="C7" s="68">
        <f>[2]装备拆分数值生成!M5</f>
        <v>0</v>
      </c>
      <c r="D7" s="68">
        <v>0</v>
      </c>
      <c r="E7" s="68">
        <f>[2]装备拆分数值生成!N5</f>
        <v>4.7555555555555555</v>
      </c>
      <c r="F7" s="68">
        <f>[2]装备拆分数值生成!K5</f>
        <v>0</v>
      </c>
    </row>
    <row r="8" spans="1:6" x14ac:dyDescent="0.15">
      <c r="A8" s="66">
        <v>104</v>
      </c>
      <c r="B8" s="68">
        <f>[2]装备拆分数值生成!L6</f>
        <v>1.2222222222222223</v>
      </c>
      <c r="C8" s="68">
        <f>[2]装备拆分数值生成!M6</f>
        <v>0</v>
      </c>
      <c r="D8" s="68">
        <v>0</v>
      </c>
      <c r="E8" s="68">
        <f>[2]装备拆分数值生成!N6</f>
        <v>3.5666666666666669</v>
      </c>
      <c r="F8" s="68">
        <f>[2]装备拆分数值生成!K6</f>
        <v>0</v>
      </c>
    </row>
    <row r="9" spans="1:6" x14ac:dyDescent="0.15">
      <c r="A9" s="66">
        <v>105</v>
      </c>
      <c r="B9" s="68">
        <f>[2]装备拆分数值生成!L7</f>
        <v>0</v>
      </c>
      <c r="C9" s="68">
        <f>[2]装备拆分数值生成!M7</f>
        <v>2.4444444444444446</v>
      </c>
      <c r="D9" s="68">
        <v>0</v>
      </c>
      <c r="E9" s="68">
        <f>[2]装备拆分数值生成!N7</f>
        <v>0</v>
      </c>
      <c r="F9" s="68">
        <f>[2]装备拆分数值生成!K7</f>
        <v>14.888888888888889</v>
      </c>
    </row>
    <row r="10" spans="1:6" x14ac:dyDescent="0.15">
      <c r="A10" s="66">
        <v>106</v>
      </c>
      <c r="B10" s="68">
        <f>[2]装备拆分数值生成!L8</f>
        <v>4.8888888888888893</v>
      </c>
      <c r="C10" s="68">
        <f>[2]装备拆分数值生成!M8</f>
        <v>0</v>
      </c>
      <c r="D10" s="68">
        <v>0</v>
      </c>
      <c r="E10" s="68">
        <f>[2]装备拆分数值生成!N8</f>
        <v>0</v>
      </c>
      <c r="F10" s="68">
        <f>[2]装备拆分数值生成!K8</f>
        <v>3.7222222222222223</v>
      </c>
    </row>
    <row r="11" spans="1:6" x14ac:dyDescent="0.15">
      <c r="A11" s="66">
        <v>111</v>
      </c>
      <c r="B11" s="68">
        <f>[2]装备拆分数值生成!L11</f>
        <v>15.022222222222224</v>
      </c>
      <c r="C11" s="68">
        <f>[2]装备拆分数值生成!M11</f>
        <v>7.511111111111112</v>
      </c>
      <c r="D11" s="68">
        <v>0</v>
      </c>
      <c r="E11" s="68">
        <f>[2]装备拆分数值生成!N11</f>
        <v>0</v>
      </c>
      <c r="F11" s="68">
        <f>[2]装备拆分数值生成!K11</f>
        <v>0</v>
      </c>
    </row>
    <row r="12" spans="1:6" x14ac:dyDescent="0.15">
      <c r="A12" s="66">
        <v>112</v>
      </c>
      <c r="B12" s="68">
        <f>[2]装备拆分数值生成!L12</f>
        <v>0</v>
      </c>
      <c r="C12" s="68">
        <f>[2]装备拆分数值生成!M12</f>
        <v>0</v>
      </c>
      <c r="D12" s="68">
        <v>0</v>
      </c>
      <c r="E12" s="68">
        <f>[2]装备拆分数值生成!N12</f>
        <v>0</v>
      </c>
      <c r="F12" s="68">
        <f>[2]装备拆分数值生成!K12</f>
        <v>28.555555555555557</v>
      </c>
    </row>
    <row r="13" spans="1:6" x14ac:dyDescent="0.15">
      <c r="A13" s="66">
        <v>113</v>
      </c>
      <c r="B13" s="68">
        <f>[2]装备拆分数值生成!L13</f>
        <v>0</v>
      </c>
      <c r="C13" s="68">
        <f>[2]装备拆分数值生成!M13</f>
        <v>0</v>
      </c>
      <c r="D13" s="68">
        <v>0</v>
      </c>
      <c r="E13" s="68">
        <f>[2]装备拆分数值生成!N13</f>
        <v>7.2444444444444445</v>
      </c>
      <c r="F13" s="68">
        <f>[2]装备拆分数值生成!K13</f>
        <v>0</v>
      </c>
    </row>
    <row r="14" spans="1:6" x14ac:dyDescent="0.15">
      <c r="A14" s="66">
        <v>114</v>
      </c>
      <c r="B14" s="68">
        <f>[2]装备拆分数值生成!L14</f>
        <v>1.877777777777778</v>
      </c>
      <c r="C14" s="68">
        <f>[2]装备拆分数值生成!M14</f>
        <v>0</v>
      </c>
      <c r="D14" s="68">
        <v>0</v>
      </c>
      <c r="E14" s="68">
        <f>[2]装备拆分数值生成!N14</f>
        <v>5.4333333333333327</v>
      </c>
      <c r="F14" s="68">
        <f>[2]装备拆分数值生成!K14</f>
        <v>0</v>
      </c>
    </row>
    <row r="15" spans="1:6" x14ac:dyDescent="0.15">
      <c r="A15" s="66">
        <v>115</v>
      </c>
      <c r="B15" s="68">
        <f>[2]装备拆分数值生成!L15</f>
        <v>0</v>
      </c>
      <c r="C15" s="68">
        <f>[2]装备拆分数值生成!M15</f>
        <v>3.755555555555556</v>
      </c>
      <c r="D15" s="68">
        <v>0</v>
      </c>
      <c r="E15" s="68">
        <f>[2]装备拆分数值生成!N15</f>
        <v>0</v>
      </c>
      <c r="F15" s="68">
        <f>[2]装备拆分数值生成!K15</f>
        <v>22.844444444444449</v>
      </c>
    </row>
    <row r="16" spans="1:6" x14ac:dyDescent="0.15">
      <c r="A16" s="66">
        <v>116</v>
      </c>
      <c r="B16" s="68">
        <f>[2]装备拆分数值生成!L16</f>
        <v>7.511111111111112</v>
      </c>
      <c r="C16" s="68">
        <f>[2]装备拆分数值生成!M16</f>
        <v>0</v>
      </c>
      <c r="D16" s="68">
        <v>0</v>
      </c>
      <c r="E16" s="68">
        <f>[2]装备拆分数值生成!N16</f>
        <v>0</v>
      </c>
      <c r="F16" s="68">
        <f>[2]装备拆分数值生成!K16</f>
        <v>5.7111111111111121</v>
      </c>
    </row>
    <row r="17" spans="1:6" x14ac:dyDescent="0.15">
      <c r="A17" s="66">
        <v>121</v>
      </c>
      <c r="B17" s="68">
        <f>[2]装备拆分数值生成!L19</f>
        <v>23.555555555555557</v>
      </c>
      <c r="C17" s="68">
        <f>[2]装备拆分数值生成!M19</f>
        <v>11.777777777777779</v>
      </c>
      <c r="D17" s="68">
        <v>0</v>
      </c>
      <c r="E17" s="68">
        <f>[2]装备拆分数值生成!N19</f>
        <v>0</v>
      </c>
      <c r="F17" s="68">
        <f>[2]装备拆分数值生成!K19</f>
        <v>0</v>
      </c>
    </row>
    <row r="18" spans="1:6" x14ac:dyDescent="0.15">
      <c r="A18" s="66">
        <v>122</v>
      </c>
      <c r="B18" s="68">
        <f>[2]装备拆分数值生成!L20</f>
        <v>0</v>
      </c>
      <c r="C18" s="68">
        <f>[2]装备拆分数值生成!M20</f>
        <v>0</v>
      </c>
      <c r="D18" s="68">
        <v>0</v>
      </c>
      <c r="E18" s="68">
        <f>[2]装备拆分数值生成!N20</f>
        <v>0</v>
      </c>
      <c r="F18" s="68">
        <f>[2]装备拆分数值生成!K20</f>
        <v>44.777777777777779</v>
      </c>
    </row>
    <row r="19" spans="1:6" x14ac:dyDescent="0.15">
      <c r="A19" s="66">
        <v>123</v>
      </c>
      <c r="B19" s="68">
        <f>[2]装备拆分数值生成!L21</f>
        <v>0</v>
      </c>
      <c r="C19" s="68">
        <f>[2]装备拆分数值生成!M21</f>
        <v>0</v>
      </c>
      <c r="D19" s="68">
        <v>0</v>
      </c>
      <c r="E19" s="68">
        <f>[2]装备拆分数值生成!N21</f>
        <v>11.377777777777778</v>
      </c>
      <c r="F19" s="68">
        <f>[2]装备拆分数值生成!K21</f>
        <v>0</v>
      </c>
    </row>
    <row r="20" spans="1:6" x14ac:dyDescent="0.15">
      <c r="A20" s="66">
        <v>124</v>
      </c>
      <c r="B20" s="68">
        <f>[2]装备拆分数值生成!L22</f>
        <v>2.9444444444444446</v>
      </c>
      <c r="C20" s="68">
        <f>[2]装备拆分数值生成!M22</f>
        <v>0</v>
      </c>
      <c r="D20" s="68">
        <v>0</v>
      </c>
      <c r="E20" s="68">
        <f>[2]装备拆分数值生成!N22</f>
        <v>8.5333333333333332</v>
      </c>
      <c r="F20" s="68">
        <f>[2]装备拆分数值生成!K22</f>
        <v>0</v>
      </c>
    </row>
    <row r="21" spans="1:6" x14ac:dyDescent="0.15">
      <c r="A21" s="66">
        <v>125</v>
      </c>
      <c r="B21" s="68">
        <f>[2]装备拆分数值生成!L23</f>
        <v>0</v>
      </c>
      <c r="C21" s="68">
        <f>[2]装备拆分数值生成!M23</f>
        <v>5.8888888888888893</v>
      </c>
      <c r="D21" s="68">
        <v>0</v>
      </c>
      <c r="E21" s="68">
        <f>[2]装备拆分数值生成!N23</f>
        <v>0</v>
      </c>
      <c r="F21" s="68">
        <f>[2]装备拆分数值生成!K23</f>
        <v>35.822222222222223</v>
      </c>
    </row>
    <row r="22" spans="1:6" x14ac:dyDescent="0.15">
      <c r="A22" s="66">
        <v>126</v>
      </c>
      <c r="B22" s="68">
        <f>[2]装备拆分数值生成!L24</f>
        <v>11.777777777777779</v>
      </c>
      <c r="C22" s="68">
        <f>[2]装备拆分数值生成!M24</f>
        <v>0</v>
      </c>
      <c r="D22" s="68">
        <v>0</v>
      </c>
      <c r="E22" s="68">
        <f>[2]装备拆分数值生成!N24</f>
        <v>0</v>
      </c>
      <c r="F22" s="68">
        <f>[2]装备拆分数值生成!K24</f>
        <v>8.9555555555555557</v>
      </c>
    </row>
    <row r="23" spans="1:6" x14ac:dyDescent="0.15">
      <c r="A23" s="66">
        <v>131</v>
      </c>
      <c r="B23" s="68">
        <f>[2]装备拆分数值生成!L27</f>
        <v>59.555555555555557</v>
      </c>
      <c r="C23" s="68">
        <f>[2]装备拆分数值生成!M27</f>
        <v>29.777777777777779</v>
      </c>
      <c r="D23" s="68">
        <v>0</v>
      </c>
      <c r="E23" s="68">
        <f>[2]装备拆分数值生成!N27</f>
        <v>0</v>
      </c>
      <c r="F23" s="68">
        <f>[2]装备拆分数值生成!K27</f>
        <v>0</v>
      </c>
    </row>
    <row r="24" spans="1:6" x14ac:dyDescent="0.15">
      <c r="A24" s="66">
        <v>132</v>
      </c>
      <c r="B24" s="68">
        <f>[2]装备拆分数值生成!L28</f>
        <v>0</v>
      </c>
      <c r="C24" s="68">
        <f>[2]装备拆分数值生成!M28</f>
        <v>0</v>
      </c>
      <c r="D24" s="68">
        <v>0</v>
      </c>
      <c r="E24" s="68">
        <f>[2]装备拆分数值生成!N28</f>
        <v>0</v>
      </c>
      <c r="F24" s="68">
        <f>[2]装备拆分数值生成!K28</f>
        <v>113</v>
      </c>
    </row>
    <row r="25" spans="1:6" x14ac:dyDescent="0.15">
      <c r="A25" s="66">
        <v>133</v>
      </c>
      <c r="B25" s="68">
        <f>[2]装备拆分数值生成!L29</f>
        <v>0</v>
      </c>
      <c r="C25" s="68">
        <f>[2]装备拆分数值生成!M29</f>
        <v>0</v>
      </c>
      <c r="D25" s="68">
        <v>0</v>
      </c>
      <c r="E25" s="68">
        <f>[2]装备拆分数值生成!N29</f>
        <v>28.711111111111109</v>
      </c>
      <c r="F25" s="68">
        <f>[2]装备拆分数值生成!K29</f>
        <v>0</v>
      </c>
    </row>
    <row r="26" spans="1:6" x14ac:dyDescent="0.15">
      <c r="A26" s="66">
        <v>134</v>
      </c>
      <c r="B26" s="68">
        <f>[2]装备拆分数值生成!L30</f>
        <v>7.4444444444444446</v>
      </c>
      <c r="C26" s="68">
        <f>[2]装备拆分数值生成!M30</f>
        <v>0</v>
      </c>
      <c r="D26" s="68">
        <v>0</v>
      </c>
      <c r="E26" s="68">
        <f>[2]装备拆分数值生成!N30</f>
        <v>21.533333333333331</v>
      </c>
      <c r="F26" s="68">
        <f>[2]装备拆分数值生成!K30</f>
        <v>0</v>
      </c>
    </row>
    <row r="27" spans="1:6" x14ac:dyDescent="0.15">
      <c r="A27" s="66">
        <v>135</v>
      </c>
      <c r="B27" s="68">
        <f>[2]装备拆分数值生成!L31</f>
        <v>0</v>
      </c>
      <c r="C27" s="68">
        <f>[2]装备拆分数值生成!M31</f>
        <v>14.888888888888889</v>
      </c>
      <c r="D27" s="68">
        <v>0</v>
      </c>
      <c r="E27" s="68">
        <f>[2]装备拆分数值生成!N31</f>
        <v>0</v>
      </c>
      <c r="F27" s="68">
        <f>[2]装备拆分数值生成!K31</f>
        <v>90.4</v>
      </c>
    </row>
    <row r="28" spans="1:6" x14ac:dyDescent="0.15">
      <c r="A28" s="66">
        <v>136</v>
      </c>
      <c r="B28" s="68">
        <f>[2]装备拆分数值生成!L32</f>
        <v>29.777777777777779</v>
      </c>
      <c r="C28" s="68">
        <f>[2]装备拆分数值生成!M32</f>
        <v>0</v>
      </c>
      <c r="D28" s="68">
        <v>0</v>
      </c>
      <c r="E28" s="68">
        <f>[2]装备拆分数值生成!N32</f>
        <v>0</v>
      </c>
      <c r="F28" s="68">
        <f>[2]装备拆分数值生成!K32</f>
        <v>22.6</v>
      </c>
    </row>
    <row r="29" spans="1:6" x14ac:dyDescent="0.15">
      <c r="A29" s="66">
        <v>141</v>
      </c>
      <c r="B29" s="68">
        <f>[2]装备拆分数值生成!L35</f>
        <v>130.13333333333333</v>
      </c>
      <c r="C29" s="68">
        <f>[2]装备拆分数值生成!M35</f>
        <v>65.066666666666663</v>
      </c>
      <c r="D29" s="68">
        <v>0</v>
      </c>
      <c r="E29" s="68">
        <f>[2]装备拆分数值生成!N35</f>
        <v>0</v>
      </c>
      <c r="F29" s="68">
        <f>[2]装备拆分数值生成!K35</f>
        <v>0</v>
      </c>
    </row>
    <row r="30" spans="1:6" x14ac:dyDescent="0.15">
      <c r="A30" s="66">
        <v>142</v>
      </c>
      <c r="B30" s="68">
        <f>[2]装备拆分数值生成!L36</f>
        <v>0</v>
      </c>
      <c r="C30" s="68">
        <f>[2]装备拆分数值生成!M36</f>
        <v>0</v>
      </c>
      <c r="D30" s="68">
        <v>0</v>
      </c>
      <c r="E30" s="68">
        <f>[2]装备拆分数值生成!N36</f>
        <v>0</v>
      </c>
      <c r="F30" s="68">
        <f>[2]装备拆分数值生成!K36</f>
        <v>246.77777777777777</v>
      </c>
    </row>
    <row r="31" spans="1:6" x14ac:dyDescent="0.15">
      <c r="A31" s="66">
        <v>143</v>
      </c>
      <c r="B31" s="68">
        <f>[2]装备拆分数值生成!L37</f>
        <v>0</v>
      </c>
      <c r="C31" s="68">
        <f>[2]装备拆分数值生成!M37</f>
        <v>0</v>
      </c>
      <c r="D31" s="68">
        <v>0</v>
      </c>
      <c r="E31" s="68">
        <f>[2]装备拆分数值生成!N37</f>
        <v>62.75555555555556</v>
      </c>
      <c r="F31" s="68">
        <f>[2]装备拆分数值生成!K37</f>
        <v>0</v>
      </c>
    </row>
    <row r="32" spans="1:6" x14ac:dyDescent="0.15">
      <c r="A32" s="66">
        <v>144</v>
      </c>
      <c r="B32" s="68">
        <f>[2]装备拆分数值生成!L38</f>
        <v>16.266666666666666</v>
      </c>
      <c r="C32" s="68">
        <f>[2]装备拆分数值生成!M38</f>
        <v>0</v>
      </c>
      <c r="D32" s="68">
        <v>0</v>
      </c>
      <c r="E32" s="68">
        <f>[2]装备拆分数值生成!N38</f>
        <v>47.066666666666663</v>
      </c>
      <c r="F32" s="68">
        <f>[2]装备拆分数值生成!K38</f>
        <v>0</v>
      </c>
    </row>
    <row r="33" spans="1:6" x14ac:dyDescent="0.15">
      <c r="A33" s="66">
        <v>145</v>
      </c>
      <c r="B33" s="68">
        <f>[2]装备拆分数值生成!L39</f>
        <v>0</v>
      </c>
      <c r="C33" s="68">
        <f>[2]装备拆分数值生成!M39</f>
        <v>32.533333333333331</v>
      </c>
      <c r="D33" s="68">
        <v>0</v>
      </c>
      <c r="E33" s="68">
        <f>[2]装备拆分数值生成!N39</f>
        <v>0</v>
      </c>
      <c r="F33" s="68">
        <f>[2]装备拆分数值生成!K39</f>
        <v>197.42222222222222</v>
      </c>
    </row>
    <row r="34" spans="1:6" x14ac:dyDescent="0.15">
      <c r="A34" s="66">
        <v>146</v>
      </c>
      <c r="B34" s="68">
        <f>[2]装备拆分数值生成!L40</f>
        <v>65.066666666666663</v>
      </c>
      <c r="C34" s="68">
        <f>[2]装备拆分数值生成!M40</f>
        <v>0</v>
      </c>
      <c r="D34" s="68">
        <v>0</v>
      </c>
      <c r="E34" s="68">
        <f>[2]装备拆分数值生成!N40</f>
        <v>0</v>
      </c>
      <c r="F34" s="68">
        <f>[2]装备拆分数值生成!K40</f>
        <v>49.355555555555554</v>
      </c>
    </row>
    <row r="35" spans="1:6" x14ac:dyDescent="0.15">
      <c r="A35" s="66">
        <f>A5+100</f>
        <v>201</v>
      </c>
      <c r="B35" s="68">
        <f>[2]装备拆分数值生成!S3</f>
        <v>4.8888888888888893</v>
      </c>
      <c r="C35" s="68">
        <f>[2]装备拆分数值生成!T3</f>
        <v>9.7777777777777786</v>
      </c>
      <c r="D35" s="68">
        <v>0</v>
      </c>
      <c r="E35" s="68">
        <f>[2]装备拆分数值生成!U3</f>
        <v>0</v>
      </c>
      <c r="F35" s="68">
        <f>[2]装备拆分数值生成!R3</f>
        <v>0</v>
      </c>
    </row>
    <row r="36" spans="1:6" x14ac:dyDescent="0.15">
      <c r="A36" s="66">
        <f t="shared" ref="A36:A95" si="0">A6+100</f>
        <v>202</v>
      </c>
      <c r="B36" s="68">
        <f>[2]装备拆分数值生成!S4</f>
        <v>0</v>
      </c>
      <c r="C36" s="68">
        <f>[2]装备拆分数值生成!T4</f>
        <v>0</v>
      </c>
      <c r="D36" s="68">
        <v>0</v>
      </c>
      <c r="E36" s="68">
        <f>[2]装备拆分数值生成!U4</f>
        <v>0</v>
      </c>
      <c r="F36" s="68">
        <f>[2]装备拆分数值生成!R4</f>
        <v>18.611111111111111</v>
      </c>
    </row>
    <row r="37" spans="1:6" x14ac:dyDescent="0.15">
      <c r="A37" s="66">
        <f t="shared" si="0"/>
        <v>203</v>
      </c>
      <c r="B37" s="68">
        <f>[2]装备拆分数值生成!S5</f>
        <v>0</v>
      </c>
      <c r="C37" s="68">
        <f>[2]装备拆分数值生成!T5</f>
        <v>0</v>
      </c>
      <c r="D37" s="68">
        <v>0</v>
      </c>
      <c r="E37" s="68">
        <f>[2]装备拆分数值生成!U5</f>
        <v>4.7555555555555555</v>
      </c>
      <c r="F37" s="68">
        <f>[2]装备拆分数值生成!R5</f>
        <v>0</v>
      </c>
    </row>
    <row r="38" spans="1:6" x14ac:dyDescent="0.15">
      <c r="A38" s="66">
        <f t="shared" si="0"/>
        <v>204</v>
      </c>
      <c r="B38" s="68">
        <f>[2]装备拆分数值生成!S6</f>
        <v>0</v>
      </c>
      <c r="C38" s="68">
        <f>[2]装备拆分数值生成!T6</f>
        <v>1.2222222222222223</v>
      </c>
      <c r="D38" s="68">
        <v>0</v>
      </c>
      <c r="E38" s="68">
        <f>[2]装备拆分数值生成!U6</f>
        <v>3.5666666666666669</v>
      </c>
      <c r="F38" s="68">
        <f>[2]装备拆分数值生成!R6</f>
        <v>0</v>
      </c>
    </row>
    <row r="39" spans="1:6" x14ac:dyDescent="0.15">
      <c r="A39" s="66">
        <f t="shared" si="0"/>
        <v>205</v>
      </c>
      <c r="B39" s="68">
        <f>[2]装备拆分数值生成!S7</f>
        <v>2.4444444444444446</v>
      </c>
      <c r="C39" s="68">
        <f>[2]装备拆分数值生成!T7</f>
        <v>0</v>
      </c>
      <c r="D39" s="68">
        <v>0</v>
      </c>
      <c r="E39" s="68">
        <f>[2]装备拆分数值生成!U7</f>
        <v>0</v>
      </c>
      <c r="F39" s="68">
        <f>[2]装备拆分数值生成!R7</f>
        <v>14.888888888888889</v>
      </c>
    </row>
    <row r="40" spans="1:6" x14ac:dyDescent="0.15">
      <c r="A40" s="66">
        <f t="shared" si="0"/>
        <v>206</v>
      </c>
      <c r="B40" s="68">
        <f>[2]装备拆分数值生成!S8</f>
        <v>0</v>
      </c>
      <c r="C40" s="68">
        <f>[2]装备拆分数值生成!T8</f>
        <v>4.8888888888888893</v>
      </c>
      <c r="D40" s="68">
        <v>0</v>
      </c>
      <c r="E40" s="68">
        <f>[2]装备拆分数值生成!U8</f>
        <v>0</v>
      </c>
      <c r="F40" s="68">
        <f>[2]装备拆分数值生成!R8</f>
        <v>3.7222222222222223</v>
      </c>
    </row>
    <row r="41" spans="1:6" x14ac:dyDescent="0.15">
      <c r="A41" s="66">
        <f t="shared" si="0"/>
        <v>211</v>
      </c>
      <c r="B41" s="68">
        <f>[2]装备拆分数值生成!S11</f>
        <v>7.511111111111112</v>
      </c>
      <c r="C41" s="68">
        <f>[2]装备拆分数值生成!T11</f>
        <v>15.022222222222224</v>
      </c>
      <c r="D41" s="68">
        <v>0</v>
      </c>
      <c r="E41" s="68">
        <f>[2]装备拆分数值生成!U11</f>
        <v>0</v>
      </c>
      <c r="F41" s="68">
        <f>[2]装备拆分数值生成!R11</f>
        <v>0</v>
      </c>
    </row>
    <row r="42" spans="1:6" x14ac:dyDescent="0.15">
      <c r="A42" s="66">
        <f t="shared" si="0"/>
        <v>212</v>
      </c>
      <c r="B42" s="68">
        <f>[2]装备拆分数值生成!S12</f>
        <v>0</v>
      </c>
      <c r="C42" s="68">
        <f>[2]装备拆分数值生成!T12</f>
        <v>0</v>
      </c>
      <c r="D42" s="68">
        <v>0</v>
      </c>
      <c r="E42" s="68">
        <f>[2]装备拆分数值生成!U12</f>
        <v>0</v>
      </c>
      <c r="F42" s="68">
        <f>[2]装备拆分数值生成!R12</f>
        <v>28.555555555555557</v>
      </c>
    </row>
    <row r="43" spans="1:6" x14ac:dyDescent="0.15">
      <c r="A43" s="66">
        <f t="shared" si="0"/>
        <v>213</v>
      </c>
      <c r="B43" s="68">
        <f>[2]装备拆分数值生成!S13</f>
        <v>0</v>
      </c>
      <c r="C43" s="68">
        <f>[2]装备拆分数值生成!T13</f>
        <v>0</v>
      </c>
      <c r="D43" s="68">
        <v>0</v>
      </c>
      <c r="E43" s="68">
        <f>[2]装备拆分数值生成!U13</f>
        <v>7.2444444444444445</v>
      </c>
      <c r="F43" s="68">
        <f>[2]装备拆分数值生成!R13</f>
        <v>0</v>
      </c>
    </row>
    <row r="44" spans="1:6" x14ac:dyDescent="0.15">
      <c r="A44" s="66">
        <f t="shared" si="0"/>
        <v>214</v>
      </c>
      <c r="B44" s="68">
        <f>[2]装备拆分数值生成!S14</f>
        <v>0</v>
      </c>
      <c r="C44" s="68">
        <f>[2]装备拆分数值生成!T14</f>
        <v>1.877777777777778</v>
      </c>
      <c r="D44" s="68">
        <v>0</v>
      </c>
      <c r="E44" s="68">
        <f>[2]装备拆分数值生成!U14</f>
        <v>5.4333333333333327</v>
      </c>
      <c r="F44" s="68">
        <f>[2]装备拆分数值生成!R14</f>
        <v>0</v>
      </c>
    </row>
    <row r="45" spans="1:6" x14ac:dyDescent="0.15">
      <c r="A45" s="66">
        <f t="shared" si="0"/>
        <v>215</v>
      </c>
      <c r="B45" s="68">
        <f>[2]装备拆分数值生成!S15</f>
        <v>3.755555555555556</v>
      </c>
      <c r="C45" s="68">
        <f>[2]装备拆分数值生成!T15</f>
        <v>0</v>
      </c>
      <c r="D45" s="68">
        <v>0</v>
      </c>
      <c r="E45" s="68">
        <f>[2]装备拆分数值生成!U15</f>
        <v>0</v>
      </c>
      <c r="F45" s="68">
        <f>[2]装备拆分数值生成!R15</f>
        <v>22.844444444444449</v>
      </c>
    </row>
    <row r="46" spans="1:6" x14ac:dyDescent="0.15">
      <c r="A46" s="66">
        <f t="shared" si="0"/>
        <v>216</v>
      </c>
      <c r="B46" s="68">
        <f>[2]装备拆分数值生成!S16</f>
        <v>0</v>
      </c>
      <c r="C46" s="68">
        <f>[2]装备拆分数值生成!T16</f>
        <v>7.511111111111112</v>
      </c>
      <c r="D46" s="68">
        <v>0</v>
      </c>
      <c r="E46" s="68">
        <f>[2]装备拆分数值生成!U16</f>
        <v>0</v>
      </c>
      <c r="F46" s="68">
        <f>[2]装备拆分数值生成!R16</f>
        <v>5.7111111111111121</v>
      </c>
    </row>
    <row r="47" spans="1:6" x14ac:dyDescent="0.15">
      <c r="A47" s="66">
        <f t="shared" si="0"/>
        <v>221</v>
      </c>
      <c r="B47" s="68">
        <f>[2]装备拆分数值生成!S19</f>
        <v>11.777777777777779</v>
      </c>
      <c r="C47" s="68">
        <f>[2]装备拆分数值生成!T19</f>
        <v>23.555555555555557</v>
      </c>
      <c r="D47" s="68">
        <v>0</v>
      </c>
      <c r="E47" s="68">
        <f>[2]装备拆分数值生成!U19</f>
        <v>0</v>
      </c>
      <c r="F47" s="68">
        <f>[2]装备拆分数值生成!R19</f>
        <v>0</v>
      </c>
    </row>
    <row r="48" spans="1:6" x14ac:dyDescent="0.15">
      <c r="A48" s="66">
        <f t="shared" si="0"/>
        <v>222</v>
      </c>
      <c r="B48" s="68">
        <f>[2]装备拆分数值生成!S20</f>
        <v>0</v>
      </c>
      <c r="C48" s="68">
        <f>[2]装备拆分数值生成!T20</f>
        <v>0</v>
      </c>
      <c r="D48" s="68">
        <v>0</v>
      </c>
      <c r="E48" s="68">
        <f>[2]装备拆分数值生成!U20</f>
        <v>0</v>
      </c>
      <c r="F48" s="68">
        <f>[2]装备拆分数值生成!R20</f>
        <v>44.777777777777779</v>
      </c>
    </row>
    <row r="49" spans="1:6" x14ac:dyDescent="0.15">
      <c r="A49" s="66">
        <f t="shared" si="0"/>
        <v>223</v>
      </c>
      <c r="B49" s="68">
        <f>[2]装备拆分数值生成!S21</f>
        <v>0</v>
      </c>
      <c r="C49" s="68">
        <f>[2]装备拆分数值生成!T21</f>
        <v>0</v>
      </c>
      <c r="D49" s="68">
        <v>0</v>
      </c>
      <c r="E49" s="68">
        <f>[2]装备拆分数值生成!U21</f>
        <v>11.377777777777778</v>
      </c>
      <c r="F49" s="68">
        <f>[2]装备拆分数值生成!R21</f>
        <v>0</v>
      </c>
    </row>
    <row r="50" spans="1:6" x14ac:dyDescent="0.15">
      <c r="A50" s="66">
        <f t="shared" si="0"/>
        <v>224</v>
      </c>
      <c r="B50" s="68">
        <f>[2]装备拆分数值生成!S22</f>
        <v>0</v>
      </c>
      <c r="C50" s="68">
        <f>[2]装备拆分数值生成!T22</f>
        <v>2.9444444444444446</v>
      </c>
      <c r="D50" s="68">
        <v>0</v>
      </c>
      <c r="E50" s="68">
        <f>[2]装备拆分数值生成!U22</f>
        <v>8.5333333333333332</v>
      </c>
      <c r="F50" s="68">
        <f>[2]装备拆分数值生成!R22</f>
        <v>0</v>
      </c>
    </row>
    <row r="51" spans="1:6" x14ac:dyDescent="0.15">
      <c r="A51" s="66">
        <f t="shared" si="0"/>
        <v>225</v>
      </c>
      <c r="B51" s="68">
        <f>[2]装备拆分数值生成!S23</f>
        <v>5.8888888888888893</v>
      </c>
      <c r="C51" s="68">
        <f>[2]装备拆分数值生成!T23</f>
        <v>0</v>
      </c>
      <c r="D51" s="68">
        <v>0</v>
      </c>
      <c r="E51" s="68">
        <f>[2]装备拆分数值生成!U23</f>
        <v>0</v>
      </c>
      <c r="F51" s="68">
        <f>[2]装备拆分数值生成!R23</f>
        <v>35.822222222222223</v>
      </c>
    </row>
    <row r="52" spans="1:6" x14ac:dyDescent="0.15">
      <c r="A52" s="66">
        <f t="shared" si="0"/>
        <v>226</v>
      </c>
      <c r="B52" s="68">
        <f>[2]装备拆分数值生成!S24</f>
        <v>0</v>
      </c>
      <c r="C52" s="68">
        <f>[2]装备拆分数值生成!T24</f>
        <v>11.777777777777779</v>
      </c>
      <c r="D52" s="68">
        <v>0</v>
      </c>
      <c r="E52" s="68">
        <f>[2]装备拆分数值生成!U24</f>
        <v>0</v>
      </c>
      <c r="F52" s="68">
        <f>[2]装备拆分数值生成!R24</f>
        <v>8.9555555555555557</v>
      </c>
    </row>
    <row r="53" spans="1:6" x14ac:dyDescent="0.15">
      <c r="A53" s="66">
        <f t="shared" si="0"/>
        <v>231</v>
      </c>
      <c r="B53" s="68">
        <f>[2]装备拆分数值生成!S27</f>
        <v>29.777777777777779</v>
      </c>
      <c r="C53" s="68">
        <f>[2]装备拆分数值生成!T27</f>
        <v>59.555555555555557</v>
      </c>
      <c r="D53" s="68">
        <v>0</v>
      </c>
      <c r="E53" s="68">
        <f>[2]装备拆分数值生成!U27</f>
        <v>0</v>
      </c>
      <c r="F53" s="68">
        <f>[2]装备拆分数值生成!R27</f>
        <v>0</v>
      </c>
    </row>
    <row r="54" spans="1:6" x14ac:dyDescent="0.15">
      <c r="A54" s="66">
        <f t="shared" si="0"/>
        <v>232</v>
      </c>
      <c r="B54" s="68">
        <f>[2]装备拆分数值生成!S28</f>
        <v>0</v>
      </c>
      <c r="C54" s="68">
        <f>[2]装备拆分数值生成!T28</f>
        <v>0</v>
      </c>
      <c r="D54" s="68">
        <v>0</v>
      </c>
      <c r="E54" s="68">
        <f>[2]装备拆分数值生成!U28</f>
        <v>0</v>
      </c>
      <c r="F54" s="68">
        <f>[2]装备拆分数值生成!R28</f>
        <v>113</v>
      </c>
    </row>
    <row r="55" spans="1:6" x14ac:dyDescent="0.15">
      <c r="A55" s="66">
        <f t="shared" si="0"/>
        <v>233</v>
      </c>
      <c r="B55" s="68">
        <f>[2]装备拆分数值生成!S29</f>
        <v>0</v>
      </c>
      <c r="C55" s="68">
        <f>[2]装备拆分数值生成!T29</f>
        <v>0</v>
      </c>
      <c r="D55" s="68">
        <v>0</v>
      </c>
      <c r="E55" s="68">
        <f>[2]装备拆分数值生成!U29</f>
        <v>28.711111111111109</v>
      </c>
      <c r="F55" s="68">
        <f>[2]装备拆分数值生成!R29</f>
        <v>0</v>
      </c>
    </row>
    <row r="56" spans="1:6" x14ac:dyDescent="0.15">
      <c r="A56" s="66">
        <f t="shared" si="0"/>
        <v>234</v>
      </c>
      <c r="B56" s="68">
        <f>[2]装备拆分数值生成!S30</f>
        <v>0</v>
      </c>
      <c r="C56" s="68">
        <f>[2]装备拆分数值生成!T30</f>
        <v>7.4444444444444446</v>
      </c>
      <c r="D56" s="68">
        <v>0</v>
      </c>
      <c r="E56" s="68">
        <f>[2]装备拆分数值生成!U30</f>
        <v>21.533333333333331</v>
      </c>
      <c r="F56" s="68">
        <f>[2]装备拆分数值生成!R30</f>
        <v>0</v>
      </c>
    </row>
    <row r="57" spans="1:6" x14ac:dyDescent="0.15">
      <c r="A57" s="66">
        <f>A27+100</f>
        <v>235</v>
      </c>
      <c r="B57" s="68">
        <f>[2]装备拆分数值生成!S31</f>
        <v>14.888888888888889</v>
      </c>
      <c r="C57" s="68">
        <f>[2]装备拆分数值生成!T31</f>
        <v>0</v>
      </c>
      <c r="D57" s="68">
        <v>0</v>
      </c>
      <c r="E57" s="68">
        <f>[2]装备拆分数值生成!U31</f>
        <v>0</v>
      </c>
      <c r="F57" s="68">
        <f>[2]装备拆分数值生成!R31</f>
        <v>90.4</v>
      </c>
    </row>
    <row r="58" spans="1:6" x14ac:dyDescent="0.15">
      <c r="A58" s="66">
        <f t="shared" si="0"/>
        <v>236</v>
      </c>
      <c r="B58" s="68">
        <f>[2]装备拆分数值生成!S32</f>
        <v>0</v>
      </c>
      <c r="C58" s="68">
        <f>[2]装备拆分数值生成!T32</f>
        <v>29.777777777777779</v>
      </c>
      <c r="D58" s="68">
        <v>0</v>
      </c>
      <c r="E58" s="68">
        <f>[2]装备拆分数值生成!U32</f>
        <v>0</v>
      </c>
      <c r="F58" s="68">
        <f>[2]装备拆分数值生成!R32</f>
        <v>22.6</v>
      </c>
    </row>
    <row r="59" spans="1:6" x14ac:dyDescent="0.15">
      <c r="A59" s="66">
        <f t="shared" si="0"/>
        <v>241</v>
      </c>
      <c r="B59" s="68">
        <f>[2]装备拆分数值生成!S35</f>
        <v>65.066666666666663</v>
      </c>
      <c r="C59" s="68">
        <f>[2]装备拆分数值生成!T35</f>
        <v>130.13333333333333</v>
      </c>
      <c r="D59" s="68">
        <v>0</v>
      </c>
      <c r="E59" s="68">
        <f>[2]装备拆分数值生成!U35</f>
        <v>0</v>
      </c>
      <c r="F59" s="68">
        <f>[2]装备拆分数值生成!R35</f>
        <v>0</v>
      </c>
    </row>
    <row r="60" spans="1:6" x14ac:dyDescent="0.15">
      <c r="A60" s="66">
        <f t="shared" si="0"/>
        <v>242</v>
      </c>
      <c r="B60" s="68">
        <f>[2]装备拆分数值生成!S36</f>
        <v>0</v>
      </c>
      <c r="C60" s="68">
        <f>[2]装备拆分数值生成!T36</f>
        <v>0</v>
      </c>
      <c r="D60" s="68">
        <v>0</v>
      </c>
      <c r="E60" s="68">
        <f>[2]装备拆分数值生成!U36</f>
        <v>0</v>
      </c>
      <c r="F60" s="68">
        <f>[2]装备拆分数值生成!R36</f>
        <v>246.77777777777777</v>
      </c>
    </row>
    <row r="61" spans="1:6" x14ac:dyDescent="0.15">
      <c r="A61" s="66">
        <f t="shared" si="0"/>
        <v>243</v>
      </c>
      <c r="B61" s="68">
        <f>[2]装备拆分数值生成!S37</f>
        <v>0</v>
      </c>
      <c r="C61" s="68">
        <f>[2]装备拆分数值生成!T37</f>
        <v>0</v>
      </c>
      <c r="D61" s="68">
        <v>0</v>
      </c>
      <c r="E61" s="68">
        <f>[2]装备拆分数值生成!U37</f>
        <v>62.75555555555556</v>
      </c>
      <c r="F61" s="68">
        <f>[2]装备拆分数值生成!R37</f>
        <v>0</v>
      </c>
    </row>
    <row r="62" spans="1:6" x14ac:dyDescent="0.15">
      <c r="A62" s="66">
        <f t="shared" si="0"/>
        <v>244</v>
      </c>
      <c r="B62" s="68">
        <f>[2]装备拆分数值生成!S38</f>
        <v>0</v>
      </c>
      <c r="C62" s="68">
        <f>[2]装备拆分数值生成!T38</f>
        <v>16.266666666666666</v>
      </c>
      <c r="D62" s="68">
        <v>0</v>
      </c>
      <c r="E62" s="68">
        <f>[2]装备拆分数值生成!U38</f>
        <v>47.066666666666663</v>
      </c>
      <c r="F62" s="68">
        <f>[2]装备拆分数值生成!R38</f>
        <v>0</v>
      </c>
    </row>
    <row r="63" spans="1:6" x14ac:dyDescent="0.15">
      <c r="A63" s="66">
        <f t="shared" si="0"/>
        <v>245</v>
      </c>
      <c r="B63" s="68">
        <f>[2]装备拆分数值生成!S39</f>
        <v>32.533333333333331</v>
      </c>
      <c r="C63" s="68">
        <f>[2]装备拆分数值生成!T39</f>
        <v>0</v>
      </c>
      <c r="D63" s="68">
        <v>0</v>
      </c>
      <c r="E63" s="68">
        <f>[2]装备拆分数值生成!U39</f>
        <v>0</v>
      </c>
      <c r="F63" s="68">
        <f>[2]装备拆分数值生成!R39</f>
        <v>197.42222222222222</v>
      </c>
    </row>
    <row r="64" spans="1:6" x14ac:dyDescent="0.15">
      <c r="A64" s="66">
        <f>A34+100</f>
        <v>246</v>
      </c>
      <c r="B64" s="68">
        <f>[2]装备拆分数值生成!S40</f>
        <v>0</v>
      </c>
      <c r="C64" s="68">
        <f>[2]装备拆分数值生成!T40</f>
        <v>65.066666666666663</v>
      </c>
      <c r="D64" s="68">
        <v>0</v>
      </c>
      <c r="E64" s="68">
        <f>[2]装备拆分数值生成!U40</f>
        <v>0</v>
      </c>
      <c r="F64" s="68">
        <f>[2]装备拆分数值生成!R40</f>
        <v>49.355555555555554</v>
      </c>
    </row>
    <row r="65" spans="1:6" x14ac:dyDescent="0.15">
      <c r="A65" s="66">
        <f t="shared" si="0"/>
        <v>301</v>
      </c>
      <c r="B65" s="68">
        <f>[2]装备拆分数值生成!Z3</f>
        <v>6.7222222222222223</v>
      </c>
      <c r="C65" s="68">
        <f>[2]装备拆分数值生成!AA3</f>
        <v>6.7222222222222223</v>
      </c>
      <c r="D65" s="68">
        <v>0</v>
      </c>
      <c r="E65" s="68">
        <f>[2]装备拆分数值生成!AB3</f>
        <v>0</v>
      </c>
      <c r="F65" s="68">
        <f>[2]装备拆分数值生成!Y3</f>
        <v>0</v>
      </c>
    </row>
    <row r="66" spans="1:6" x14ac:dyDescent="0.15">
      <c r="A66" s="66">
        <f t="shared" si="0"/>
        <v>302</v>
      </c>
      <c r="B66" s="68">
        <f>[2]装备拆分数值生成!Z4</f>
        <v>0</v>
      </c>
      <c r="C66" s="68">
        <f>[2]装备拆分数值生成!AA4</f>
        <v>0</v>
      </c>
      <c r="D66" s="68">
        <v>0</v>
      </c>
      <c r="E66" s="68">
        <f>[2]装备拆分数值生成!AB4</f>
        <v>0</v>
      </c>
      <c r="F66" s="68">
        <f>[2]装备拆分数值生成!Y4</f>
        <v>29.777777777777779</v>
      </c>
    </row>
    <row r="67" spans="1:6" x14ac:dyDescent="0.15">
      <c r="A67" s="66">
        <f>A37+100</f>
        <v>303</v>
      </c>
      <c r="B67" s="68">
        <f>[2]装备拆分数值生成!Z5</f>
        <v>0</v>
      </c>
      <c r="C67" s="68">
        <f>[2]装备拆分数值生成!AA5</f>
        <v>0</v>
      </c>
      <c r="D67" s="68">
        <v>0</v>
      </c>
      <c r="E67" s="68">
        <f>[2]装备拆分数值生成!AB5</f>
        <v>7.1333333333333337</v>
      </c>
      <c r="F67" s="68">
        <f>[2]装备拆分数值生成!Y5</f>
        <v>0</v>
      </c>
    </row>
    <row r="68" spans="1:6" x14ac:dyDescent="0.15">
      <c r="A68" s="66">
        <f t="shared" si="0"/>
        <v>304</v>
      </c>
      <c r="B68" s="68">
        <f>[2]装备拆分数值生成!Z6</f>
        <v>0</v>
      </c>
      <c r="C68" s="68">
        <f>[2]装备拆分数值生成!AA6</f>
        <v>0</v>
      </c>
      <c r="D68" s="68">
        <v>0</v>
      </c>
      <c r="E68" s="68">
        <f>[2]装备拆分数值生成!AB6</f>
        <v>5.3500000000000005</v>
      </c>
      <c r="F68" s="68">
        <f>[2]装备拆分数值生成!Y6</f>
        <v>0</v>
      </c>
    </row>
    <row r="69" spans="1:6" x14ac:dyDescent="0.15">
      <c r="A69" s="66">
        <f t="shared" si="0"/>
        <v>305</v>
      </c>
      <c r="B69" s="68">
        <f>[2]装备拆分数值生成!Z7</f>
        <v>0</v>
      </c>
      <c r="C69" s="68">
        <f>[2]装备拆分数值生成!AA7</f>
        <v>0</v>
      </c>
      <c r="D69" s="68">
        <v>0</v>
      </c>
      <c r="E69" s="68">
        <f>[2]装备拆分数值生成!AB7</f>
        <v>0</v>
      </c>
      <c r="F69" s="68">
        <f>[2]装备拆分数值生成!Y7</f>
        <v>18.611111111111111</v>
      </c>
    </row>
    <row r="70" spans="1:6" x14ac:dyDescent="0.15">
      <c r="A70" s="66">
        <f t="shared" si="0"/>
        <v>306</v>
      </c>
      <c r="B70" s="68">
        <f>[2]装备拆分数值生成!Z8</f>
        <v>0</v>
      </c>
      <c r="C70" s="68">
        <f>[2]装备拆分数值生成!AA8</f>
        <v>0</v>
      </c>
      <c r="D70" s="68">
        <v>0</v>
      </c>
      <c r="E70" s="68">
        <f>[2]装备拆分数值生成!AB8</f>
        <v>1.1888888888888889</v>
      </c>
      <c r="F70" s="68">
        <f>[2]装备拆分数值生成!Y8</f>
        <v>7.4444444444444446</v>
      </c>
    </row>
    <row r="71" spans="1:6" x14ac:dyDescent="0.15">
      <c r="A71" s="66">
        <f t="shared" si="0"/>
        <v>311</v>
      </c>
      <c r="B71" s="68">
        <f>[2]装备拆分数值生成!Z11</f>
        <v>10.327777777777779</v>
      </c>
      <c r="C71" s="68">
        <f>[2]装备拆分数值生成!AA11</f>
        <v>10.327777777777779</v>
      </c>
      <c r="D71" s="68">
        <v>0</v>
      </c>
      <c r="E71" s="68">
        <f>[2]装备拆分数值生成!AB11</f>
        <v>0</v>
      </c>
      <c r="F71" s="68">
        <f>[2]装备拆分数值生成!Y11</f>
        <v>0</v>
      </c>
    </row>
    <row r="72" spans="1:6" x14ac:dyDescent="0.15">
      <c r="A72" s="66">
        <f t="shared" si="0"/>
        <v>312</v>
      </c>
      <c r="B72" s="68">
        <f>[2]装备拆分数值生成!Z12</f>
        <v>0</v>
      </c>
      <c r="C72" s="68">
        <f>[2]装备拆分数值生成!AA12</f>
        <v>0</v>
      </c>
      <c r="D72" s="68">
        <v>0</v>
      </c>
      <c r="E72" s="68">
        <f>[2]装备拆分数值生成!AB12</f>
        <v>0</v>
      </c>
      <c r="F72" s="68">
        <f>[2]装备拆分数值生成!Y12</f>
        <v>45.688888888888897</v>
      </c>
    </row>
    <row r="73" spans="1:6" x14ac:dyDescent="0.15">
      <c r="A73" s="66">
        <f t="shared" si="0"/>
        <v>313</v>
      </c>
      <c r="B73" s="68">
        <f>[2]装备拆分数值生成!Z13</f>
        <v>0</v>
      </c>
      <c r="C73" s="68">
        <f>[2]装备拆分数值生成!AA13</f>
        <v>0</v>
      </c>
      <c r="D73" s="68">
        <v>0</v>
      </c>
      <c r="E73" s="68">
        <f>[2]装备拆分数值生成!AB13</f>
        <v>10.866666666666665</v>
      </c>
      <c r="F73" s="68">
        <f>[2]装备拆分数值生成!Y13</f>
        <v>0</v>
      </c>
    </row>
    <row r="74" spans="1:6" x14ac:dyDescent="0.15">
      <c r="A74" s="66">
        <f t="shared" si="0"/>
        <v>314</v>
      </c>
      <c r="B74" s="68">
        <f>[2]装备拆分数值生成!Z14</f>
        <v>0</v>
      </c>
      <c r="C74" s="68">
        <f>[2]装备拆分数值生成!AA14</f>
        <v>0</v>
      </c>
      <c r="D74" s="68">
        <v>0</v>
      </c>
      <c r="E74" s="68">
        <f>[2]装备拆分数值生成!AB14</f>
        <v>8.15</v>
      </c>
      <c r="F74" s="68">
        <f>[2]装备拆分数值生成!Y14</f>
        <v>0</v>
      </c>
    </row>
    <row r="75" spans="1:6" x14ac:dyDescent="0.15">
      <c r="A75" s="66">
        <f t="shared" si="0"/>
        <v>315</v>
      </c>
      <c r="B75" s="68">
        <f>[2]装备拆分数值生成!Z15</f>
        <v>0</v>
      </c>
      <c r="C75" s="68">
        <f>[2]装备拆分数值生成!AA15</f>
        <v>0</v>
      </c>
      <c r="D75" s="68">
        <v>0</v>
      </c>
      <c r="E75" s="68">
        <f>[2]装备拆分数值生成!AB15</f>
        <v>0</v>
      </c>
      <c r="F75" s="68">
        <f>[2]装备拆分数值生成!Y15</f>
        <v>28.555555555555557</v>
      </c>
    </row>
    <row r="76" spans="1:6" x14ac:dyDescent="0.15">
      <c r="A76" s="66">
        <f t="shared" si="0"/>
        <v>316</v>
      </c>
      <c r="B76" s="68">
        <f>[2]装备拆分数值生成!Z16</f>
        <v>0</v>
      </c>
      <c r="C76" s="68">
        <f>[2]装备拆分数值生成!AA16</f>
        <v>0</v>
      </c>
      <c r="D76" s="68">
        <v>0</v>
      </c>
      <c r="E76" s="68">
        <f>[2]装备拆分数值生成!AB16</f>
        <v>1.8111111111111111</v>
      </c>
      <c r="F76" s="68">
        <f>[2]装备拆分数值生成!Y16</f>
        <v>11.422222222222224</v>
      </c>
    </row>
    <row r="77" spans="1:6" x14ac:dyDescent="0.15">
      <c r="A77" s="66">
        <f t="shared" si="0"/>
        <v>321</v>
      </c>
      <c r="B77" s="68">
        <f>[2]装备拆分数值生成!Z19</f>
        <v>16.194444444444446</v>
      </c>
      <c r="C77" s="68">
        <f>[2]装备拆分数值生成!AA19</f>
        <v>16.194444444444446</v>
      </c>
      <c r="D77" s="68">
        <v>0</v>
      </c>
      <c r="E77" s="68">
        <f>[2]装备拆分数值生成!AB19</f>
        <v>0</v>
      </c>
      <c r="F77" s="68">
        <f>[2]装备拆分数值生成!Y19</f>
        <v>0</v>
      </c>
    </row>
    <row r="78" spans="1:6" x14ac:dyDescent="0.15">
      <c r="A78" s="66">
        <f t="shared" si="0"/>
        <v>322</v>
      </c>
      <c r="B78" s="68">
        <f>[2]装备拆分数值生成!Z20</f>
        <v>0</v>
      </c>
      <c r="C78" s="68">
        <f>[2]装备拆分数值生成!AA20</f>
        <v>0</v>
      </c>
      <c r="D78" s="68">
        <v>0</v>
      </c>
      <c r="E78" s="68">
        <f>[2]装备拆分数值生成!AB20</f>
        <v>0</v>
      </c>
      <c r="F78" s="68">
        <f>[2]装备拆分数值生成!Y20</f>
        <v>71.644444444444446</v>
      </c>
    </row>
    <row r="79" spans="1:6" x14ac:dyDescent="0.15">
      <c r="A79" s="66">
        <f t="shared" si="0"/>
        <v>323</v>
      </c>
      <c r="B79" s="68">
        <f>[2]装备拆分数值生成!Z21</f>
        <v>0</v>
      </c>
      <c r="C79" s="68">
        <f>[2]装备拆分数值生成!AA21</f>
        <v>0</v>
      </c>
      <c r="D79" s="68">
        <v>0</v>
      </c>
      <c r="E79" s="68">
        <f>[2]装备拆分数值生成!AB21</f>
        <v>17.066666666666666</v>
      </c>
      <c r="F79" s="68">
        <f>[2]装备拆分数值生成!Y21</f>
        <v>0</v>
      </c>
    </row>
    <row r="80" spans="1:6" x14ac:dyDescent="0.15">
      <c r="A80" s="66">
        <f t="shared" si="0"/>
        <v>324</v>
      </c>
      <c r="B80" s="68">
        <f>[2]装备拆分数值生成!Z22</f>
        <v>0</v>
      </c>
      <c r="C80" s="68">
        <f>[2]装备拆分数值生成!AA22</f>
        <v>0</v>
      </c>
      <c r="D80" s="68">
        <v>0</v>
      </c>
      <c r="E80" s="68">
        <f>[2]装备拆分数值生成!AB22</f>
        <v>12.799999999999999</v>
      </c>
      <c r="F80" s="68">
        <f>[2]装备拆分数值生成!Y22</f>
        <v>0</v>
      </c>
    </row>
    <row r="81" spans="1:6" x14ac:dyDescent="0.15">
      <c r="A81" s="66">
        <f t="shared" si="0"/>
        <v>325</v>
      </c>
      <c r="B81" s="68">
        <f>[2]装备拆分数值生成!Z23</f>
        <v>0</v>
      </c>
      <c r="C81" s="68">
        <f>[2]装备拆分数值生成!AA23</f>
        <v>0</v>
      </c>
      <c r="D81" s="68">
        <v>0</v>
      </c>
      <c r="E81" s="68">
        <f>[2]装备拆分数值生成!AB23</f>
        <v>0</v>
      </c>
      <c r="F81" s="68">
        <f>[2]装备拆分数值生成!Y23</f>
        <v>44.777777777777779</v>
      </c>
    </row>
    <row r="82" spans="1:6" x14ac:dyDescent="0.15">
      <c r="A82" s="66">
        <f t="shared" si="0"/>
        <v>326</v>
      </c>
      <c r="B82" s="68">
        <f>[2]装备拆分数值生成!Z24</f>
        <v>0</v>
      </c>
      <c r="C82" s="68">
        <f>[2]装备拆分数值生成!AA24</f>
        <v>0</v>
      </c>
      <c r="D82" s="68">
        <v>0</v>
      </c>
      <c r="E82" s="68">
        <f>[2]装备拆分数值生成!AB24</f>
        <v>2.8444444444444446</v>
      </c>
      <c r="F82" s="68">
        <f>[2]装备拆分数值生成!Y24</f>
        <v>17.911111111111111</v>
      </c>
    </row>
    <row r="83" spans="1:6" x14ac:dyDescent="0.15">
      <c r="A83" s="66">
        <f t="shared" si="0"/>
        <v>331</v>
      </c>
      <c r="B83" s="68">
        <f>[2]装备拆分数值生成!Z27</f>
        <v>40.94444444444445</v>
      </c>
      <c r="C83" s="68">
        <f>[2]装备拆分数值生成!AA27</f>
        <v>40.94444444444445</v>
      </c>
      <c r="D83" s="68">
        <v>0</v>
      </c>
      <c r="E83" s="68">
        <f>[2]装备拆分数值生成!AB27</f>
        <v>0</v>
      </c>
      <c r="F83" s="68">
        <f>[2]装备拆分数值生成!Y27</f>
        <v>0</v>
      </c>
    </row>
    <row r="84" spans="1:6" x14ac:dyDescent="0.15">
      <c r="A84" s="66">
        <f t="shared" si="0"/>
        <v>332</v>
      </c>
      <c r="B84" s="68">
        <f>[2]装备拆分数值生成!Z28</f>
        <v>0</v>
      </c>
      <c r="C84" s="68">
        <f>[2]装备拆分数值生成!AA28</f>
        <v>0</v>
      </c>
      <c r="D84" s="68">
        <v>0</v>
      </c>
      <c r="E84" s="68">
        <f>[2]装备拆分数值生成!AB28</f>
        <v>0</v>
      </c>
      <c r="F84" s="68">
        <f>[2]装备拆分数值生成!Y28</f>
        <v>180.8</v>
      </c>
    </row>
    <row r="85" spans="1:6" x14ac:dyDescent="0.15">
      <c r="A85" s="66">
        <f t="shared" si="0"/>
        <v>333</v>
      </c>
      <c r="B85" s="68">
        <f>[2]装备拆分数值生成!Z29</f>
        <v>0</v>
      </c>
      <c r="C85" s="68">
        <f>[2]装备拆分数值生成!AA29</f>
        <v>0</v>
      </c>
      <c r="D85" s="68">
        <v>0</v>
      </c>
      <c r="E85" s="68">
        <f>[2]装备拆分数值生成!AB29</f>
        <v>43.066666666666663</v>
      </c>
      <c r="F85" s="68">
        <f>[2]装备拆分数值生成!Y29</f>
        <v>0</v>
      </c>
    </row>
    <row r="86" spans="1:6" x14ac:dyDescent="0.15">
      <c r="A86" s="66">
        <f t="shared" si="0"/>
        <v>334</v>
      </c>
      <c r="B86" s="68">
        <f>[2]装备拆分数值生成!Z30</f>
        <v>0</v>
      </c>
      <c r="C86" s="68">
        <f>[2]装备拆分数值生成!AA30</f>
        <v>0</v>
      </c>
      <c r="D86" s="68">
        <v>0</v>
      </c>
      <c r="E86" s="68">
        <f>[2]装备拆分数值生成!AB30</f>
        <v>32.299999999999997</v>
      </c>
      <c r="F86" s="68">
        <f>[2]装备拆分数值生成!Y30</f>
        <v>0</v>
      </c>
    </row>
    <row r="87" spans="1:6" x14ac:dyDescent="0.15">
      <c r="A87" s="66">
        <f t="shared" si="0"/>
        <v>335</v>
      </c>
      <c r="B87" s="68">
        <f>[2]装备拆分数值生成!Z31</f>
        <v>0</v>
      </c>
      <c r="C87" s="68">
        <f>[2]装备拆分数值生成!AA31</f>
        <v>0</v>
      </c>
      <c r="D87" s="68">
        <v>0</v>
      </c>
      <c r="E87" s="68">
        <f>[2]装备拆分数值生成!AB31</f>
        <v>0</v>
      </c>
      <c r="F87" s="68">
        <f>[2]装备拆分数值生成!Y31</f>
        <v>113</v>
      </c>
    </row>
    <row r="88" spans="1:6" x14ac:dyDescent="0.15">
      <c r="A88" s="66">
        <f t="shared" si="0"/>
        <v>336</v>
      </c>
      <c r="B88" s="68">
        <f>[2]装备拆分数值生成!Z32</f>
        <v>0</v>
      </c>
      <c r="C88" s="68">
        <f>[2]装备拆分数值生成!AA32</f>
        <v>0</v>
      </c>
      <c r="D88" s="68">
        <v>0</v>
      </c>
      <c r="E88" s="68">
        <f>[2]装备拆分数值生成!AB32</f>
        <v>7.1777777777777771</v>
      </c>
      <c r="F88" s="68">
        <f>[2]装备拆分数值生成!Y32</f>
        <v>45.2</v>
      </c>
    </row>
    <row r="89" spans="1:6" x14ac:dyDescent="0.15">
      <c r="A89" s="66">
        <f>A59+100</f>
        <v>341</v>
      </c>
      <c r="B89" s="68">
        <f>[2]装备拆分数值生成!Z35</f>
        <v>89.466666666666669</v>
      </c>
      <c r="C89" s="68">
        <f>[2]装备拆分数值生成!AA35</f>
        <v>89.466666666666669</v>
      </c>
      <c r="D89" s="68">
        <v>0</v>
      </c>
      <c r="E89" s="68">
        <f>[2]装备拆分数值生成!AB35</f>
        <v>0</v>
      </c>
      <c r="F89" s="68">
        <f>[2]装备拆分数值生成!Y35</f>
        <v>0</v>
      </c>
    </row>
    <row r="90" spans="1:6" x14ac:dyDescent="0.15">
      <c r="A90" s="66">
        <f t="shared" si="0"/>
        <v>342</v>
      </c>
      <c r="B90" s="68">
        <f>[2]装备拆分数值生成!Z36</f>
        <v>0</v>
      </c>
      <c r="C90" s="68">
        <f>[2]装备拆分数值生成!AA36</f>
        <v>0</v>
      </c>
      <c r="D90" s="68">
        <v>0</v>
      </c>
      <c r="E90" s="68">
        <f>[2]装备拆分数值生成!AB36</f>
        <v>0</v>
      </c>
      <c r="F90" s="68">
        <f>[2]装备拆分数值生成!Y36</f>
        <v>394.84444444444443</v>
      </c>
    </row>
    <row r="91" spans="1:6" x14ac:dyDescent="0.15">
      <c r="A91" s="66">
        <f t="shared" si="0"/>
        <v>343</v>
      </c>
      <c r="B91" s="68">
        <f>[2]装备拆分数值生成!Z37</f>
        <v>0</v>
      </c>
      <c r="C91" s="68">
        <f>[2]装备拆分数值生成!AA37</f>
        <v>0</v>
      </c>
      <c r="D91" s="68">
        <v>0</v>
      </c>
      <c r="E91" s="68">
        <f>[2]装备拆分数值生成!AB37</f>
        <v>94.133333333333326</v>
      </c>
      <c r="F91" s="68">
        <f>[2]装备拆分数值生成!Y37</f>
        <v>0</v>
      </c>
    </row>
    <row r="92" spans="1:6" x14ac:dyDescent="0.15">
      <c r="A92" s="66">
        <f t="shared" si="0"/>
        <v>344</v>
      </c>
      <c r="B92" s="68">
        <f>[2]装备拆分数值生成!Z38</f>
        <v>0</v>
      </c>
      <c r="C92" s="68">
        <f>[2]装备拆分数值生成!AA38</f>
        <v>0</v>
      </c>
      <c r="D92" s="68">
        <v>0</v>
      </c>
      <c r="E92" s="68">
        <f>[2]装备拆分数值生成!AB38</f>
        <v>70.599999999999994</v>
      </c>
      <c r="F92" s="68">
        <f>[2]装备拆分数值生成!Y38</f>
        <v>0</v>
      </c>
    </row>
    <row r="93" spans="1:6" x14ac:dyDescent="0.15">
      <c r="A93" s="66">
        <f t="shared" si="0"/>
        <v>345</v>
      </c>
      <c r="B93" s="68">
        <f>[2]装备拆分数值生成!Z39</f>
        <v>0</v>
      </c>
      <c r="C93" s="68">
        <f>[2]装备拆分数值生成!AA39</f>
        <v>0</v>
      </c>
      <c r="D93" s="68">
        <v>0</v>
      </c>
      <c r="E93" s="68">
        <f>[2]装备拆分数值生成!AB39</f>
        <v>0</v>
      </c>
      <c r="F93" s="68">
        <f>[2]装备拆分数值生成!Y39</f>
        <v>246.77777777777777</v>
      </c>
    </row>
    <row r="94" spans="1:6" x14ac:dyDescent="0.15">
      <c r="A94" s="66">
        <f t="shared" si="0"/>
        <v>346</v>
      </c>
      <c r="B94" s="68">
        <f>[2]装备拆分数值生成!Z40</f>
        <v>0</v>
      </c>
      <c r="C94" s="68">
        <f>[2]装备拆分数值生成!AA40</f>
        <v>0</v>
      </c>
      <c r="D94" s="68">
        <v>0</v>
      </c>
      <c r="E94" s="68">
        <f>[2]装备拆分数值生成!AB40</f>
        <v>15.68888888888889</v>
      </c>
      <c r="F94" s="68">
        <f>[2]装备拆分数值生成!Y40</f>
        <v>98.711111111111109</v>
      </c>
    </row>
    <row r="95" spans="1:6" x14ac:dyDescent="0.15">
      <c r="A95" s="66">
        <f t="shared" si="0"/>
        <v>401</v>
      </c>
      <c r="B95" s="68">
        <f>[2]装备拆分数值生成!AG3</f>
        <v>7.3333333333333321</v>
      </c>
      <c r="C95" s="68">
        <f>[2]装备拆分数值生成!AH3</f>
        <v>7.3333333333333321</v>
      </c>
      <c r="D95" s="68">
        <v>0</v>
      </c>
      <c r="E95" s="68">
        <f>[2]装备拆分数值生成!AI3</f>
        <v>0</v>
      </c>
      <c r="F95" s="68">
        <f>[2]装备拆分数值生成!AF3</f>
        <v>0</v>
      </c>
    </row>
    <row r="96" spans="1:6" x14ac:dyDescent="0.15">
      <c r="A96" s="66">
        <f>A66+100</f>
        <v>402</v>
      </c>
      <c r="B96" s="68">
        <f>[2]装备拆分数值生成!AG4</f>
        <v>0</v>
      </c>
      <c r="C96" s="68">
        <f>[2]装备拆分数值生成!AH4</f>
        <v>0</v>
      </c>
      <c r="D96" s="68">
        <v>0</v>
      </c>
      <c r="E96" s="68">
        <f>[2]装备拆分数值生成!AI4</f>
        <v>0</v>
      </c>
      <c r="F96" s="68">
        <f>[2]装备拆分数值生成!AF4</f>
        <v>18.611111111111111</v>
      </c>
    </row>
    <row r="97" spans="1:6" x14ac:dyDescent="0.15">
      <c r="A97" s="66">
        <f>A67+100</f>
        <v>403</v>
      </c>
      <c r="B97" s="68">
        <f>[2]装备拆分数值生成!AG5</f>
        <v>0</v>
      </c>
      <c r="C97" s="68">
        <f>[2]装备拆分数值生成!AH5</f>
        <v>0</v>
      </c>
      <c r="D97" s="68">
        <v>0</v>
      </c>
      <c r="E97" s="68">
        <f>[2]装备拆分数值生成!AI5</f>
        <v>5.9444444444444446</v>
      </c>
      <c r="F97" s="68">
        <f>[2]装备拆分数值生成!AF5</f>
        <v>0</v>
      </c>
    </row>
    <row r="98" spans="1:6" x14ac:dyDescent="0.15">
      <c r="A98" s="66">
        <f t="shared" ref="A98:A124" si="1">A68+100</f>
        <v>404</v>
      </c>
      <c r="B98" s="68">
        <f>[2]装备拆分数值生成!AG6</f>
        <v>0</v>
      </c>
      <c r="C98" s="68">
        <f>[2]装备拆分数值生成!AH6</f>
        <v>0</v>
      </c>
      <c r="D98" s="68">
        <v>0</v>
      </c>
      <c r="E98" s="68">
        <f>[2]装备拆分数值生成!AI6</f>
        <v>3.5666666666666669</v>
      </c>
      <c r="F98" s="68">
        <f>[2]装备拆分数值生成!AF6</f>
        <v>0</v>
      </c>
    </row>
    <row r="99" spans="1:6" x14ac:dyDescent="0.15">
      <c r="A99" s="66">
        <f t="shared" si="1"/>
        <v>405</v>
      </c>
      <c r="B99" s="68">
        <f>[2]装备拆分数值生成!AG7</f>
        <v>0</v>
      </c>
      <c r="C99" s="68">
        <f>[2]装备拆分数值生成!AH7</f>
        <v>2.4444444444444446</v>
      </c>
      <c r="D99" s="68">
        <v>0</v>
      </c>
      <c r="E99" s="68">
        <f>[2]装备拆分数值生成!AI7</f>
        <v>0</v>
      </c>
      <c r="F99" s="68">
        <f>[2]装备拆分数值生成!AF7</f>
        <v>11.166666666666666</v>
      </c>
    </row>
    <row r="100" spans="1:6" x14ac:dyDescent="0.15">
      <c r="A100" s="66">
        <f t="shared" si="1"/>
        <v>406</v>
      </c>
      <c r="B100" s="68">
        <f>[2]装备拆分数值生成!AG8</f>
        <v>0</v>
      </c>
      <c r="C100" s="68">
        <f>[2]装备拆分数值生成!AH8</f>
        <v>0</v>
      </c>
      <c r="D100" s="68">
        <v>0</v>
      </c>
      <c r="E100" s="68">
        <f>[2]装备拆分数值生成!AI8</f>
        <v>3.5666666666666669</v>
      </c>
      <c r="F100" s="68">
        <f>[2]装备拆分数值生成!AF8</f>
        <v>7.4444444444444446</v>
      </c>
    </row>
    <row r="101" spans="1:6" x14ac:dyDescent="0.15">
      <c r="A101" s="66">
        <f t="shared" si="1"/>
        <v>411</v>
      </c>
      <c r="B101" s="68">
        <f>[2]装备拆分数值生成!AG11</f>
        <v>11.266666666666667</v>
      </c>
      <c r="C101" s="68">
        <f>[2]装备拆分数值生成!AH11</f>
        <v>11.266666666666667</v>
      </c>
      <c r="D101" s="68">
        <v>0</v>
      </c>
      <c r="E101" s="68">
        <f>[2]装备拆分数值生成!AI11</f>
        <v>0</v>
      </c>
      <c r="F101" s="68">
        <f>[2]装备拆分数值生成!AF11</f>
        <v>0</v>
      </c>
    </row>
    <row r="102" spans="1:6" x14ac:dyDescent="0.15">
      <c r="A102" s="66">
        <f t="shared" si="1"/>
        <v>412</v>
      </c>
      <c r="B102" s="68">
        <f>[2]装备拆分数值生成!AG12</f>
        <v>0</v>
      </c>
      <c r="C102" s="68">
        <f>[2]装备拆分数值生成!AH12</f>
        <v>0</v>
      </c>
      <c r="D102" s="68">
        <v>0</v>
      </c>
      <c r="E102" s="68">
        <f>[2]装备拆分数值生成!AI12</f>
        <v>0</v>
      </c>
      <c r="F102" s="68">
        <f>[2]装备拆分数值生成!AF12</f>
        <v>28.555555555555557</v>
      </c>
    </row>
    <row r="103" spans="1:6" x14ac:dyDescent="0.15">
      <c r="A103" s="66">
        <f t="shared" si="1"/>
        <v>413</v>
      </c>
      <c r="B103" s="68">
        <f>[2]装备拆分数值生成!AG13</f>
        <v>0</v>
      </c>
      <c r="C103" s="68">
        <f>[2]装备拆分数值生成!AH13</f>
        <v>0</v>
      </c>
      <c r="D103" s="68">
        <v>0</v>
      </c>
      <c r="E103" s="68">
        <f>[2]装备拆分数值生成!AI13</f>
        <v>9.0555555555555554</v>
      </c>
      <c r="F103" s="68">
        <f>[2]装备拆分数值生成!AF13</f>
        <v>0</v>
      </c>
    </row>
    <row r="104" spans="1:6" x14ac:dyDescent="0.15">
      <c r="A104" s="66">
        <f t="shared" si="1"/>
        <v>414</v>
      </c>
      <c r="B104" s="68">
        <f>[2]装备拆分数值生成!AG14</f>
        <v>0</v>
      </c>
      <c r="C104" s="68">
        <f>[2]装备拆分数值生成!AH14</f>
        <v>0</v>
      </c>
      <c r="D104" s="68">
        <v>0</v>
      </c>
      <c r="E104" s="68">
        <f>[2]装备拆分数值生成!AI14</f>
        <v>5.4333333333333327</v>
      </c>
      <c r="F104" s="68">
        <f>[2]装备拆分数值生成!AF14</f>
        <v>0</v>
      </c>
    </row>
    <row r="105" spans="1:6" x14ac:dyDescent="0.15">
      <c r="A105" s="66">
        <f t="shared" si="1"/>
        <v>415</v>
      </c>
      <c r="B105" s="68">
        <f>[2]装备拆分数值生成!AG15</f>
        <v>0</v>
      </c>
      <c r="C105" s="68">
        <f>[2]装备拆分数值生成!AH15</f>
        <v>3.755555555555556</v>
      </c>
      <c r="D105" s="68">
        <v>0</v>
      </c>
      <c r="E105" s="68">
        <f>[2]装备拆分数值生成!AI15</f>
        <v>0</v>
      </c>
      <c r="F105" s="68">
        <f>[2]装备拆分数值生成!AF15</f>
        <v>17.133333333333333</v>
      </c>
    </row>
    <row r="106" spans="1:6" x14ac:dyDescent="0.15">
      <c r="A106" s="66">
        <f t="shared" si="1"/>
        <v>416</v>
      </c>
      <c r="B106" s="68">
        <f>[2]装备拆分数值生成!AG16</f>
        <v>0</v>
      </c>
      <c r="C106" s="68">
        <f>[2]装备拆分数值生成!AH16</f>
        <v>0</v>
      </c>
      <c r="D106" s="68">
        <v>0</v>
      </c>
      <c r="E106" s="68">
        <f>[2]装备拆分数值生成!AI16</f>
        <v>5.4333333333333327</v>
      </c>
      <c r="F106" s="68">
        <f>[2]装备拆分数值生成!AF16</f>
        <v>11.422222222222224</v>
      </c>
    </row>
    <row r="107" spans="1:6" x14ac:dyDescent="0.15">
      <c r="A107" s="66">
        <f t="shared" si="1"/>
        <v>421</v>
      </c>
      <c r="B107" s="68">
        <f>[2]装备拆分数值生成!AG19</f>
        <v>17.666666666666664</v>
      </c>
      <c r="C107" s="68">
        <f>[2]装备拆分数值生成!AH19</f>
        <v>17.666666666666664</v>
      </c>
      <c r="D107" s="68">
        <v>0</v>
      </c>
      <c r="E107" s="68">
        <f>[2]装备拆分数值生成!AI19</f>
        <v>0</v>
      </c>
      <c r="F107" s="68">
        <f>[2]装备拆分数值生成!AF19</f>
        <v>0</v>
      </c>
    </row>
    <row r="108" spans="1:6" x14ac:dyDescent="0.15">
      <c r="A108" s="66">
        <f t="shared" si="1"/>
        <v>422</v>
      </c>
      <c r="B108" s="68">
        <f>[2]装备拆分数值生成!AG20</f>
        <v>0</v>
      </c>
      <c r="C108" s="68">
        <f>[2]装备拆分数值生成!AH20</f>
        <v>0</v>
      </c>
      <c r="D108" s="68">
        <v>0</v>
      </c>
      <c r="E108" s="68">
        <f>[2]装备拆分数值生成!AI20</f>
        <v>0</v>
      </c>
      <c r="F108" s="68">
        <f>[2]装备拆分数值生成!AF20</f>
        <v>44.777777777777779</v>
      </c>
    </row>
    <row r="109" spans="1:6" x14ac:dyDescent="0.15">
      <c r="A109" s="66">
        <f t="shared" si="1"/>
        <v>423</v>
      </c>
      <c r="B109" s="68">
        <f>[2]装备拆分数值生成!AG21</f>
        <v>0</v>
      </c>
      <c r="C109" s="68">
        <f>[2]装备拆分数值生成!AH21</f>
        <v>0</v>
      </c>
      <c r="D109" s="68">
        <v>0</v>
      </c>
      <c r="E109" s="68">
        <f>[2]装备拆分数值生成!AI21</f>
        <v>14.222222222222221</v>
      </c>
      <c r="F109" s="68">
        <f>[2]装备拆分数值生成!AF21</f>
        <v>0</v>
      </c>
    </row>
    <row r="110" spans="1:6" x14ac:dyDescent="0.15">
      <c r="A110" s="66">
        <f t="shared" si="1"/>
        <v>424</v>
      </c>
      <c r="B110" s="68">
        <f>[2]装备拆分数值生成!AG22</f>
        <v>0</v>
      </c>
      <c r="C110" s="68">
        <f>[2]装备拆分数值生成!AH22</f>
        <v>0</v>
      </c>
      <c r="D110" s="68">
        <v>0</v>
      </c>
      <c r="E110" s="68">
        <f>[2]装备拆分数值生成!AI22</f>
        <v>8.5333333333333332</v>
      </c>
      <c r="F110" s="68">
        <f>[2]装备拆分数值生成!AF22</f>
        <v>0</v>
      </c>
    </row>
    <row r="111" spans="1:6" x14ac:dyDescent="0.15">
      <c r="A111" s="66">
        <f t="shared" si="1"/>
        <v>425</v>
      </c>
      <c r="B111" s="68">
        <f>[2]装备拆分数值生成!AG23</f>
        <v>0</v>
      </c>
      <c r="C111" s="68">
        <f>[2]装备拆分数值生成!AH23</f>
        <v>5.8888888888888893</v>
      </c>
      <c r="D111" s="68">
        <v>0</v>
      </c>
      <c r="E111" s="68">
        <f>[2]装备拆分数值生成!AI23</f>
        <v>0</v>
      </c>
      <c r="F111" s="68">
        <f>[2]装备拆分数值生成!AF23</f>
        <v>26.866666666666667</v>
      </c>
    </row>
    <row r="112" spans="1:6" x14ac:dyDescent="0.15">
      <c r="A112" s="66">
        <f t="shared" si="1"/>
        <v>426</v>
      </c>
      <c r="B112" s="68">
        <f>[2]装备拆分数值生成!AG24</f>
        <v>0</v>
      </c>
      <c r="C112" s="68">
        <f>[2]装备拆分数值生成!AH24</f>
        <v>0</v>
      </c>
      <c r="D112" s="68">
        <v>0</v>
      </c>
      <c r="E112" s="68">
        <f>[2]装备拆分数值生成!AI24</f>
        <v>8.5333333333333332</v>
      </c>
      <c r="F112" s="68">
        <f>[2]装备拆分数值生成!AF24</f>
        <v>17.911111111111111</v>
      </c>
    </row>
    <row r="113" spans="1:6" x14ac:dyDescent="0.15">
      <c r="A113" s="66">
        <f t="shared" si="1"/>
        <v>431</v>
      </c>
      <c r="B113" s="68">
        <f>[2]装备拆分数值生成!AG27</f>
        <v>44.666666666666664</v>
      </c>
      <c r="C113" s="68">
        <f>[2]装备拆分数值生成!AH27</f>
        <v>44.666666666666664</v>
      </c>
      <c r="D113" s="68">
        <v>0</v>
      </c>
      <c r="E113" s="68">
        <f>[2]装备拆分数值生成!AI27</f>
        <v>0</v>
      </c>
      <c r="F113" s="68">
        <f>[2]装备拆分数值生成!AF27</f>
        <v>0</v>
      </c>
    </row>
    <row r="114" spans="1:6" x14ac:dyDescent="0.15">
      <c r="A114" s="66">
        <f t="shared" si="1"/>
        <v>432</v>
      </c>
      <c r="B114" s="68">
        <f>[2]装备拆分数值生成!AG28</f>
        <v>0</v>
      </c>
      <c r="C114" s="68">
        <f>[2]装备拆分数值生成!AH28</f>
        <v>0</v>
      </c>
      <c r="D114" s="68">
        <v>0</v>
      </c>
      <c r="E114" s="68">
        <f>[2]装备拆分数值生成!AI28</f>
        <v>0</v>
      </c>
      <c r="F114" s="68">
        <f>[2]装备拆分数值生成!AF28</f>
        <v>113</v>
      </c>
    </row>
    <row r="115" spans="1:6" x14ac:dyDescent="0.15">
      <c r="A115" s="66">
        <f t="shared" si="1"/>
        <v>433</v>
      </c>
      <c r="B115" s="68">
        <f>[2]装备拆分数值生成!AG29</f>
        <v>0</v>
      </c>
      <c r="C115" s="68">
        <f>[2]装备拆分数值生成!AH29</f>
        <v>0</v>
      </c>
      <c r="D115" s="68">
        <v>0</v>
      </c>
      <c r="E115" s="68">
        <f>[2]装备拆分数值生成!AI29</f>
        <v>35.888888888888886</v>
      </c>
      <c r="F115" s="68">
        <f>[2]装备拆分数值生成!AF29</f>
        <v>0</v>
      </c>
    </row>
    <row r="116" spans="1:6" x14ac:dyDescent="0.15">
      <c r="A116" s="66">
        <f t="shared" si="1"/>
        <v>434</v>
      </c>
      <c r="B116" s="68">
        <f>[2]装备拆分数值生成!AG30</f>
        <v>0</v>
      </c>
      <c r="C116" s="68">
        <f>[2]装备拆分数值生成!AH30</f>
        <v>0</v>
      </c>
      <c r="D116" s="68">
        <v>0</v>
      </c>
      <c r="E116" s="68">
        <f>[2]装备拆分数值生成!AI30</f>
        <v>21.533333333333331</v>
      </c>
      <c r="F116" s="68">
        <f>[2]装备拆分数值生成!AF30</f>
        <v>0</v>
      </c>
    </row>
    <row r="117" spans="1:6" x14ac:dyDescent="0.15">
      <c r="A117" s="66">
        <f t="shared" si="1"/>
        <v>435</v>
      </c>
      <c r="B117" s="68">
        <f>[2]装备拆分数值生成!AG31</f>
        <v>0</v>
      </c>
      <c r="C117" s="68">
        <f>[2]装备拆分数值生成!AH31</f>
        <v>14.888888888888889</v>
      </c>
      <c r="D117" s="68">
        <v>0</v>
      </c>
      <c r="E117" s="68">
        <f>[2]装备拆分数值生成!AI31</f>
        <v>0</v>
      </c>
      <c r="F117" s="68">
        <f>[2]装备拆分数值生成!AF31</f>
        <v>67.8</v>
      </c>
    </row>
    <row r="118" spans="1:6" x14ac:dyDescent="0.15">
      <c r="A118" s="66">
        <f t="shared" si="1"/>
        <v>436</v>
      </c>
      <c r="B118" s="68">
        <f>[2]装备拆分数值生成!AG32</f>
        <v>0</v>
      </c>
      <c r="C118" s="68">
        <f>[2]装备拆分数值生成!AH32</f>
        <v>0</v>
      </c>
      <c r="D118" s="68">
        <v>0</v>
      </c>
      <c r="E118" s="68">
        <f>[2]装备拆分数值生成!AI32</f>
        <v>21.533333333333331</v>
      </c>
      <c r="F118" s="68">
        <f>[2]装备拆分数值生成!AF32</f>
        <v>45.2</v>
      </c>
    </row>
    <row r="119" spans="1:6" x14ac:dyDescent="0.15">
      <c r="A119" s="66">
        <f>A89+100</f>
        <v>441</v>
      </c>
      <c r="B119" s="68">
        <f>[2]装备拆分数值生成!AG35</f>
        <v>97.6</v>
      </c>
      <c r="C119" s="68">
        <f>[2]装备拆分数值生成!AH35</f>
        <v>97.6</v>
      </c>
      <c r="D119" s="68">
        <v>0</v>
      </c>
      <c r="E119" s="68">
        <f>[2]装备拆分数值生成!AI35</f>
        <v>0</v>
      </c>
      <c r="F119" s="68">
        <f>[2]装备拆分数值生成!AF35</f>
        <v>0</v>
      </c>
    </row>
    <row r="120" spans="1:6" x14ac:dyDescent="0.15">
      <c r="A120" s="66">
        <f t="shared" si="1"/>
        <v>442</v>
      </c>
      <c r="B120" s="68">
        <f>[2]装备拆分数值生成!AG36</f>
        <v>0</v>
      </c>
      <c r="C120" s="68">
        <f>[2]装备拆分数值生成!AH36</f>
        <v>0</v>
      </c>
      <c r="D120" s="68">
        <v>0</v>
      </c>
      <c r="E120" s="68">
        <f>[2]装备拆分数值生成!AI36</f>
        <v>0</v>
      </c>
      <c r="F120" s="68">
        <f>[2]装备拆分数值生成!AF36</f>
        <v>246.77777777777777</v>
      </c>
    </row>
    <row r="121" spans="1:6" x14ac:dyDescent="0.15">
      <c r="A121" s="66">
        <f t="shared" si="1"/>
        <v>443</v>
      </c>
      <c r="B121" s="68">
        <f>[2]装备拆分数值生成!AG37</f>
        <v>0</v>
      </c>
      <c r="C121" s="68">
        <f>[2]装备拆分数值生成!AH37</f>
        <v>0</v>
      </c>
      <c r="D121" s="68">
        <v>0</v>
      </c>
      <c r="E121" s="68">
        <f>[2]装备拆分数值生成!AI37</f>
        <v>78.444444444444443</v>
      </c>
      <c r="F121" s="68">
        <f>[2]装备拆分数值生成!AF37</f>
        <v>0</v>
      </c>
    </row>
    <row r="122" spans="1:6" x14ac:dyDescent="0.15">
      <c r="A122" s="66">
        <f t="shared" si="1"/>
        <v>444</v>
      </c>
      <c r="B122" s="68">
        <f>[2]装备拆分数值生成!AG38</f>
        <v>0</v>
      </c>
      <c r="C122" s="68">
        <f>[2]装备拆分数值生成!AH38</f>
        <v>0</v>
      </c>
      <c r="D122" s="68">
        <v>0</v>
      </c>
      <c r="E122" s="68">
        <f>[2]装备拆分数值生成!AI38</f>
        <v>47.066666666666663</v>
      </c>
      <c r="F122" s="68">
        <f>[2]装备拆分数值生成!AF38</f>
        <v>0</v>
      </c>
    </row>
    <row r="123" spans="1:6" x14ac:dyDescent="0.15">
      <c r="A123" s="66">
        <f t="shared" si="1"/>
        <v>445</v>
      </c>
      <c r="B123" s="68">
        <f>[2]装备拆分数值生成!AG39</f>
        <v>0</v>
      </c>
      <c r="C123" s="68">
        <f>[2]装备拆分数值生成!AH39</f>
        <v>32.533333333333331</v>
      </c>
      <c r="D123" s="68">
        <v>0</v>
      </c>
      <c r="E123" s="68">
        <f>[2]装备拆分数值生成!AI39</f>
        <v>0</v>
      </c>
      <c r="F123" s="68">
        <f>[2]装备拆分数值生成!AF39</f>
        <v>148.06666666666666</v>
      </c>
    </row>
    <row r="124" spans="1:6" x14ac:dyDescent="0.15">
      <c r="A124" s="66">
        <f t="shared" si="1"/>
        <v>446</v>
      </c>
      <c r="B124" s="68">
        <f>[2]装备拆分数值生成!AG40</f>
        <v>0</v>
      </c>
      <c r="C124" s="68">
        <f>[2]装备拆分数值生成!AH40</f>
        <v>0</v>
      </c>
      <c r="D124" s="68">
        <v>0</v>
      </c>
      <c r="E124" s="68">
        <f>[2]装备拆分数值生成!AI40</f>
        <v>47.066666666666663</v>
      </c>
      <c r="F124" s="68">
        <f>[2]装备拆分数值生成!AF40</f>
        <v>98.711111111111109</v>
      </c>
    </row>
    <row r="125" spans="1:6" x14ac:dyDescent="0.15">
      <c r="A125" s="66">
        <v>10101</v>
      </c>
      <c r="B125" s="68">
        <f>[2]装备拆分数值生成!L42</f>
        <v>113.60000000000001</v>
      </c>
      <c r="C125" s="68">
        <f>[2]装备拆分数值生成!M42</f>
        <v>56.800000000000004</v>
      </c>
      <c r="D125" s="68">
        <v>0</v>
      </c>
      <c r="E125" s="68">
        <f>[2]装备拆分数值生成!N42</f>
        <v>0</v>
      </c>
      <c r="F125" s="68">
        <f>[2]装备拆分数值生成!K42</f>
        <v>0</v>
      </c>
    </row>
    <row r="126" spans="1:6" x14ac:dyDescent="0.15">
      <c r="A126" s="66">
        <v>10102</v>
      </c>
      <c r="B126" s="68">
        <f>[2]装备拆分数值生成!L43</f>
        <v>0</v>
      </c>
      <c r="C126" s="68">
        <f>[2]装备拆分数值生成!M43</f>
        <v>0</v>
      </c>
      <c r="D126" s="68">
        <v>0</v>
      </c>
      <c r="E126" s="68">
        <f>[2]装备拆分数值生成!N43</f>
        <v>0</v>
      </c>
      <c r="F126" s="68">
        <f>[2]装备拆分数值生成!K43</f>
        <v>215.5</v>
      </c>
    </row>
    <row r="127" spans="1:6" x14ac:dyDescent="0.15">
      <c r="A127" s="66">
        <v>10103</v>
      </c>
      <c r="B127" s="68">
        <f>[2]装备拆分数值生成!L44</f>
        <v>0</v>
      </c>
      <c r="C127" s="68">
        <f>[2]装备拆分数值生成!M44</f>
        <v>0</v>
      </c>
      <c r="D127" s="68">
        <v>0</v>
      </c>
      <c r="E127" s="68">
        <f>[2]装备拆分数值生成!N44</f>
        <v>54.800000000000004</v>
      </c>
      <c r="F127" s="68">
        <f>[2]装备拆分数值生成!K44</f>
        <v>0</v>
      </c>
    </row>
    <row r="128" spans="1:6" x14ac:dyDescent="0.15">
      <c r="A128" s="66">
        <v>10104</v>
      </c>
      <c r="B128" s="68">
        <f>[2]装备拆分数值生成!L45</f>
        <v>14.200000000000001</v>
      </c>
      <c r="C128" s="68">
        <f>[2]装备拆分数值生成!M45</f>
        <v>0</v>
      </c>
      <c r="D128" s="68">
        <v>0</v>
      </c>
      <c r="E128" s="68">
        <f>[2]装备拆分数值生成!N45</f>
        <v>41.1</v>
      </c>
      <c r="F128" s="68">
        <f>[2]装备拆分数值生成!K45</f>
        <v>0</v>
      </c>
    </row>
    <row r="129" spans="1:6" x14ac:dyDescent="0.15">
      <c r="A129" s="66">
        <v>10105</v>
      </c>
      <c r="B129" s="68">
        <f>[2]装备拆分数值生成!L46</f>
        <v>0</v>
      </c>
      <c r="C129" s="68">
        <f>[2]装备拆分数值生成!M46</f>
        <v>28.400000000000002</v>
      </c>
      <c r="D129" s="68">
        <v>0</v>
      </c>
      <c r="E129" s="68">
        <f>[2]装备拆分数值生成!N46</f>
        <v>0</v>
      </c>
      <c r="F129" s="68">
        <f>[2]装备拆分数值生成!K46</f>
        <v>172.4</v>
      </c>
    </row>
    <row r="130" spans="1:6" x14ac:dyDescent="0.15">
      <c r="A130" s="66">
        <v>10106</v>
      </c>
      <c r="B130" s="68">
        <f>[2]装备拆分数值生成!L47</f>
        <v>56.800000000000004</v>
      </c>
      <c r="C130" s="68">
        <f>[2]装备拆分数值生成!M47</f>
        <v>0</v>
      </c>
      <c r="D130" s="68">
        <v>0</v>
      </c>
      <c r="E130" s="68">
        <f>[2]装备拆分数值生成!N47</f>
        <v>0</v>
      </c>
      <c r="F130" s="68">
        <f>[2]装备拆分数值生成!K47</f>
        <v>43.1</v>
      </c>
    </row>
    <row r="131" spans="1:6" x14ac:dyDescent="0.15">
      <c r="A131" s="66">
        <v>10111</v>
      </c>
      <c r="B131" s="68">
        <f>[2]装备拆分数值生成!L48</f>
        <v>214.099648</v>
      </c>
      <c r="C131" s="68">
        <f>[2]装备拆分数值生成!M48</f>
        <v>107.049824</v>
      </c>
      <c r="D131" s="68">
        <v>0</v>
      </c>
      <c r="E131" s="68">
        <f>[2]装备拆分数值生成!N48</f>
        <v>0</v>
      </c>
      <c r="F131" s="68">
        <f>[2]装备拆分数值生成!K48</f>
        <v>0</v>
      </c>
    </row>
    <row r="132" spans="1:6" x14ac:dyDescent="0.15">
      <c r="A132" s="66">
        <v>10112</v>
      </c>
      <c r="B132" s="68">
        <f>[2]装备拆分数值生成!L49</f>
        <v>0</v>
      </c>
      <c r="C132" s="68">
        <f>[2]装备拆分数值生成!M49</f>
        <v>0</v>
      </c>
      <c r="D132" s="68">
        <v>0</v>
      </c>
      <c r="E132" s="68">
        <f>[2]装备拆分数值生成!N49</f>
        <v>0</v>
      </c>
      <c r="F132" s="68">
        <f>[2]装备拆分数值生成!K49</f>
        <v>406.14853999999997</v>
      </c>
    </row>
    <row r="133" spans="1:6" x14ac:dyDescent="0.15">
      <c r="A133" s="66">
        <v>10113</v>
      </c>
      <c r="B133" s="68">
        <f>[2]装备拆分数值生成!L50</f>
        <v>0</v>
      </c>
      <c r="C133" s="68">
        <f>[2]装备拆分数值生成!M50</f>
        <v>0</v>
      </c>
      <c r="D133" s="68">
        <v>0</v>
      </c>
      <c r="E133" s="68">
        <f>[2]装备拆分数值生成!N50</f>
        <v>103.28046400000001</v>
      </c>
      <c r="F133" s="68">
        <f>[2]装备拆分数值生成!K50</f>
        <v>0</v>
      </c>
    </row>
    <row r="134" spans="1:6" x14ac:dyDescent="0.15">
      <c r="A134" s="66">
        <v>10114</v>
      </c>
      <c r="B134" s="68">
        <f>[2]装备拆分数值生成!L51</f>
        <v>26.762456</v>
      </c>
      <c r="C134" s="68">
        <f>[2]装备拆分数值生成!M51</f>
        <v>0</v>
      </c>
      <c r="D134" s="68">
        <v>0</v>
      </c>
      <c r="E134" s="68">
        <f>[2]装备拆分数值生成!N51</f>
        <v>77.460347999999996</v>
      </c>
      <c r="F134" s="68">
        <f>[2]装备拆分数值生成!K51</f>
        <v>0</v>
      </c>
    </row>
    <row r="135" spans="1:6" x14ac:dyDescent="0.15">
      <c r="A135" s="66">
        <v>10115</v>
      </c>
      <c r="B135" s="68">
        <f>[2]装备拆分数值生成!L52</f>
        <v>0</v>
      </c>
      <c r="C135" s="68">
        <f>[2]装备拆分数值生成!M52</f>
        <v>53.524912</v>
      </c>
      <c r="D135" s="68">
        <v>0</v>
      </c>
      <c r="E135" s="68">
        <f>[2]装备拆分数值生成!N52</f>
        <v>0</v>
      </c>
      <c r="F135" s="68">
        <f>[2]装备拆分数值生成!K52</f>
        <v>324.91883200000001</v>
      </c>
    </row>
    <row r="136" spans="1:6" x14ac:dyDescent="0.15">
      <c r="A136" s="66">
        <v>10116</v>
      </c>
      <c r="B136" s="68">
        <f>[2]装备拆分数值生成!L53</f>
        <v>107.049824</v>
      </c>
      <c r="C136" s="68">
        <f>[2]装备拆分数值生成!M53</f>
        <v>0</v>
      </c>
      <c r="D136" s="68">
        <v>0</v>
      </c>
      <c r="E136" s="68">
        <f>[2]装备拆分数值生成!N53</f>
        <v>0</v>
      </c>
      <c r="F136" s="68">
        <f>[2]装备拆分数值生成!K53</f>
        <v>81.229708000000002</v>
      </c>
    </row>
    <row r="137" spans="1:6" x14ac:dyDescent="0.15">
      <c r="A137" s="66">
        <v>10121</v>
      </c>
      <c r="B137" s="68">
        <f>[2]装备拆分数值生成!L54</f>
        <v>384.55355347200003</v>
      </c>
      <c r="C137" s="68">
        <f>[2]装备拆分数值生成!M54</f>
        <v>192.27677673600002</v>
      </c>
      <c r="D137" s="68">
        <v>0</v>
      </c>
      <c r="E137" s="68">
        <f>[2]装备拆分数值生成!N54</f>
        <v>0</v>
      </c>
      <c r="F137" s="68">
        <f>[2]装备拆分数值生成!K54</f>
        <v>0</v>
      </c>
    </row>
    <row r="138" spans="1:6" x14ac:dyDescent="0.15">
      <c r="A138" s="66">
        <v>10122</v>
      </c>
      <c r="B138" s="68">
        <f>[2]装备拆分数值生成!L55</f>
        <v>0</v>
      </c>
      <c r="C138" s="68">
        <f>[2]装备拆分数值生成!M55</f>
        <v>0</v>
      </c>
      <c r="D138" s="68">
        <v>0</v>
      </c>
      <c r="E138" s="68">
        <f>[2]装备拆分数值生成!N55</f>
        <v>0</v>
      </c>
      <c r="F138" s="68">
        <f>[2]装备拆分数值生成!K55</f>
        <v>729.50079906000008</v>
      </c>
    </row>
    <row r="139" spans="1:6" x14ac:dyDescent="0.15">
      <c r="A139" s="66">
        <v>10123</v>
      </c>
      <c r="B139" s="68">
        <f>[2]装备拆分数值生成!L56</f>
        <v>0</v>
      </c>
      <c r="C139" s="68">
        <f>[2]装备拆分数值生成!M56</f>
        <v>0</v>
      </c>
      <c r="D139" s="68">
        <v>0</v>
      </c>
      <c r="E139" s="68">
        <f>[2]装备拆分数值生成!N56</f>
        <v>185.50646769600004</v>
      </c>
      <c r="F139" s="68">
        <f>[2]装备拆分数值生成!K56</f>
        <v>0</v>
      </c>
    </row>
    <row r="140" spans="1:6" x14ac:dyDescent="0.15">
      <c r="A140" s="66">
        <v>10124</v>
      </c>
      <c r="B140" s="68">
        <f>[2]装备拆分数值生成!L57</f>
        <v>48.069194184000004</v>
      </c>
      <c r="C140" s="68">
        <f>[2]装备拆分数值生成!M57</f>
        <v>0</v>
      </c>
      <c r="D140" s="68">
        <v>0</v>
      </c>
      <c r="E140" s="68">
        <f>[2]装备拆分数值生成!N57</f>
        <v>139.12985077200003</v>
      </c>
      <c r="F140" s="68">
        <f>[2]装备拆分数值生成!K57</f>
        <v>0</v>
      </c>
    </row>
    <row r="141" spans="1:6" x14ac:dyDescent="0.15">
      <c r="A141" s="66">
        <v>10125</v>
      </c>
      <c r="B141" s="68">
        <f>[2]装备拆分数值生成!L58</f>
        <v>0</v>
      </c>
      <c r="C141" s="68">
        <f>[2]装备拆分数值生成!M58</f>
        <v>96.138388368000008</v>
      </c>
      <c r="D141" s="68">
        <v>0</v>
      </c>
      <c r="E141" s="68">
        <f>[2]装备拆分数值生成!N58</f>
        <v>0</v>
      </c>
      <c r="F141" s="68">
        <f>[2]装备拆分数值生成!K58</f>
        <v>583.60063924800011</v>
      </c>
    </row>
    <row r="142" spans="1:6" x14ac:dyDescent="0.15">
      <c r="A142" s="66">
        <v>10126</v>
      </c>
      <c r="B142" s="68">
        <f>[2]装备拆分数值生成!L59</f>
        <v>192.27677673600002</v>
      </c>
      <c r="C142" s="68">
        <f>[2]装备拆分数值生成!M59</f>
        <v>0</v>
      </c>
      <c r="D142" s="68">
        <v>0</v>
      </c>
      <c r="E142" s="68">
        <f>[2]装备拆分数值生成!N59</f>
        <v>0</v>
      </c>
      <c r="F142" s="68">
        <f>[2]装备拆分数值生成!K59</f>
        <v>145.90015981200003</v>
      </c>
    </row>
    <row r="143" spans="1:6" x14ac:dyDescent="0.15">
      <c r="A143" s="66">
        <v>10131</v>
      </c>
      <c r="B143" s="68">
        <f>[2]装备拆分数值生成!L60</f>
        <v>811.25844922179215</v>
      </c>
      <c r="C143" s="68">
        <f>[2]装备拆分数值生成!M60</f>
        <v>405.62922461089607</v>
      </c>
      <c r="D143" s="68">
        <v>0</v>
      </c>
      <c r="E143" s="68">
        <f>[2]装备拆分数值生成!N60</f>
        <v>0</v>
      </c>
      <c r="F143" s="68">
        <f>[2]装备拆分数值生成!K60</f>
        <v>0</v>
      </c>
    </row>
    <row r="144" spans="1:6" x14ac:dyDescent="0.15">
      <c r="A144" s="66">
        <v>10132</v>
      </c>
      <c r="B144" s="68">
        <f>[2]装备拆分数值生成!L61</f>
        <v>0</v>
      </c>
      <c r="C144" s="68">
        <f>[2]装备拆分数值生成!M61</f>
        <v>0</v>
      </c>
      <c r="D144" s="68">
        <v>0</v>
      </c>
      <c r="E144" s="68">
        <f>[2]装备拆分数值生成!N61</f>
        <v>0</v>
      </c>
      <c r="F144" s="68">
        <f>[2]装备拆分数值生成!K61</f>
        <v>1538.9629912614103</v>
      </c>
    </row>
    <row r="145" spans="1:6" x14ac:dyDescent="0.15">
      <c r="A145" s="66">
        <v>10133</v>
      </c>
      <c r="B145" s="68">
        <f>[2]装备拆分数值生成!L62</f>
        <v>0</v>
      </c>
      <c r="C145" s="68">
        <f>[2]装备拆分数值生成!M62</f>
        <v>0</v>
      </c>
      <c r="D145" s="68">
        <v>0</v>
      </c>
      <c r="E145" s="68">
        <f>[2]装备拆分数值生成!N62</f>
        <v>391.34650543445605</v>
      </c>
      <c r="F145" s="68">
        <f>[2]装备拆分数值生成!K62</f>
        <v>0</v>
      </c>
    </row>
    <row r="146" spans="1:6" x14ac:dyDescent="0.15">
      <c r="A146" s="66">
        <v>10134</v>
      </c>
      <c r="B146" s="68">
        <f>[2]装备拆分数值生成!L63</f>
        <v>101.40730615272402</v>
      </c>
      <c r="C146" s="68">
        <f>[2]装备拆分数值生成!M63</f>
        <v>0</v>
      </c>
      <c r="D146" s="68">
        <v>0</v>
      </c>
      <c r="E146" s="68">
        <f>[2]装备拆分数值生成!N63</f>
        <v>293.50987907584204</v>
      </c>
      <c r="F146" s="68">
        <f>[2]装备拆分数值生成!K63</f>
        <v>0</v>
      </c>
    </row>
    <row r="147" spans="1:6" x14ac:dyDescent="0.15">
      <c r="A147" s="66">
        <v>10135</v>
      </c>
      <c r="B147" s="68">
        <f>[2]装备拆分数值生成!L64</f>
        <v>0</v>
      </c>
      <c r="C147" s="68">
        <f>[2]装备拆分数值生成!M64</f>
        <v>202.81461230544804</v>
      </c>
      <c r="D147" s="68">
        <v>0</v>
      </c>
      <c r="E147" s="68">
        <f>[2]装备拆分数值生成!N64</f>
        <v>0</v>
      </c>
      <c r="F147" s="68">
        <f>[2]装备拆分数值生成!K64</f>
        <v>1231.1703930091282</v>
      </c>
    </row>
    <row r="148" spans="1:6" x14ac:dyDescent="0.15">
      <c r="A148" s="66">
        <v>10136</v>
      </c>
      <c r="B148" s="68">
        <f>[2]装备拆分数值生成!L65</f>
        <v>405.62922461089607</v>
      </c>
      <c r="C148" s="68">
        <f>[2]装备拆分数值生成!M65</f>
        <v>0</v>
      </c>
      <c r="D148" s="68">
        <v>0</v>
      </c>
      <c r="E148" s="68">
        <f>[2]装备拆分数值生成!N65</f>
        <v>0</v>
      </c>
      <c r="F148" s="68">
        <f>[2]装备拆分数值生成!K65</f>
        <v>307.79259825228206</v>
      </c>
    </row>
    <row r="149" spans="1:6" x14ac:dyDescent="0.15">
      <c r="A149" s="66">
        <v>10141</v>
      </c>
      <c r="B149" s="68">
        <f>[2]装备拆分数值生成!L66</f>
        <v>1630.2488155096287</v>
      </c>
      <c r="C149" s="68">
        <f>[2]装备拆分数值生成!M66</f>
        <v>815.12440775481434</v>
      </c>
      <c r="D149" s="68">
        <v>0</v>
      </c>
      <c r="E149" s="68">
        <f>[2]装备拆分数值生成!N66</f>
        <v>0</v>
      </c>
      <c r="F149" s="68">
        <f>[2]装备拆分数值生成!K66</f>
        <v>0</v>
      </c>
    </row>
    <row r="150" spans="1:6" x14ac:dyDescent="0.15">
      <c r="A150" s="66">
        <v>10142</v>
      </c>
      <c r="B150" s="68">
        <f>[2]装备拆分数值生成!L67</f>
        <v>0</v>
      </c>
      <c r="C150" s="68">
        <f>[2]装备拆分数值生成!M67</f>
        <v>0</v>
      </c>
      <c r="D150" s="68">
        <v>0</v>
      </c>
      <c r="E150" s="68">
        <f>[2]装备拆分数值生成!N67</f>
        <v>0</v>
      </c>
      <c r="F150" s="68">
        <f>[2]装备拆分数值生成!K67</f>
        <v>3092.593483647227</v>
      </c>
    </row>
    <row r="151" spans="1:6" x14ac:dyDescent="0.15">
      <c r="A151" s="66">
        <v>10143</v>
      </c>
      <c r="B151" s="68">
        <f>[2]装备拆分数值生成!L68</f>
        <v>0</v>
      </c>
      <c r="C151" s="68">
        <f>[2]装备拆分数值生成!M68</f>
        <v>0</v>
      </c>
      <c r="D151" s="68">
        <v>0</v>
      </c>
      <c r="E151" s="68">
        <f>[2]装备拆分数值生成!N68</f>
        <v>786.42284410147579</v>
      </c>
      <c r="F151" s="68">
        <f>[2]装备拆分数值生成!K68</f>
        <v>0</v>
      </c>
    </row>
    <row r="152" spans="1:6" x14ac:dyDescent="0.15">
      <c r="A152" s="66">
        <v>10144</v>
      </c>
      <c r="B152" s="68">
        <f>[2]装备拆分数值生成!L69</f>
        <v>203.78110193870359</v>
      </c>
      <c r="C152" s="68">
        <f>[2]装备拆分数值生成!M69</f>
        <v>0</v>
      </c>
      <c r="D152" s="68">
        <v>0</v>
      </c>
      <c r="E152" s="68">
        <f>[2]装备拆分数值生成!N69</f>
        <v>589.81713307610676</v>
      </c>
      <c r="F152" s="68">
        <f>[2]装备拆分数值生成!K69</f>
        <v>0</v>
      </c>
    </row>
    <row r="153" spans="1:6" x14ac:dyDescent="0.15">
      <c r="A153" s="66">
        <v>10145</v>
      </c>
      <c r="B153" s="68">
        <f>[2]装备拆分数值生成!L70</f>
        <v>0</v>
      </c>
      <c r="C153" s="68">
        <f>[2]装备拆分数值生成!M70</f>
        <v>407.56220387740717</v>
      </c>
      <c r="D153" s="68">
        <v>0</v>
      </c>
      <c r="E153" s="68">
        <f>[2]装备拆分数值生成!N70</f>
        <v>0</v>
      </c>
      <c r="F153" s="68">
        <f>[2]装备拆分数值生成!K70</f>
        <v>2474.0747869177817</v>
      </c>
    </row>
    <row r="154" spans="1:6" x14ac:dyDescent="0.15">
      <c r="A154" s="66">
        <v>10146</v>
      </c>
      <c r="B154" s="68">
        <f>[2]装备拆分数值生成!L71</f>
        <v>815.12440775481434</v>
      </c>
      <c r="C154" s="68">
        <f>[2]装备拆分数值生成!M71</f>
        <v>0</v>
      </c>
      <c r="D154" s="68">
        <v>0</v>
      </c>
      <c r="E154" s="68">
        <f>[2]装备拆分数值生成!N71</f>
        <v>0</v>
      </c>
      <c r="F154" s="68">
        <f>[2]装备拆分数值生成!K71</f>
        <v>618.51869672944542</v>
      </c>
    </row>
    <row r="155" spans="1:6" x14ac:dyDescent="0.15">
      <c r="A155" s="66">
        <f>A125+100</f>
        <v>10201</v>
      </c>
      <c r="B155" s="68">
        <f>[2]装备拆分数值生成!S42</f>
        <v>56.800000000000004</v>
      </c>
      <c r="C155" s="68">
        <f>[2]装备拆分数值生成!T42</f>
        <v>113.60000000000001</v>
      </c>
      <c r="D155" s="68">
        <v>0</v>
      </c>
      <c r="E155" s="68">
        <f>[2]装备拆分数值生成!U42</f>
        <v>0</v>
      </c>
      <c r="F155" s="68">
        <f>[2]装备拆分数值生成!R42</f>
        <v>0</v>
      </c>
    </row>
    <row r="156" spans="1:6" x14ac:dyDescent="0.15">
      <c r="A156" s="66">
        <f t="shared" ref="A156:A219" si="2">A126+100</f>
        <v>10202</v>
      </c>
      <c r="B156" s="68">
        <f>[2]装备拆分数值生成!S43</f>
        <v>0</v>
      </c>
      <c r="C156" s="68">
        <f>[2]装备拆分数值生成!T43</f>
        <v>0</v>
      </c>
      <c r="D156" s="68">
        <v>0</v>
      </c>
      <c r="E156" s="68">
        <f>[2]装备拆分数值生成!U43</f>
        <v>0</v>
      </c>
      <c r="F156" s="68">
        <f>[2]装备拆分数值生成!R43</f>
        <v>215.5</v>
      </c>
    </row>
    <row r="157" spans="1:6" x14ac:dyDescent="0.15">
      <c r="A157" s="66">
        <f t="shared" si="2"/>
        <v>10203</v>
      </c>
      <c r="B157" s="68">
        <f>[2]装备拆分数值生成!S44</f>
        <v>0</v>
      </c>
      <c r="C157" s="68">
        <f>[2]装备拆分数值生成!T44</f>
        <v>0</v>
      </c>
      <c r="D157" s="68">
        <v>0</v>
      </c>
      <c r="E157" s="68">
        <f>[2]装备拆分数值生成!U44</f>
        <v>54.800000000000004</v>
      </c>
      <c r="F157" s="68">
        <f>[2]装备拆分数值生成!R44</f>
        <v>0</v>
      </c>
    </row>
    <row r="158" spans="1:6" x14ac:dyDescent="0.15">
      <c r="A158" s="66">
        <f t="shared" si="2"/>
        <v>10204</v>
      </c>
      <c r="B158" s="68">
        <f>[2]装备拆分数值生成!S45</f>
        <v>0</v>
      </c>
      <c r="C158" s="68">
        <f>[2]装备拆分数值生成!T45</f>
        <v>14.200000000000001</v>
      </c>
      <c r="D158" s="68">
        <v>0</v>
      </c>
      <c r="E158" s="68">
        <f>[2]装备拆分数值生成!U45</f>
        <v>41.1</v>
      </c>
      <c r="F158" s="68">
        <f>[2]装备拆分数值生成!R45</f>
        <v>0</v>
      </c>
    </row>
    <row r="159" spans="1:6" x14ac:dyDescent="0.15">
      <c r="A159" s="66">
        <f t="shared" si="2"/>
        <v>10205</v>
      </c>
      <c r="B159" s="68">
        <f>[2]装备拆分数值生成!S46</f>
        <v>28.400000000000002</v>
      </c>
      <c r="C159" s="68">
        <f>[2]装备拆分数值生成!T46</f>
        <v>0</v>
      </c>
      <c r="D159" s="68">
        <v>0</v>
      </c>
      <c r="E159" s="68">
        <f>[2]装备拆分数值生成!U46</f>
        <v>0</v>
      </c>
      <c r="F159" s="68">
        <f>[2]装备拆分数值生成!R46</f>
        <v>172.4</v>
      </c>
    </row>
    <row r="160" spans="1:6" x14ac:dyDescent="0.15">
      <c r="A160" s="66">
        <f t="shared" si="2"/>
        <v>10206</v>
      </c>
      <c r="B160" s="68">
        <f>[2]装备拆分数值生成!S47</f>
        <v>0</v>
      </c>
      <c r="C160" s="68">
        <f>[2]装备拆分数值生成!T47</f>
        <v>56.800000000000004</v>
      </c>
      <c r="D160" s="68">
        <v>0</v>
      </c>
      <c r="E160" s="68">
        <f>[2]装备拆分数值生成!U47</f>
        <v>0</v>
      </c>
      <c r="F160" s="68">
        <f>[2]装备拆分数值生成!R47</f>
        <v>43.1</v>
      </c>
    </row>
    <row r="161" spans="1:6" x14ac:dyDescent="0.15">
      <c r="A161" s="66">
        <f t="shared" si="2"/>
        <v>10211</v>
      </c>
      <c r="B161" s="68">
        <f>[2]装备拆分数值生成!S48</f>
        <v>107.049824</v>
      </c>
      <c r="C161" s="68">
        <f>[2]装备拆分数值生成!T48</f>
        <v>214.099648</v>
      </c>
      <c r="D161" s="68">
        <v>0</v>
      </c>
      <c r="E161" s="68">
        <f>[2]装备拆分数值生成!U48</f>
        <v>0</v>
      </c>
      <c r="F161" s="68">
        <f>[2]装备拆分数值生成!R48</f>
        <v>0</v>
      </c>
    </row>
    <row r="162" spans="1:6" x14ac:dyDescent="0.15">
      <c r="A162" s="66">
        <f t="shared" si="2"/>
        <v>10212</v>
      </c>
      <c r="B162" s="68">
        <f>[2]装备拆分数值生成!S49</f>
        <v>0</v>
      </c>
      <c r="C162" s="68">
        <f>[2]装备拆分数值生成!T49</f>
        <v>0</v>
      </c>
      <c r="D162" s="68">
        <v>0</v>
      </c>
      <c r="E162" s="68">
        <f>[2]装备拆分数值生成!U49</f>
        <v>0</v>
      </c>
      <c r="F162" s="68">
        <f>[2]装备拆分数值生成!R49</f>
        <v>406.14853999999997</v>
      </c>
    </row>
    <row r="163" spans="1:6" x14ac:dyDescent="0.15">
      <c r="A163" s="66">
        <f t="shared" si="2"/>
        <v>10213</v>
      </c>
      <c r="B163" s="68">
        <f>[2]装备拆分数值生成!S50</f>
        <v>0</v>
      </c>
      <c r="C163" s="68">
        <f>[2]装备拆分数值生成!T50</f>
        <v>0</v>
      </c>
      <c r="D163" s="68">
        <v>0</v>
      </c>
      <c r="E163" s="68">
        <f>[2]装备拆分数值生成!U50</f>
        <v>103.28046400000001</v>
      </c>
      <c r="F163" s="68">
        <f>[2]装备拆分数值生成!R50</f>
        <v>0</v>
      </c>
    </row>
    <row r="164" spans="1:6" x14ac:dyDescent="0.15">
      <c r="A164" s="66">
        <f t="shared" si="2"/>
        <v>10214</v>
      </c>
      <c r="B164" s="68">
        <f>[2]装备拆分数值生成!S51</f>
        <v>0</v>
      </c>
      <c r="C164" s="68">
        <f>[2]装备拆分数值生成!T51</f>
        <v>26.762456</v>
      </c>
      <c r="D164" s="68">
        <v>0</v>
      </c>
      <c r="E164" s="68">
        <f>[2]装备拆分数值生成!U51</f>
        <v>77.460347999999996</v>
      </c>
      <c r="F164" s="68">
        <f>[2]装备拆分数值生成!R51</f>
        <v>0</v>
      </c>
    </row>
    <row r="165" spans="1:6" x14ac:dyDescent="0.15">
      <c r="A165" s="66">
        <f t="shared" si="2"/>
        <v>10215</v>
      </c>
      <c r="B165" s="68">
        <f>[2]装备拆分数值生成!S52</f>
        <v>53.524912</v>
      </c>
      <c r="C165" s="68">
        <f>[2]装备拆分数值生成!T52</f>
        <v>0</v>
      </c>
      <c r="D165" s="68">
        <v>0</v>
      </c>
      <c r="E165" s="68">
        <f>[2]装备拆分数值生成!U52</f>
        <v>0</v>
      </c>
      <c r="F165" s="68">
        <f>[2]装备拆分数值生成!R52</f>
        <v>324.91883200000001</v>
      </c>
    </row>
    <row r="166" spans="1:6" x14ac:dyDescent="0.15">
      <c r="A166" s="66">
        <f t="shared" si="2"/>
        <v>10216</v>
      </c>
      <c r="B166" s="68">
        <f>[2]装备拆分数值生成!S53</f>
        <v>0</v>
      </c>
      <c r="C166" s="68">
        <f>[2]装备拆分数值生成!T53</f>
        <v>107.049824</v>
      </c>
      <c r="D166" s="68">
        <v>0</v>
      </c>
      <c r="E166" s="68">
        <f>[2]装备拆分数值生成!U53</f>
        <v>0</v>
      </c>
      <c r="F166" s="68">
        <f>[2]装备拆分数值生成!R53</f>
        <v>81.229708000000002</v>
      </c>
    </row>
    <row r="167" spans="1:6" x14ac:dyDescent="0.15">
      <c r="A167" s="66">
        <f t="shared" si="2"/>
        <v>10221</v>
      </c>
      <c r="B167" s="68">
        <f>[2]装备拆分数值生成!S54</f>
        <v>192.27677673600002</v>
      </c>
      <c r="C167" s="68">
        <f>[2]装备拆分数值生成!T54</f>
        <v>384.55355347200003</v>
      </c>
      <c r="D167" s="68">
        <v>0</v>
      </c>
      <c r="E167" s="68">
        <f>[2]装备拆分数值生成!U54</f>
        <v>0</v>
      </c>
      <c r="F167" s="68">
        <f>[2]装备拆分数值生成!R54</f>
        <v>0</v>
      </c>
    </row>
    <row r="168" spans="1:6" x14ac:dyDescent="0.15">
      <c r="A168" s="66">
        <f t="shared" si="2"/>
        <v>10222</v>
      </c>
      <c r="B168" s="68">
        <f>[2]装备拆分数值生成!S55</f>
        <v>0</v>
      </c>
      <c r="C168" s="68">
        <f>[2]装备拆分数值生成!T55</f>
        <v>0</v>
      </c>
      <c r="D168" s="68">
        <v>0</v>
      </c>
      <c r="E168" s="68">
        <f>[2]装备拆分数值生成!U55</f>
        <v>0</v>
      </c>
      <c r="F168" s="68">
        <f>[2]装备拆分数值生成!R55</f>
        <v>729.50079906000008</v>
      </c>
    </row>
    <row r="169" spans="1:6" x14ac:dyDescent="0.15">
      <c r="A169" s="66">
        <f t="shared" si="2"/>
        <v>10223</v>
      </c>
      <c r="B169" s="68">
        <f>[2]装备拆分数值生成!S56</f>
        <v>0</v>
      </c>
      <c r="C169" s="68">
        <f>[2]装备拆分数值生成!T56</f>
        <v>0</v>
      </c>
      <c r="D169" s="68">
        <v>0</v>
      </c>
      <c r="E169" s="68">
        <f>[2]装备拆分数值生成!U56</f>
        <v>185.50646769600004</v>
      </c>
      <c r="F169" s="68">
        <f>[2]装备拆分数值生成!R56</f>
        <v>0</v>
      </c>
    </row>
    <row r="170" spans="1:6" x14ac:dyDescent="0.15">
      <c r="A170" s="66">
        <f t="shared" si="2"/>
        <v>10224</v>
      </c>
      <c r="B170" s="68">
        <f>[2]装备拆分数值生成!S57</f>
        <v>0</v>
      </c>
      <c r="C170" s="68">
        <f>[2]装备拆分数值生成!T57</f>
        <v>48.069194184000004</v>
      </c>
      <c r="D170" s="68">
        <v>0</v>
      </c>
      <c r="E170" s="68">
        <f>[2]装备拆分数值生成!U57</f>
        <v>139.12985077200003</v>
      </c>
      <c r="F170" s="68">
        <f>[2]装备拆分数值生成!R57</f>
        <v>0</v>
      </c>
    </row>
    <row r="171" spans="1:6" x14ac:dyDescent="0.15">
      <c r="A171" s="66">
        <f t="shared" si="2"/>
        <v>10225</v>
      </c>
      <c r="B171" s="68">
        <f>[2]装备拆分数值生成!S58</f>
        <v>96.138388368000008</v>
      </c>
      <c r="C171" s="68">
        <f>[2]装备拆分数值生成!T58</f>
        <v>0</v>
      </c>
      <c r="D171" s="68">
        <v>0</v>
      </c>
      <c r="E171" s="68">
        <f>[2]装备拆分数值生成!U58</f>
        <v>0</v>
      </c>
      <c r="F171" s="68">
        <f>[2]装备拆分数值生成!R58</f>
        <v>583.60063924800011</v>
      </c>
    </row>
    <row r="172" spans="1:6" x14ac:dyDescent="0.15">
      <c r="A172" s="66">
        <f t="shared" si="2"/>
        <v>10226</v>
      </c>
      <c r="B172" s="68">
        <f>[2]装备拆分数值生成!S59</f>
        <v>0</v>
      </c>
      <c r="C172" s="68">
        <f>[2]装备拆分数值生成!T59</f>
        <v>192.27677673600002</v>
      </c>
      <c r="D172" s="68">
        <v>0</v>
      </c>
      <c r="E172" s="68">
        <f>[2]装备拆分数值生成!U59</f>
        <v>0</v>
      </c>
      <c r="F172" s="68">
        <f>[2]装备拆分数值生成!R59</f>
        <v>145.90015981200003</v>
      </c>
    </row>
    <row r="173" spans="1:6" x14ac:dyDescent="0.15">
      <c r="A173" s="66">
        <f t="shared" si="2"/>
        <v>10231</v>
      </c>
      <c r="B173" s="68">
        <f>[2]装备拆分数值生成!S60</f>
        <v>405.62922461089607</v>
      </c>
      <c r="C173" s="68">
        <f>[2]装备拆分数值生成!T60</f>
        <v>811.25844922179215</v>
      </c>
      <c r="D173" s="68">
        <v>0</v>
      </c>
      <c r="E173" s="68">
        <f>[2]装备拆分数值生成!U60</f>
        <v>0</v>
      </c>
      <c r="F173" s="68">
        <f>[2]装备拆分数值生成!R60</f>
        <v>0</v>
      </c>
    </row>
    <row r="174" spans="1:6" x14ac:dyDescent="0.15">
      <c r="A174" s="66">
        <f t="shared" si="2"/>
        <v>10232</v>
      </c>
      <c r="B174" s="68">
        <f>[2]装备拆分数值生成!S61</f>
        <v>0</v>
      </c>
      <c r="C174" s="68">
        <f>[2]装备拆分数值生成!T61</f>
        <v>0</v>
      </c>
      <c r="D174" s="68">
        <v>0</v>
      </c>
      <c r="E174" s="68">
        <f>[2]装备拆分数值生成!U61</f>
        <v>0</v>
      </c>
      <c r="F174" s="68">
        <f>[2]装备拆分数值生成!R61</f>
        <v>1538.9629912614103</v>
      </c>
    </row>
    <row r="175" spans="1:6" x14ac:dyDescent="0.15">
      <c r="A175" s="66">
        <f t="shared" si="2"/>
        <v>10233</v>
      </c>
      <c r="B175" s="68">
        <f>[2]装备拆分数值生成!S62</f>
        <v>0</v>
      </c>
      <c r="C175" s="68">
        <f>[2]装备拆分数值生成!T62</f>
        <v>0</v>
      </c>
      <c r="D175" s="68">
        <v>0</v>
      </c>
      <c r="E175" s="68">
        <f>[2]装备拆分数值生成!U62</f>
        <v>391.34650543445605</v>
      </c>
      <c r="F175" s="68">
        <f>[2]装备拆分数值生成!R62</f>
        <v>0</v>
      </c>
    </row>
    <row r="176" spans="1:6" x14ac:dyDescent="0.15">
      <c r="A176" s="66">
        <f t="shared" si="2"/>
        <v>10234</v>
      </c>
      <c r="B176" s="68">
        <f>[2]装备拆分数值生成!S63</f>
        <v>0</v>
      </c>
      <c r="C176" s="68">
        <f>[2]装备拆分数值生成!T63</f>
        <v>101.40730615272402</v>
      </c>
      <c r="D176" s="68">
        <v>0</v>
      </c>
      <c r="E176" s="68">
        <f>[2]装备拆分数值生成!U63</f>
        <v>293.50987907584204</v>
      </c>
      <c r="F176" s="68">
        <f>[2]装备拆分数值生成!R63</f>
        <v>0</v>
      </c>
    </row>
    <row r="177" spans="1:6" x14ac:dyDescent="0.15">
      <c r="A177" s="66">
        <f t="shared" si="2"/>
        <v>10235</v>
      </c>
      <c r="B177" s="68">
        <f>[2]装备拆分数值生成!S64</f>
        <v>202.81461230544804</v>
      </c>
      <c r="C177" s="68">
        <f>[2]装备拆分数值生成!T64</f>
        <v>0</v>
      </c>
      <c r="D177" s="68">
        <v>0</v>
      </c>
      <c r="E177" s="68">
        <f>[2]装备拆分数值生成!U64</f>
        <v>0</v>
      </c>
      <c r="F177" s="68">
        <f>[2]装备拆分数值生成!R64</f>
        <v>1231.1703930091282</v>
      </c>
    </row>
    <row r="178" spans="1:6" x14ac:dyDescent="0.15">
      <c r="A178" s="66">
        <f t="shared" si="2"/>
        <v>10236</v>
      </c>
      <c r="B178" s="68">
        <f>[2]装备拆分数值生成!S65</f>
        <v>0</v>
      </c>
      <c r="C178" s="68">
        <f>[2]装备拆分数值生成!T65</f>
        <v>405.62922461089607</v>
      </c>
      <c r="D178" s="68">
        <v>0</v>
      </c>
      <c r="E178" s="68">
        <f>[2]装备拆分数值生成!U65</f>
        <v>0</v>
      </c>
      <c r="F178" s="68">
        <f>[2]装备拆分数值生成!R65</f>
        <v>307.79259825228206</v>
      </c>
    </row>
    <row r="179" spans="1:6" x14ac:dyDescent="0.15">
      <c r="A179" s="66">
        <f t="shared" si="2"/>
        <v>10241</v>
      </c>
      <c r="B179" s="68">
        <f>[2]装备拆分数值生成!S66</f>
        <v>815.12440775481434</v>
      </c>
      <c r="C179" s="68">
        <f>[2]装备拆分数值生成!T66</f>
        <v>1630.2488155096287</v>
      </c>
      <c r="D179" s="68">
        <v>0</v>
      </c>
      <c r="E179" s="68">
        <f>[2]装备拆分数值生成!U66</f>
        <v>0</v>
      </c>
      <c r="F179" s="68">
        <f>[2]装备拆分数值生成!R66</f>
        <v>0</v>
      </c>
    </row>
    <row r="180" spans="1:6" x14ac:dyDescent="0.15">
      <c r="A180" s="66">
        <f t="shared" si="2"/>
        <v>10242</v>
      </c>
      <c r="B180" s="68">
        <f>[2]装备拆分数值生成!S67</f>
        <v>0</v>
      </c>
      <c r="C180" s="68">
        <f>[2]装备拆分数值生成!T67</f>
        <v>0</v>
      </c>
      <c r="D180" s="68">
        <v>0</v>
      </c>
      <c r="E180" s="68">
        <f>[2]装备拆分数值生成!U67</f>
        <v>0</v>
      </c>
      <c r="F180" s="68">
        <f>[2]装备拆分数值生成!R67</f>
        <v>3092.593483647227</v>
      </c>
    </row>
    <row r="181" spans="1:6" x14ac:dyDescent="0.15">
      <c r="A181" s="66">
        <f t="shared" si="2"/>
        <v>10243</v>
      </c>
      <c r="B181" s="68">
        <f>[2]装备拆分数值生成!S68</f>
        <v>0</v>
      </c>
      <c r="C181" s="68">
        <f>[2]装备拆分数值生成!T68</f>
        <v>0</v>
      </c>
      <c r="D181" s="68">
        <v>0</v>
      </c>
      <c r="E181" s="68">
        <f>[2]装备拆分数值生成!U68</f>
        <v>786.42284410147579</v>
      </c>
      <c r="F181" s="68">
        <f>[2]装备拆分数值生成!R68</f>
        <v>0</v>
      </c>
    </row>
    <row r="182" spans="1:6" x14ac:dyDescent="0.15">
      <c r="A182" s="66">
        <f t="shared" si="2"/>
        <v>10244</v>
      </c>
      <c r="B182" s="68">
        <f>[2]装备拆分数值生成!S69</f>
        <v>0</v>
      </c>
      <c r="C182" s="68">
        <f>[2]装备拆分数值生成!T69</f>
        <v>203.78110193870359</v>
      </c>
      <c r="D182" s="68">
        <v>0</v>
      </c>
      <c r="E182" s="68">
        <f>[2]装备拆分数值生成!U69</f>
        <v>589.81713307610676</v>
      </c>
      <c r="F182" s="68">
        <f>[2]装备拆分数值生成!R69</f>
        <v>0</v>
      </c>
    </row>
    <row r="183" spans="1:6" x14ac:dyDescent="0.15">
      <c r="A183" s="66">
        <f>A153+100</f>
        <v>10245</v>
      </c>
      <c r="B183" s="68">
        <f>[2]装备拆分数值生成!S70</f>
        <v>407.56220387740717</v>
      </c>
      <c r="C183" s="68">
        <f>[2]装备拆分数值生成!T70</f>
        <v>0</v>
      </c>
      <c r="D183" s="68">
        <v>0</v>
      </c>
      <c r="E183" s="68">
        <f>[2]装备拆分数值生成!U70</f>
        <v>0</v>
      </c>
      <c r="F183" s="68">
        <f>[2]装备拆分数值生成!R70</f>
        <v>2474.0747869177817</v>
      </c>
    </row>
    <row r="184" spans="1:6" x14ac:dyDescent="0.15">
      <c r="A184" s="66">
        <f t="shared" si="2"/>
        <v>10246</v>
      </c>
      <c r="B184" s="68">
        <f>[2]装备拆分数值生成!S71</f>
        <v>0</v>
      </c>
      <c r="C184" s="68">
        <f>[2]装备拆分数值生成!T71</f>
        <v>815.12440775481434</v>
      </c>
      <c r="D184" s="68">
        <v>0</v>
      </c>
      <c r="E184" s="68">
        <f>[2]装备拆分数值生成!U71</f>
        <v>0</v>
      </c>
      <c r="F184" s="68">
        <f>[2]装备拆分数值生成!R71</f>
        <v>618.51869672944542</v>
      </c>
    </row>
    <row r="185" spans="1:6" x14ac:dyDescent="0.15">
      <c r="A185" s="66">
        <f t="shared" si="2"/>
        <v>10301</v>
      </c>
      <c r="B185" s="68">
        <f>[2]装备拆分数值生成!Z42</f>
        <v>78.100000000000009</v>
      </c>
      <c r="C185" s="68">
        <f>[2]装备拆分数值生成!AA42</f>
        <v>78.100000000000009</v>
      </c>
      <c r="D185" s="68">
        <v>0</v>
      </c>
      <c r="E185" s="68">
        <f>[2]装备拆分数值生成!AB42</f>
        <v>0</v>
      </c>
      <c r="F185" s="68">
        <f>[2]装备拆分数值生成!Y42</f>
        <v>0</v>
      </c>
    </row>
    <row r="186" spans="1:6" x14ac:dyDescent="0.15">
      <c r="A186" s="66">
        <f t="shared" si="2"/>
        <v>10302</v>
      </c>
      <c r="B186" s="68">
        <f>[2]装备拆分数值生成!Z43</f>
        <v>0</v>
      </c>
      <c r="C186" s="68">
        <f>[2]装备拆分数值生成!AA43</f>
        <v>0</v>
      </c>
      <c r="D186" s="68">
        <v>0</v>
      </c>
      <c r="E186" s="68">
        <f>[2]装备拆分数值生成!AB43</f>
        <v>0</v>
      </c>
      <c r="F186" s="68">
        <f>[2]装备拆分数值生成!Y43</f>
        <v>344.8</v>
      </c>
    </row>
    <row r="187" spans="1:6" x14ac:dyDescent="0.15">
      <c r="A187" s="66">
        <f t="shared" si="2"/>
        <v>10303</v>
      </c>
      <c r="B187" s="68">
        <f>[2]装备拆分数值生成!Z44</f>
        <v>0</v>
      </c>
      <c r="C187" s="68">
        <f>[2]装备拆分数值生成!AA44</f>
        <v>0</v>
      </c>
      <c r="D187" s="68">
        <v>0</v>
      </c>
      <c r="E187" s="68">
        <f>[2]装备拆分数值生成!AB44</f>
        <v>82.2</v>
      </c>
      <c r="F187" s="68">
        <f>[2]装备拆分数值生成!Y44</f>
        <v>0</v>
      </c>
    </row>
    <row r="188" spans="1:6" x14ac:dyDescent="0.15">
      <c r="A188" s="66">
        <f t="shared" si="2"/>
        <v>10304</v>
      </c>
      <c r="B188" s="68">
        <f>[2]装备拆分数值生成!Z45</f>
        <v>0</v>
      </c>
      <c r="C188" s="68">
        <f>[2]装备拆分数值生成!AA45</f>
        <v>0</v>
      </c>
      <c r="D188" s="68">
        <v>0</v>
      </c>
      <c r="E188" s="68">
        <f>[2]装备拆分数值生成!AB45</f>
        <v>61.65</v>
      </c>
      <c r="F188" s="68">
        <f>[2]装备拆分数值生成!Y45</f>
        <v>0</v>
      </c>
    </row>
    <row r="189" spans="1:6" x14ac:dyDescent="0.15">
      <c r="A189" s="66">
        <f t="shared" si="2"/>
        <v>10305</v>
      </c>
      <c r="B189" s="68">
        <f>[2]装备拆分数值生成!Z46</f>
        <v>0</v>
      </c>
      <c r="C189" s="68">
        <f>[2]装备拆分数值生成!AA46</f>
        <v>0</v>
      </c>
      <c r="D189" s="68">
        <v>0</v>
      </c>
      <c r="E189" s="68">
        <f>[2]装备拆分数值生成!AB46</f>
        <v>0</v>
      </c>
      <c r="F189" s="68">
        <f>[2]装备拆分数值生成!Y46</f>
        <v>215.5</v>
      </c>
    </row>
    <row r="190" spans="1:6" x14ac:dyDescent="0.15">
      <c r="A190" s="66">
        <f t="shared" si="2"/>
        <v>10306</v>
      </c>
      <c r="B190" s="68">
        <f>[2]装备拆分数值生成!Z47</f>
        <v>0</v>
      </c>
      <c r="C190" s="68">
        <f>[2]装备拆分数值生成!AA47</f>
        <v>0</v>
      </c>
      <c r="D190" s="68">
        <v>0</v>
      </c>
      <c r="E190" s="68">
        <f>[2]装备拆分数值生成!AB47</f>
        <v>13.700000000000001</v>
      </c>
      <c r="F190" s="68">
        <f>[2]装备拆分数值生成!Y47</f>
        <v>86.2</v>
      </c>
    </row>
    <row r="191" spans="1:6" x14ac:dyDescent="0.15">
      <c r="A191" s="66">
        <f t="shared" si="2"/>
        <v>10311</v>
      </c>
      <c r="B191" s="68">
        <f>[2]装备拆分数值生成!Z48</f>
        <v>147.19350800000001</v>
      </c>
      <c r="C191" s="68">
        <f>[2]装备拆分数值生成!AA48</f>
        <v>147.19350800000001</v>
      </c>
      <c r="D191" s="68">
        <v>0</v>
      </c>
      <c r="E191" s="68">
        <f>[2]装备拆分数值生成!AB48</f>
        <v>0</v>
      </c>
      <c r="F191" s="68">
        <f>[2]装备拆分数值生成!Y48</f>
        <v>0</v>
      </c>
    </row>
    <row r="192" spans="1:6" x14ac:dyDescent="0.15">
      <c r="A192" s="66">
        <f t="shared" si="2"/>
        <v>10312</v>
      </c>
      <c r="B192" s="68">
        <f>[2]装备拆分数值生成!Z49</f>
        <v>0</v>
      </c>
      <c r="C192" s="68">
        <f>[2]装备拆分数值生成!AA49</f>
        <v>0</v>
      </c>
      <c r="D192" s="68">
        <v>0</v>
      </c>
      <c r="E192" s="68">
        <f>[2]装备拆分数值生成!AB49</f>
        <v>0</v>
      </c>
      <c r="F192" s="68">
        <f>[2]装备拆分数值生成!Y49</f>
        <v>649.83766400000002</v>
      </c>
    </row>
    <row r="193" spans="1:6" x14ac:dyDescent="0.15">
      <c r="A193" s="66">
        <f t="shared" si="2"/>
        <v>10313</v>
      </c>
      <c r="B193" s="68">
        <f>[2]装备拆分数值生成!Z50</f>
        <v>0</v>
      </c>
      <c r="C193" s="68">
        <f>[2]装备拆分数值生成!AA50</f>
        <v>0</v>
      </c>
      <c r="D193" s="68">
        <v>0</v>
      </c>
      <c r="E193" s="68">
        <f>[2]装备拆分数值生成!AB50</f>
        <v>154.92069599999999</v>
      </c>
      <c r="F193" s="68">
        <f>[2]装备拆分数值生成!Y50</f>
        <v>0</v>
      </c>
    </row>
    <row r="194" spans="1:6" x14ac:dyDescent="0.15">
      <c r="A194" s="66">
        <f t="shared" si="2"/>
        <v>10314</v>
      </c>
      <c r="B194" s="68">
        <f>[2]装备拆分数值生成!Z51</f>
        <v>0</v>
      </c>
      <c r="C194" s="68">
        <f>[2]装备拆分数值生成!AA51</f>
        <v>0</v>
      </c>
      <c r="D194" s="68">
        <v>0</v>
      </c>
      <c r="E194" s="68">
        <f>[2]装备拆分数值生成!AB51</f>
        <v>116.19052200000002</v>
      </c>
      <c r="F194" s="68">
        <f>[2]装备拆分数值生成!Y51</f>
        <v>0</v>
      </c>
    </row>
    <row r="195" spans="1:6" x14ac:dyDescent="0.15">
      <c r="A195" s="66">
        <f t="shared" si="2"/>
        <v>10315</v>
      </c>
      <c r="B195" s="68">
        <f>[2]装备拆分数值生成!Z52</f>
        <v>0</v>
      </c>
      <c r="C195" s="68">
        <f>[2]装备拆分数值生成!AA52</f>
        <v>0</v>
      </c>
      <c r="D195" s="68">
        <v>0</v>
      </c>
      <c r="E195" s="68">
        <f>[2]装备拆分数值生成!AB52</f>
        <v>0</v>
      </c>
      <c r="F195" s="68">
        <f>[2]装备拆分数值生成!Y52</f>
        <v>406.14853999999997</v>
      </c>
    </row>
    <row r="196" spans="1:6" x14ac:dyDescent="0.15">
      <c r="A196" s="66">
        <f>A166+100</f>
        <v>10316</v>
      </c>
      <c r="B196" s="68">
        <f>[2]装备拆分数值生成!Z53</f>
        <v>0</v>
      </c>
      <c r="C196" s="68">
        <f>[2]装备拆分数值生成!AA53</f>
        <v>0</v>
      </c>
      <c r="D196" s="68">
        <v>0</v>
      </c>
      <c r="E196" s="68">
        <f>[2]装备拆分数值生成!AB53</f>
        <v>25.820116000000002</v>
      </c>
      <c r="F196" s="68">
        <f>[2]装备拆分数值生成!Y53</f>
        <v>162.459416</v>
      </c>
    </row>
    <row r="197" spans="1:6" x14ac:dyDescent="0.15">
      <c r="A197" s="66">
        <f t="shared" si="2"/>
        <v>10321</v>
      </c>
      <c r="B197" s="68">
        <f>[2]装备拆分数值生成!Z54</f>
        <v>264.38056801200003</v>
      </c>
      <c r="C197" s="68">
        <f>[2]装备拆分数值生成!AA54</f>
        <v>264.38056801200003</v>
      </c>
      <c r="D197" s="68">
        <v>0</v>
      </c>
      <c r="E197" s="68">
        <f>[2]装备拆分数值生成!AB54</f>
        <v>0</v>
      </c>
      <c r="F197" s="68">
        <f>[2]装备拆分数值生成!Y54</f>
        <v>0</v>
      </c>
    </row>
    <row r="198" spans="1:6" x14ac:dyDescent="0.15">
      <c r="A198" s="66">
        <f t="shared" si="2"/>
        <v>10322</v>
      </c>
      <c r="B198" s="68">
        <f>[2]装备拆分数值生成!Z55</f>
        <v>0</v>
      </c>
      <c r="C198" s="68">
        <f>[2]装备拆分数值生成!AA55</f>
        <v>0</v>
      </c>
      <c r="D198" s="68">
        <v>0</v>
      </c>
      <c r="E198" s="68">
        <f>[2]装备拆分数值生成!AB55</f>
        <v>0</v>
      </c>
      <c r="F198" s="68">
        <f>[2]装备拆分数值生成!Y55</f>
        <v>1167.2012784960002</v>
      </c>
    </row>
    <row r="199" spans="1:6" x14ac:dyDescent="0.15">
      <c r="A199" s="66">
        <f t="shared" si="2"/>
        <v>10323</v>
      </c>
      <c r="B199" s="68">
        <f>[2]装备拆分数值生成!Z56</f>
        <v>0</v>
      </c>
      <c r="C199" s="68">
        <f>[2]装备拆分数值生成!AA56</f>
        <v>0</v>
      </c>
      <c r="D199" s="68">
        <v>0</v>
      </c>
      <c r="E199" s="68">
        <f>[2]装备拆分数值生成!AB56</f>
        <v>278.25970154400005</v>
      </c>
      <c r="F199" s="68">
        <f>[2]装备拆分数值生成!Y56</f>
        <v>0</v>
      </c>
    </row>
    <row r="200" spans="1:6" x14ac:dyDescent="0.15">
      <c r="A200" s="66">
        <f t="shared" si="2"/>
        <v>10324</v>
      </c>
      <c r="B200" s="68">
        <f>[2]装备拆分数值生成!Z57</f>
        <v>0</v>
      </c>
      <c r="C200" s="68">
        <f>[2]装备拆分数值生成!AA57</f>
        <v>0</v>
      </c>
      <c r="D200" s="68">
        <v>0</v>
      </c>
      <c r="E200" s="68">
        <f>[2]装备拆分数值生成!AB57</f>
        <v>208.69477615800002</v>
      </c>
      <c r="F200" s="68">
        <f>[2]装备拆分数值生成!Y57</f>
        <v>0</v>
      </c>
    </row>
    <row r="201" spans="1:6" x14ac:dyDescent="0.15">
      <c r="A201" s="66">
        <f t="shared" si="2"/>
        <v>10325</v>
      </c>
      <c r="B201" s="68">
        <f>[2]装备拆分数值生成!Z58</f>
        <v>0</v>
      </c>
      <c r="C201" s="68">
        <f>[2]装备拆分数值生成!AA58</f>
        <v>0</v>
      </c>
      <c r="D201" s="68">
        <v>0</v>
      </c>
      <c r="E201" s="68">
        <f>[2]装备拆分数值生成!AB58</f>
        <v>0</v>
      </c>
      <c r="F201" s="68">
        <f>[2]装备拆分数值生成!Y58</f>
        <v>729.50079906000008</v>
      </c>
    </row>
    <row r="202" spans="1:6" x14ac:dyDescent="0.15">
      <c r="A202" s="66">
        <f t="shared" si="2"/>
        <v>10326</v>
      </c>
      <c r="B202" s="68">
        <f>[2]装备拆分数值生成!Z59</f>
        <v>0</v>
      </c>
      <c r="C202" s="68">
        <f>[2]装备拆分数值生成!AA59</f>
        <v>0</v>
      </c>
      <c r="D202" s="68">
        <v>0</v>
      </c>
      <c r="E202" s="68">
        <f>[2]装备拆分数值生成!AB59</f>
        <v>46.376616924000011</v>
      </c>
      <c r="F202" s="68">
        <f>[2]装备拆分数值生成!Y59</f>
        <v>291.80031962400005</v>
      </c>
    </row>
    <row r="203" spans="1:6" x14ac:dyDescent="0.15">
      <c r="A203" s="66">
        <f t="shared" si="2"/>
        <v>10331</v>
      </c>
      <c r="B203" s="68">
        <f>[2]装备拆分数值生成!Z60</f>
        <v>557.74018383998214</v>
      </c>
      <c r="C203" s="68">
        <f>[2]装备拆分数值生成!AA60</f>
        <v>557.74018383998214</v>
      </c>
      <c r="D203" s="68">
        <v>0</v>
      </c>
      <c r="E203" s="68">
        <f>[2]装备拆分数值生成!AB54</f>
        <v>0</v>
      </c>
      <c r="F203" s="68">
        <f>[2]装备拆分数值生成!Y54</f>
        <v>0</v>
      </c>
    </row>
    <row r="204" spans="1:6" x14ac:dyDescent="0.15">
      <c r="A204" s="66">
        <f t="shared" si="2"/>
        <v>10332</v>
      </c>
      <c r="B204" s="68">
        <f>[2]装备拆分数值生成!Z61</f>
        <v>0</v>
      </c>
      <c r="C204" s="68">
        <f>[2]装备拆分数值生成!AA61</f>
        <v>0</v>
      </c>
      <c r="D204" s="68">
        <v>0</v>
      </c>
      <c r="E204" s="68">
        <f>[2]装备拆分数值生成!AB55</f>
        <v>0</v>
      </c>
      <c r="F204" s="68">
        <f>[2]装备拆分数值生成!Y55</f>
        <v>1167.2012784960002</v>
      </c>
    </row>
    <row r="205" spans="1:6" x14ac:dyDescent="0.15">
      <c r="A205" s="66">
        <f t="shared" si="2"/>
        <v>10333</v>
      </c>
      <c r="B205" s="68">
        <f>[2]装备拆分数值生成!Z62</f>
        <v>0</v>
      </c>
      <c r="C205" s="68">
        <f>[2]装备拆分数值生成!AA62</f>
        <v>0</v>
      </c>
      <c r="D205" s="68">
        <v>0</v>
      </c>
      <c r="E205" s="68">
        <f>[2]装备拆分数值生成!AB56</f>
        <v>278.25970154400005</v>
      </c>
      <c r="F205" s="68">
        <f>[2]装备拆分数值生成!Y56</f>
        <v>0</v>
      </c>
    </row>
    <row r="206" spans="1:6" x14ac:dyDescent="0.15">
      <c r="A206" s="66">
        <f t="shared" si="2"/>
        <v>10334</v>
      </c>
      <c r="B206" s="68">
        <f>[2]装备拆分数值生成!Z63</f>
        <v>0</v>
      </c>
      <c r="C206" s="68">
        <f>[2]装备拆分数值生成!AA63</f>
        <v>0</v>
      </c>
      <c r="D206" s="68">
        <v>0</v>
      </c>
      <c r="E206" s="68">
        <f>[2]装备拆分数值生成!AB57</f>
        <v>208.69477615800002</v>
      </c>
      <c r="F206" s="68">
        <f>[2]装备拆分数值生成!Y57</f>
        <v>0</v>
      </c>
    </row>
    <row r="207" spans="1:6" x14ac:dyDescent="0.15">
      <c r="A207" s="66">
        <f t="shared" si="2"/>
        <v>10335</v>
      </c>
      <c r="B207" s="68">
        <f>[2]装备拆分数值生成!Z64</f>
        <v>0</v>
      </c>
      <c r="C207" s="68">
        <f>[2]装备拆分数值生成!AA64</f>
        <v>0</v>
      </c>
      <c r="D207" s="68">
        <v>0</v>
      </c>
      <c r="E207" s="68">
        <f>[2]装备拆分数值生成!AB58</f>
        <v>0</v>
      </c>
      <c r="F207" s="68">
        <f>[2]装备拆分数值生成!Y58</f>
        <v>729.50079906000008</v>
      </c>
    </row>
    <row r="208" spans="1:6" x14ac:dyDescent="0.15">
      <c r="A208" s="66">
        <f>A178+100</f>
        <v>10336</v>
      </c>
      <c r="B208" s="68">
        <f>[2]装备拆分数值生成!Z65</f>
        <v>0</v>
      </c>
      <c r="C208" s="68">
        <f>[2]装备拆分数值生成!AA65</f>
        <v>0</v>
      </c>
      <c r="D208" s="68">
        <v>0</v>
      </c>
      <c r="E208" s="68">
        <f>[2]装备拆分数值生成!AB59</f>
        <v>46.376616924000011</v>
      </c>
      <c r="F208" s="68">
        <f>[2]装备拆分数值生成!Y59</f>
        <v>291.80031962400005</v>
      </c>
    </row>
    <row r="209" spans="1:6" x14ac:dyDescent="0.15">
      <c r="A209" s="66">
        <f t="shared" si="2"/>
        <v>10341</v>
      </c>
      <c r="B209" s="68">
        <f>[2]装备拆分数值生成!Z66</f>
        <v>1120.7960606628696</v>
      </c>
      <c r="C209" s="68">
        <f>[2]装备拆分数值生成!AA66</f>
        <v>1120.7960606628696</v>
      </c>
      <c r="D209" s="68">
        <v>0</v>
      </c>
      <c r="E209" s="68">
        <f>[2]装备拆分数值生成!AB66</f>
        <v>0</v>
      </c>
      <c r="F209" s="68">
        <f>[2]装备拆分数值生成!Y66</f>
        <v>0</v>
      </c>
    </row>
    <row r="210" spans="1:6" x14ac:dyDescent="0.15">
      <c r="A210" s="66">
        <f t="shared" si="2"/>
        <v>10342</v>
      </c>
      <c r="B210" s="68">
        <f>[2]装备拆分数值生成!Z67</f>
        <v>0</v>
      </c>
      <c r="C210" s="68">
        <f>[2]装备拆分数值生成!AA67</f>
        <v>0</v>
      </c>
      <c r="D210" s="68">
        <v>0</v>
      </c>
      <c r="E210" s="68">
        <f>[2]装备拆分数值生成!AB67</f>
        <v>0</v>
      </c>
      <c r="F210" s="68">
        <f>[2]装备拆分数值生成!Y67</f>
        <v>4948.1495738355634</v>
      </c>
    </row>
    <row r="211" spans="1:6" x14ac:dyDescent="0.15">
      <c r="A211" s="66">
        <f t="shared" si="2"/>
        <v>10343</v>
      </c>
      <c r="B211" s="68">
        <f>[2]装备拆分数值生成!Z68</f>
        <v>0</v>
      </c>
      <c r="C211" s="68">
        <f>[2]装备拆分数值生成!AA68</f>
        <v>0</v>
      </c>
      <c r="D211" s="68">
        <v>0</v>
      </c>
      <c r="E211" s="68">
        <f>[2]装备拆分数值生成!AB68</f>
        <v>1179.6342661522135</v>
      </c>
      <c r="F211" s="68">
        <f>[2]装备拆分数值生成!Y68</f>
        <v>0</v>
      </c>
    </row>
    <row r="212" spans="1:6" x14ac:dyDescent="0.15">
      <c r="A212" s="66">
        <f t="shared" si="2"/>
        <v>10344</v>
      </c>
      <c r="B212" s="68">
        <f>[2]装备拆分数值生成!Z69</f>
        <v>0</v>
      </c>
      <c r="C212" s="68">
        <f>[2]装备拆分数值生成!AA69</f>
        <v>0</v>
      </c>
      <c r="D212" s="68">
        <v>0</v>
      </c>
      <c r="E212" s="68">
        <f>[2]装备拆分数值生成!AB69</f>
        <v>884.72569961416025</v>
      </c>
      <c r="F212" s="68">
        <f>[2]装备拆分数值生成!Y69</f>
        <v>0</v>
      </c>
    </row>
    <row r="213" spans="1:6" x14ac:dyDescent="0.15">
      <c r="A213" s="66">
        <f t="shared" si="2"/>
        <v>10345</v>
      </c>
      <c r="B213" s="68">
        <f>[2]装备拆分数值生成!Z70</f>
        <v>0</v>
      </c>
      <c r="C213" s="68">
        <f>[2]装备拆分数值生成!AA70</f>
        <v>0</v>
      </c>
      <c r="D213" s="68">
        <v>0</v>
      </c>
      <c r="E213" s="68">
        <f>[2]装备拆分数值生成!AB70</f>
        <v>0</v>
      </c>
      <c r="F213" s="68">
        <f>[2]装备拆分数值生成!Y70</f>
        <v>3092.593483647227</v>
      </c>
    </row>
    <row r="214" spans="1:6" x14ac:dyDescent="0.15">
      <c r="A214" s="66">
        <f t="shared" si="2"/>
        <v>10346</v>
      </c>
      <c r="B214" s="68">
        <f>[2]装备拆分数值生成!Z71</f>
        <v>0</v>
      </c>
      <c r="C214" s="68">
        <f>[2]装备拆分数值生成!AA71</f>
        <v>0</v>
      </c>
      <c r="D214" s="68">
        <v>0</v>
      </c>
      <c r="E214" s="68">
        <f>[2]装备拆分数值生成!AB71</f>
        <v>196.60571102536895</v>
      </c>
      <c r="F214" s="68">
        <f>[2]装备拆分数值生成!Y71</f>
        <v>1237.0373934588908</v>
      </c>
    </row>
    <row r="215" spans="1:6" x14ac:dyDescent="0.15">
      <c r="A215" s="66">
        <f t="shared" si="2"/>
        <v>10401</v>
      </c>
      <c r="B215" s="68">
        <f>[2]装备拆分数值生成!AG42</f>
        <v>85.2</v>
      </c>
      <c r="C215" s="68">
        <f>[2]装备拆分数值生成!AH42</f>
        <v>85.2</v>
      </c>
      <c r="D215" s="68">
        <v>0</v>
      </c>
      <c r="E215" s="68">
        <f>[2]装备拆分数值生成!AI42</f>
        <v>0</v>
      </c>
      <c r="F215" s="68">
        <f>[2]装备拆分数值生成!AF42</f>
        <v>0</v>
      </c>
    </row>
    <row r="216" spans="1:6" x14ac:dyDescent="0.15">
      <c r="A216" s="66">
        <f>A186+100</f>
        <v>10402</v>
      </c>
      <c r="B216" s="68">
        <f>[2]装备拆分数值生成!AG43</f>
        <v>0</v>
      </c>
      <c r="C216" s="68">
        <f>[2]装备拆分数值生成!AH43</f>
        <v>0</v>
      </c>
      <c r="D216" s="68">
        <v>0</v>
      </c>
      <c r="E216" s="68">
        <f>[2]装备拆分数值生成!AI43</f>
        <v>0</v>
      </c>
      <c r="F216" s="68">
        <f>[2]装备拆分数值生成!AF43</f>
        <v>215.5</v>
      </c>
    </row>
    <row r="217" spans="1:6" x14ac:dyDescent="0.15">
      <c r="A217" s="66">
        <f t="shared" si="2"/>
        <v>10403</v>
      </c>
      <c r="B217" s="68">
        <f>[2]装备拆分数值生成!AG44</f>
        <v>0</v>
      </c>
      <c r="C217" s="68">
        <f>[2]装备拆分数值生成!AH44</f>
        <v>0</v>
      </c>
      <c r="D217" s="68">
        <v>0</v>
      </c>
      <c r="E217" s="68">
        <f>[2]装备拆分数值生成!AI44</f>
        <v>68.5</v>
      </c>
      <c r="F217" s="68">
        <f>[2]装备拆分数值生成!AF44</f>
        <v>0</v>
      </c>
    </row>
    <row r="218" spans="1:6" x14ac:dyDescent="0.15">
      <c r="A218" s="66">
        <f t="shared" si="2"/>
        <v>10404</v>
      </c>
      <c r="B218" s="68">
        <f>[2]装备拆分数值生成!AG45</f>
        <v>0</v>
      </c>
      <c r="C218" s="68">
        <f>[2]装备拆分数值生成!AH45</f>
        <v>0</v>
      </c>
      <c r="D218" s="68">
        <v>0</v>
      </c>
      <c r="E218" s="68">
        <f>[2]装备拆分数值生成!AI45</f>
        <v>41.1</v>
      </c>
      <c r="F218" s="68">
        <f>[2]装备拆分数值生成!AF45</f>
        <v>0</v>
      </c>
    </row>
    <row r="219" spans="1:6" x14ac:dyDescent="0.15">
      <c r="A219" s="66">
        <f t="shared" si="2"/>
        <v>10405</v>
      </c>
      <c r="B219" s="68">
        <f>[2]装备拆分数值生成!AG46</f>
        <v>0</v>
      </c>
      <c r="C219" s="68">
        <f>[2]装备拆分数值生成!AH46</f>
        <v>28.400000000000002</v>
      </c>
      <c r="D219" s="68">
        <v>0</v>
      </c>
      <c r="E219" s="68">
        <f>[2]装备拆分数值生成!AI46</f>
        <v>0</v>
      </c>
      <c r="F219" s="68">
        <f>[2]装备拆分数值生成!AF46</f>
        <v>129.29999999999998</v>
      </c>
    </row>
    <row r="220" spans="1:6" x14ac:dyDescent="0.15">
      <c r="A220" s="66">
        <f t="shared" ref="A220:A227" si="3">A190+100</f>
        <v>10406</v>
      </c>
      <c r="B220" s="68">
        <f>[2]装备拆分数值生成!AG47</f>
        <v>0</v>
      </c>
      <c r="C220" s="68">
        <f>[2]装备拆分数值生成!AH47</f>
        <v>0</v>
      </c>
      <c r="D220" s="68">
        <v>0</v>
      </c>
      <c r="E220" s="68">
        <f>[2]装备拆分数值生成!AI47</f>
        <v>41.1</v>
      </c>
      <c r="F220" s="68">
        <f>[2]装备拆分数值生成!AF47</f>
        <v>86.2</v>
      </c>
    </row>
    <row r="221" spans="1:6" x14ac:dyDescent="0.15">
      <c r="A221" s="66">
        <f t="shared" si="3"/>
        <v>10411</v>
      </c>
      <c r="B221" s="68">
        <f>[2]装备拆分数值生成!AG48</f>
        <v>160.57473599999997</v>
      </c>
      <c r="C221" s="68">
        <f>[2]装备拆分数值生成!AH48</f>
        <v>160.57473599999997</v>
      </c>
      <c r="D221" s="68">
        <v>0</v>
      </c>
      <c r="E221" s="68">
        <f>[2]装备拆分数值生成!AI48</f>
        <v>0</v>
      </c>
      <c r="F221" s="68">
        <f>[2]装备拆分数值生成!AF48</f>
        <v>0</v>
      </c>
    </row>
    <row r="222" spans="1:6" x14ac:dyDescent="0.15">
      <c r="A222" s="66">
        <f t="shared" si="3"/>
        <v>10412</v>
      </c>
      <c r="B222" s="68">
        <f>[2]装备拆分数值生成!AG49</f>
        <v>0</v>
      </c>
      <c r="C222" s="68">
        <f>[2]装备拆分数值生成!AH49</f>
        <v>0</v>
      </c>
      <c r="D222" s="68">
        <v>0</v>
      </c>
      <c r="E222" s="68">
        <f>[2]装备拆分数值生成!AI49</f>
        <v>0</v>
      </c>
      <c r="F222" s="68">
        <f>[2]装备拆分数值生成!AF49</f>
        <v>406.14853999999997</v>
      </c>
    </row>
    <row r="223" spans="1:6" x14ac:dyDescent="0.15">
      <c r="A223" s="66">
        <f t="shared" si="3"/>
        <v>10413</v>
      </c>
      <c r="B223" s="68">
        <f>[2]装备拆分数值生成!AG50</f>
        <v>0</v>
      </c>
      <c r="C223" s="68">
        <f>[2]装备拆分数值生成!AH50</f>
        <v>0</v>
      </c>
      <c r="D223" s="68">
        <v>0</v>
      </c>
      <c r="E223" s="68">
        <f>[2]装备拆分数值生成!AI50</f>
        <v>129.10058000000001</v>
      </c>
      <c r="F223" s="68">
        <f>[2]装备拆分数值生成!AF50</f>
        <v>0</v>
      </c>
    </row>
    <row r="224" spans="1:6" x14ac:dyDescent="0.15">
      <c r="A224" s="66">
        <f t="shared" si="3"/>
        <v>10414</v>
      </c>
      <c r="B224" s="68">
        <f>[2]装备拆分数值生成!AG51</f>
        <v>0</v>
      </c>
      <c r="C224" s="68">
        <f>[2]装备拆分数值生成!AH51</f>
        <v>0</v>
      </c>
      <c r="D224" s="68">
        <v>0</v>
      </c>
      <c r="E224" s="68">
        <f>[2]装备拆分数值生成!AI51</f>
        <v>77.460347999999996</v>
      </c>
      <c r="F224" s="68">
        <f>[2]装备拆分数值生成!AF51</f>
        <v>0</v>
      </c>
    </row>
    <row r="225" spans="1:6" x14ac:dyDescent="0.15">
      <c r="A225" s="66">
        <f t="shared" si="3"/>
        <v>10415</v>
      </c>
      <c r="B225" s="68">
        <f>[2]装备拆分数值生成!AG52</f>
        <v>0</v>
      </c>
      <c r="C225" s="68">
        <f>[2]装备拆分数值生成!AH52</f>
        <v>53.524912</v>
      </c>
      <c r="D225" s="68">
        <v>0</v>
      </c>
      <c r="E225" s="68">
        <f>[2]装备拆分数值生成!AI52</f>
        <v>0</v>
      </c>
      <c r="F225" s="68">
        <f>[2]装备拆分数值生成!AF52</f>
        <v>243.68912399999996</v>
      </c>
    </row>
    <row r="226" spans="1:6" x14ac:dyDescent="0.15">
      <c r="A226" s="66">
        <f t="shared" si="3"/>
        <v>10416</v>
      </c>
      <c r="B226" s="68">
        <f>[2]装备拆分数值生成!AG53</f>
        <v>0</v>
      </c>
      <c r="C226" s="68">
        <f>[2]装备拆分数值生成!AH53</f>
        <v>0</v>
      </c>
      <c r="D226" s="68">
        <v>0</v>
      </c>
      <c r="E226" s="68">
        <f>[2]装备拆分数值生成!AI53</f>
        <v>77.460347999999996</v>
      </c>
      <c r="F226" s="68">
        <f>[2]装备拆分数值生成!AF53</f>
        <v>162.459416</v>
      </c>
    </row>
    <row r="227" spans="1:6" x14ac:dyDescent="0.15">
      <c r="A227" s="66">
        <f t="shared" si="3"/>
        <v>10421</v>
      </c>
      <c r="B227" s="68">
        <f>[2]装备拆分数值生成!AG54</f>
        <v>288.41516510399998</v>
      </c>
      <c r="C227" s="68">
        <f>[2]装备拆分数值生成!AH54</f>
        <v>288.41516510399998</v>
      </c>
      <c r="D227" s="68">
        <v>0</v>
      </c>
      <c r="E227" s="68">
        <f>[2]装备拆分数值生成!AI54</f>
        <v>0</v>
      </c>
      <c r="F227" s="68">
        <f>[2]装备拆分数值生成!AF54</f>
        <v>0</v>
      </c>
    </row>
    <row r="228" spans="1:6" x14ac:dyDescent="0.15">
      <c r="A228" s="66">
        <f>A198+100</f>
        <v>10422</v>
      </c>
      <c r="B228" s="68">
        <f>[2]装备拆分数值生成!AG55</f>
        <v>0</v>
      </c>
      <c r="C228" s="68">
        <f>[2]装备拆分数值生成!AH55</f>
        <v>0</v>
      </c>
      <c r="D228" s="68">
        <v>0</v>
      </c>
      <c r="E228" s="68">
        <f>[2]装备拆分数值生成!AI55</f>
        <v>0</v>
      </c>
      <c r="F228" s="68">
        <f>[2]装备拆分数值生成!AF55</f>
        <v>729.50079906000008</v>
      </c>
    </row>
    <row r="229" spans="1:6" x14ac:dyDescent="0.15">
      <c r="A229" s="66">
        <f t="shared" ref="A229:A241" si="4">A199+100</f>
        <v>10423</v>
      </c>
      <c r="B229" s="68">
        <f>[2]装备拆分数值生成!AG56</f>
        <v>0</v>
      </c>
      <c r="C229" s="68">
        <f>[2]装备拆分数值生成!AH56</f>
        <v>0</v>
      </c>
      <c r="D229" s="68">
        <v>0</v>
      </c>
      <c r="E229" s="68">
        <f>[2]装备拆分数值生成!AI56</f>
        <v>231.88308462000003</v>
      </c>
      <c r="F229" s="68">
        <f>[2]装备拆分数值生成!AF56</f>
        <v>0</v>
      </c>
    </row>
    <row r="230" spans="1:6" x14ac:dyDescent="0.15">
      <c r="A230" s="66">
        <f t="shared" si="4"/>
        <v>10424</v>
      </c>
      <c r="B230" s="68">
        <f>[2]装备拆分数值生成!AG57</f>
        <v>0</v>
      </c>
      <c r="C230" s="68">
        <f>[2]装备拆分数值生成!AH57</f>
        <v>0</v>
      </c>
      <c r="D230" s="68">
        <v>0</v>
      </c>
      <c r="E230" s="68">
        <f>[2]装备拆分数值生成!AI57</f>
        <v>139.12985077200003</v>
      </c>
      <c r="F230" s="68">
        <f>[2]装备拆分数值生成!AF57</f>
        <v>0</v>
      </c>
    </row>
    <row r="231" spans="1:6" x14ac:dyDescent="0.15">
      <c r="A231" s="66">
        <f t="shared" si="4"/>
        <v>10425</v>
      </c>
      <c r="B231" s="68">
        <f>[2]装备拆分数值生成!AG58</f>
        <v>0</v>
      </c>
      <c r="C231" s="68">
        <f>[2]装备拆分数值生成!AH58</f>
        <v>96.138388368000008</v>
      </c>
      <c r="D231" s="68">
        <v>0</v>
      </c>
      <c r="E231" s="68">
        <f>[2]装备拆分数值生成!AI58</f>
        <v>0</v>
      </c>
      <c r="F231" s="68">
        <f>[2]装备拆分数值生成!AF58</f>
        <v>437.70047943600002</v>
      </c>
    </row>
    <row r="232" spans="1:6" x14ac:dyDescent="0.15">
      <c r="A232" s="66">
        <f t="shared" si="4"/>
        <v>10426</v>
      </c>
      <c r="B232" s="68">
        <f>[2]装备拆分数值生成!AG59</f>
        <v>0</v>
      </c>
      <c r="C232" s="68">
        <f>[2]装备拆分数值生成!AH59</f>
        <v>0</v>
      </c>
      <c r="D232" s="68">
        <v>0</v>
      </c>
      <c r="E232" s="68">
        <f>[2]装备拆分数值生成!AI59</f>
        <v>139.12985077200003</v>
      </c>
      <c r="F232" s="68">
        <f>[2]装备拆分数值生成!AF59</f>
        <v>291.80031962400005</v>
      </c>
    </row>
    <row r="233" spans="1:6" x14ac:dyDescent="0.15">
      <c r="A233" s="66">
        <f t="shared" si="4"/>
        <v>10431</v>
      </c>
      <c r="B233" s="68">
        <f>[2]装备拆分数值生成!AG60</f>
        <v>608.44383691634403</v>
      </c>
      <c r="C233" s="68">
        <f>[2]装备拆分数值生成!AH60</f>
        <v>608.44383691634403</v>
      </c>
      <c r="D233" s="68">
        <v>0</v>
      </c>
      <c r="E233" s="68">
        <f>[2]装备拆分数值生成!AI60</f>
        <v>0</v>
      </c>
      <c r="F233" s="68">
        <f>[2]装备拆分数值生成!AF60</f>
        <v>0</v>
      </c>
    </row>
    <row r="234" spans="1:6" x14ac:dyDescent="0.15">
      <c r="A234" s="66">
        <f t="shared" si="4"/>
        <v>10432</v>
      </c>
      <c r="B234" s="68">
        <f>[2]装备拆分数值生成!AG61</f>
        <v>0</v>
      </c>
      <c r="C234" s="68">
        <f>[2]装备拆分数值生成!AH61</f>
        <v>0</v>
      </c>
      <c r="D234" s="68">
        <v>0</v>
      </c>
      <c r="E234" s="68">
        <f>[2]装备拆分数值生成!AI61</f>
        <v>0</v>
      </c>
      <c r="F234" s="68">
        <f>[2]装备拆分数值生成!AF61</f>
        <v>1538.9629912614103</v>
      </c>
    </row>
    <row r="235" spans="1:6" x14ac:dyDescent="0.15">
      <c r="A235" s="66">
        <f t="shared" si="4"/>
        <v>10433</v>
      </c>
      <c r="B235" s="68">
        <f>[2]装备拆分数值生成!AG62</f>
        <v>0</v>
      </c>
      <c r="C235" s="68">
        <f>[2]装备拆分数值生成!AH62</f>
        <v>0</v>
      </c>
      <c r="D235" s="68">
        <v>0</v>
      </c>
      <c r="E235" s="68">
        <f>[2]装备拆分数值生成!AI62</f>
        <v>489.18313179307006</v>
      </c>
      <c r="F235" s="68">
        <f>[2]装备拆分数值生成!AF62</f>
        <v>0</v>
      </c>
    </row>
    <row r="236" spans="1:6" x14ac:dyDescent="0.15">
      <c r="A236" s="66">
        <f t="shared" si="4"/>
        <v>10434</v>
      </c>
      <c r="B236" s="68">
        <f>[2]装备拆分数值生成!AG63</f>
        <v>0</v>
      </c>
      <c r="C236" s="68">
        <f>[2]装备拆分数值生成!AH63</f>
        <v>0</v>
      </c>
      <c r="D236" s="68">
        <v>0</v>
      </c>
      <c r="E236" s="68">
        <f>[2]装备拆分数值生成!AI63</f>
        <v>293.50987907584204</v>
      </c>
      <c r="F236" s="68">
        <f>[2]装备拆分数值生成!AF63</f>
        <v>0</v>
      </c>
    </row>
    <row r="237" spans="1:6" x14ac:dyDescent="0.15">
      <c r="A237" s="66">
        <f t="shared" si="4"/>
        <v>10435</v>
      </c>
      <c r="B237" s="68">
        <f>[2]装备拆分数值生成!AG64</f>
        <v>0</v>
      </c>
      <c r="C237" s="68">
        <f>[2]装备拆分数值生成!AH64</f>
        <v>202.81461230544804</v>
      </c>
      <c r="D237" s="68">
        <v>0</v>
      </c>
      <c r="E237" s="68">
        <f>[2]装备拆分数值生成!AI64</f>
        <v>0</v>
      </c>
      <c r="F237" s="68">
        <f>[2]装备拆分数值生成!AF64</f>
        <v>923.37779475684613</v>
      </c>
    </row>
    <row r="238" spans="1:6" x14ac:dyDescent="0.15">
      <c r="A238" s="66">
        <f t="shared" si="4"/>
        <v>10436</v>
      </c>
      <c r="B238" s="68">
        <f>[2]装备拆分数值生成!AG65</f>
        <v>0</v>
      </c>
      <c r="C238" s="68">
        <f>[2]装备拆分数值生成!AH65</f>
        <v>0</v>
      </c>
      <c r="D238" s="68">
        <v>0</v>
      </c>
      <c r="E238" s="68">
        <f>[2]装备拆分数值生成!AI65</f>
        <v>293.50987907584204</v>
      </c>
      <c r="F238" s="68">
        <f>[2]装备拆分数值生成!AF65</f>
        <v>615.58519650456412</v>
      </c>
    </row>
    <row r="239" spans="1:6" x14ac:dyDescent="0.15">
      <c r="A239" s="66">
        <f t="shared" si="4"/>
        <v>10441</v>
      </c>
      <c r="B239" s="68">
        <f>[2]装备拆分数值生成!AG66</f>
        <v>1222.6866116322215</v>
      </c>
      <c r="C239" s="68">
        <f>[2]装备拆分数值生成!AH66</f>
        <v>1222.6866116322215</v>
      </c>
      <c r="D239" s="68">
        <v>0</v>
      </c>
      <c r="E239" s="68">
        <f>[2]装备拆分数值生成!AI66</f>
        <v>0</v>
      </c>
      <c r="F239" s="68">
        <f>[2]装备拆分数值生成!AF66</f>
        <v>0</v>
      </c>
    </row>
    <row r="240" spans="1:6" x14ac:dyDescent="0.15">
      <c r="A240" s="66">
        <f t="shared" si="4"/>
        <v>10442</v>
      </c>
      <c r="B240" s="68">
        <f>[2]装备拆分数值生成!AG67</f>
        <v>0</v>
      </c>
      <c r="C240" s="68">
        <f>[2]装备拆分数值生成!AH67</f>
        <v>0</v>
      </c>
      <c r="D240" s="68">
        <v>0</v>
      </c>
      <c r="E240" s="68">
        <f>[2]装备拆分数值生成!AI67</f>
        <v>0</v>
      </c>
      <c r="F240" s="68">
        <f>[2]装备拆分数值生成!AF67</f>
        <v>3092.593483647227</v>
      </c>
    </row>
    <row r="241" spans="1:6" x14ac:dyDescent="0.15">
      <c r="A241" s="66">
        <f t="shared" si="4"/>
        <v>10443</v>
      </c>
      <c r="B241" s="68">
        <f>[2]装备拆分数值生成!AG68</f>
        <v>0</v>
      </c>
      <c r="C241" s="68">
        <f>[2]装备拆分数值生成!AH68</f>
        <v>0</v>
      </c>
      <c r="D241" s="68">
        <v>0</v>
      </c>
      <c r="E241" s="68">
        <f>[2]装备拆分数值生成!AI68</f>
        <v>983.02855512684471</v>
      </c>
      <c r="F241" s="68">
        <f>[2]装备拆分数值生成!AF68</f>
        <v>0</v>
      </c>
    </row>
    <row r="242" spans="1:6" x14ac:dyDescent="0.15">
      <c r="A242" s="66">
        <f>A212+100</f>
        <v>10444</v>
      </c>
      <c r="B242" s="68">
        <f>[2]装备拆分数值生成!AG69</f>
        <v>0</v>
      </c>
      <c r="C242" s="68">
        <f>[2]装备拆分数值生成!AH69</f>
        <v>0</v>
      </c>
      <c r="D242" s="68">
        <v>0</v>
      </c>
      <c r="E242" s="68">
        <f>[2]装备拆分数值生成!AI69</f>
        <v>589.81713307610676</v>
      </c>
      <c r="F242" s="68">
        <f>[2]装备拆分数值生成!AF69</f>
        <v>0</v>
      </c>
    </row>
    <row r="243" spans="1:6" x14ac:dyDescent="0.15">
      <c r="A243" s="66">
        <f t="shared" ref="A243:A244" si="5">A213+100</f>
        <v>10445</v>
      </c>
      <c r="B243" s="68">
        <f>[2]装备拆分数值生成!AG70</f>
        <v>0</v>
      </c>
      <c r="C243" s="68">
        <f>[2]装备拆分数值生成!AH70</f>
        <v>407.56220387740717</v>
      </c>
      <c r="D243" s="68">
        <v>0</v>
      </c>
      <c r="E243" s="68">
        <f>[2]装备拆分数值生成!AI70</f>
        <v>0</v>
      </c>
      <c r="F243" s="68">
        <f>[2]装备拆分数值生成!AF70</f>
        <v>1855.5560901883362</v>
      </c>
    </row>
    <row r="244" spans="1:6" x14ac:dyDescent="0.15">
      <c r="A244" s="66">
        <f t="shared" si="5"/>
        <v>10446</v>
      </c>
      <c r="B244" s="68">
        <f>[2]装备拆分数值生成!AG71</f>
        <v>0</v>
      </c>
      <c r="C244" s="68">
        <f>[2]装备拆分数值生成!AH71</f>
        <v>0</v>
      </c>
      <c r="D244" s="68">
        <v>0</v>
      </c>
      <c r="E244" s="68">
        <f>[2]装备拆分数值生成!AI71</f>
        <v>589.81713307610676</v>
      </c>
      <c r="F244" s="68">
        <f>[2]装备拆分数值生成!AF71</f>
        <v>1237.0373934588908</v>
      </c>
    </row>
    <row r="245" spans="1:6" x14ac:dyDescent="0.15">
      <c r="B245" s="68"/>
      <c r="C245" s="68"/>
      <c r="D245" s="68"/>
      <c r="E245" s="68"/>
      <c r="F245" s="68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workbookViewId="0">
      <selection activeCell="K42" sqref="K42"/>
    </sheetView>
  </sheetViews>
  <sheetFormatPr defaultRowHeight="13.5" x14ac:dyDescent="0.15"/>
  <cols>
    <col min="1" max="3" width="9" style="66"/>
    <col min="4" max="4" width="8.5" style="66" bestFit="1" customWidth="1"/>
    <col min="5" max="5" width="7.5" style="66" bestFit="1" customWidth="1"/>
    <col min="6" max="7" width="5.25" style="66" bestFit="1" customWidth="1"/>
    <col min="8" max="31" width="9" style="66"/>
    <col min="32" max="32" width="9.5" style="66" bestFit="1" customWidth="1"/>
    <col min="33" max="35" width="9.125" style="66" bestFit="1" customWidth="1"/>
    <col min="36" max="16384" width="9" style="66"/>
  </cols>
  <sheetData>
    <row r="1" spans="2:35" x14ac:dyDescent="0.15">
      <c r="B1" s="66" t="s">
        <v>225</v>
      </c>
    </row>
    <row r="2" spans="2:35" x14ac:dyDescent="0.15">
      <c r="I2" s="66" t="s">
        <v>226</v>
      </c>
      <c r="K2" s="66" t="s">
        <v>150</v>
      </c>
      <c r="L2" s="66" t="s">
        <v>149</v>
      </c>
      <c r="M2" s="66" t="s">
        <v>148</v>
      </c>
      <c r="N2" s="66" t="s">
        <v>147</v>
      </c>
      <c r="P2" s="66" t="s">
        <v>227</v>
      </c>
      <c r="R2" s="66" t="s">
        <v>150</v>
      </c>
      <c r="S2" s="66" t="s">
        <v>149</v>
      </c>
      <c r="T2" s="66" t="s">
        <v>148</v>
      </c>
      <c r="U2" s="66" t="s">
        <v>147</v>
      </c>
      <c r="W2" s="66" t="s">
        <v>228</v>
      </c>
      <c r="Y2" s="66" t="s">
        <v>150</v>
      </c>
      <c r="Z2" s="66" t="s">
        <v>149</v>
      </c>
      <c r="AA2" s="66" t="s">
        <v>148</v>
      </c>
      <c r="AB2" s="66" t="s">
        <v>147</v>
      </c>
      <c r="AD2" s="66" t="s">
        <v>229</v>
      </c>
      <c r="AF2" s="66" t="s">
        <v>150</v>
      </c>
      <c r="AG2" s="66" t="s">
        <v>149</v>
      </c>
      <c r="AH2" s="66" t="s">
        <v>148</v>
      </c>
      <c r="AI2" s="66" t="s">
        <v>147</v>
      </c>
    </row>
    <row r="3" spans="2:35" x14ac:dyDescent="0.15">
      <c r="J3" s="66" t="s">
        <v>230</v>
      </c>
      <c r="K3" s="67">
        <f>D7*[2]装备能力拆分!C$26</f>
        <v>0</v>
      </c>
      <c r="L3" s="67">
        <f>E7*[2]装备能力拆分!D$26</f>
        <v>9.7777777777777786</v>
      </c>
      <c r="M3" s="67">
        <f>F7*[2]装备能力拆分!E$26</f>
        <v>4.8888888888888893</v>
      </c>
      <c r="N3" s="67">
        <f>G7*[2]装备能力拆分!F$26</f>
        <v>0</v>
      </c>
      <c r="O3" s="68"/>
      <c r="Q3" s="66" t="s">
        <v>230</v>
      </c>
      <c r="R3" s="69">
        <f>D16*[2]装备能力拆分!C$26</f>
        <v>0</v>
      </c>
      <c r="S3" s="69">
        <f>E16*[2]装备能力拆分!D$26</f>
        <v>4.8888888888888893</v>
      </c>
      <c r="T3" s="69">
        <f>F16*[2]装备能力拆分!E$26</f>
        <v>9.7777777777777786</v>
      </c>
      <c r="U3" s="69">
        <f>G16*[2]装备能力拆分!F$26</f>
        <v>0</v>
      </c>
      <c r="X3" s="66" t="s">
        <v>230</v>
      </c>
      <c r="Y3" s="67">
        <f>D25*[2]装备能力拆分!C$26</f>
        <v>0</v>
      </c>
      <c r="Z3" s="67">
        <f>E25*[2]装备能力拆分!D$26</f>
        <v>6.7222222222222223</v>
      </c>
      <c r="AA3" s="67">
        <f>F25*[2]装备能力拆分!E$26</f>
        <v>6.7222222222222223</v>
      </c>
      <c r="AB3" s="67">
        <f>G25*[2]装备能力拆分!F$26</f>
        <v>0</v>
      </c>
      <c r="AE3" s="66" t="s">
        <v>230</v>
      </c>
      <c r="AF3" s="69">
        <f>D34*[2]装备能力拆分!C$26</f>
        <v>0</v>
      </c>
      <c r="AG3" s="69">
        <f>E34*[2]装备能力拆分!D$26</f>
        <v>7.3333333333333321</v>
      </c>
      <c r="AH3" s="69">
        <f>F34*[2]装备能力拆分!E$26</f>
        <v>7.3333333333333321</v>
      </c>
      <c r="AI3" s="69">
        <f>G34*[2]装备能力拆分!F$26</f>
        <v>0</v>
      </c>
    </row>
    <row r="4" spans="2:35" x14ac:dyDescent="0.15">
      <c r="J4" s="66" t="s">
        <v>146</v>
      </c>
      <c r="K4" s="67">
        <f>D8*[2]装备能力拆分!C$26</f>
        <v>18.611111111111111</v>
      </c>
      <c r="L4" s="67">
        <f>E8*[2]装备能力拆分!D$26</f>
        <v>0</v>
      </c>
      <c r="M4" s="67">
        <f>F8*[2]装备能力拆分!E$26</f>
        <v>0</v>
      </c>
      <c r="N4" s="67">
        <f>G8*[2]装备能力拆分!F$26</f>
        <v>0</v>
      </c>
      <c r="O4" s="68"/>
      <c r="Q4" s="66" t="s">
        <v>146</v>
      </c>
      <c r="R4" s="69">
        <f>D17*[2]装备能力拆分!C$26</f>
        <v>18.611111111111111</v>
      </c>
      <c r="S4" s="69">
        <f>E17*[2]装备能力拆分!D$26</f>
        <v>0</v>
      </c>
      <c r="T4" s="69">
        <f>F17*[2]装备能力拆分!E$26</f>
        <v>0</v>
      </c>
      <c r="U4" s="69">
        <f>G17*[2]装备能力拆分!F$26</f>
        <v>0</v>
      </c>
      <c r="X4" s="66" t="s">
        <v>146</v>
      </c>
      <c r="Y4" s="67">
        <f>D26*[2]装备能力拆分!C$26</f>
        <v>29.777777777777779</v>
      </c>
      <c r="Z4" s="67">
        <f>E26*[2]装备能力拆分!D$26</f>
        <v>0</v>
      </c>
      <c r="AA4" s="67">
        <f>F26*[2]装备能力拆分!E$26</f>
        <v>0</v>
      </c>
      <c r="AB4" s="67">
        <f>G26*[2]装备能力拆分!F$26</f>
        <v>0</v>
      </c>
      <c r="AE4" s="66" t="s">
        <v>146</v>
      </c>
      <c r="AF4" s="69">
        <f>D35*[2]装备能力拆分!C$26</f>
        <v>18.611111111111111</v>
      </c>
      <c r="AG4" s="69">
        <f>E35*[2]装备能力拆分!D$26</f>
        <v>0</v>
      </c>
      <c r="AH4" s="69">
        <f>F35*[2]装备能力拆分!E$26</f>
        <v>0</v>
      </c>
      <c r="AI4" s="69">
        <f>G35*[2]装备能力拆分!F$26</f>
        <v>0</v>
      </c>
    </row>
    <row r="5" spans="2:35" x14ac:dyDescent="0.15">
      <c r="C5" s="66" t="s">
        <v>231</v>
      </c>
      <c r="D5" s="70">
        <f>SUM(D7:D12)</f>
        <v>1</v>
      </c>
      <c r="E5" s="70">
        <f>SUM(E7:E12)</f>
        <v>1.3</v>
      </c>
      <c r="F5" s="70">
        <f>SUM(F7:F12)</f>
        <v>0.60000000000000009</v>
      </c>
      <c r="G5" s="70">
        <f>SUM(G7:G12)</f>
        <v>0.7</v>
      </c>
      <c r="H5" s="66">
        <f>E5+F5/(G5*D5)</f>
        <v>2.1571428571428575</v>
      </c>
      <c r="J5" s="66" t="s">
        <v>145</v>
      </c>
      <c r="K5" s="67">
        <f>D9*[2]装备能力拆分!C$26</f>
        <v>0</v>
      </c>
      <c r="L5" s="67">
        <f>E9*[2]装备能力拆分!D$26</f>
        <v>0</v>
      </c>
      <c r="M5" s="67">
        <f>F9*[2]装备能力拆分!E$26</f>
        <v>0</v>
      </c>
      <c r="N5" s="67">
        <f>G9*[2]装备能力拆分!F$26</f>
        <v>4.7555555555555555</v>
      </c>
      <c r="O5" s="68"/>
      <c r="Q5" s="66" t="s">
        <v>145</v>
      </c>
      <c r="R5" s="69">
        <f>D18*[2]装备能力拆分!C$26</f>
        <v>0</v>
      </c>
      <c r="S5" s="69">
        <f>E18*[2]装备能力拆分!D$26</f>
        <v>0</v>
      </c>
      <c r="T5" s="69">
        <f>F18*[2]装备能力拆分!E$26</f>
        <v>0</v>
      </c>
      <c r="U5" s="69">
        <f>G18*[2]装备能力拆分!F$26</f>
        <v>4.7555555555555555</v>
      </c>
      <c r="X5" s="66" t="s">
        <v>145</v>
      </c>
      <c r="Y5" s="67">
        <f>D27*[2]装备能力拆分!C$26</f>
        <v>0</v>
      </c>
      <c r="Z5" s="67">
        <f>E27*[2]装备能力拆分!D$26</f>
        <v>0</v>
      </c>
      <c r="AA5" s="67">
        <f>F27*[2]装备能力拆分!E$26</f>
        <v>0</v>
      </c>
      <c r="AB5" s="67">
        <f>G27*[2]装备能力拆分!F$26</f>
        <v>7.1333333333333337</v>
      </c>
      <c r="AE5" s="66" t="s">
        <v>145</v>
      </c>
      <c r="AF5" s="69">
        <f>D36*[2]装备能力拆分!C$26</f>
        <v>0</v>
      </c>
      <c r="AG5" s="69">
        <f>E36*[2]装备能力拆分!D$26</f>
        <v>0</v>
      </c>
      <c r="AH5" s="69">
        <f>F36*[2]装备能力拆分!E$26</f>
        <v>0</v>
      </c>
      <c r="AI5" s="69">
        <f>G36*[2]装备能力拆分!F$26</f>
        <v>5.9444444444444446</v>
      </c>
    </row>
    <row r="6" spans="2:35" x14ac:dyDescent="0.15">
      <c r="B6" s="66" t="s">
        <v>232</v>
      </c>
      <c r="D6" s="66" t="s">
        <v>233</v>
      </c>
      <c r="E6" s="66" t="s">
        <v>234</v>
      </c>
      <c r="F6" s="66" t="s">
        <v>235</v>
      </c>
      <c r="G6" s="66" t="s">
        <v>236</v>
      </c>
      <c r="J6" s="66" t="s">
        <v>144</v>
      </c>
      <c r="K6" s="67">
        <f>D10*[2]装备能力拆分!C$26</f>
        <v>0</v>
      </c>
      <c r="L6" s="67">
        <f>E10*[2]装备能力拆分!D$26</f>
        <v>1.2222222222222223</v>
      </c>
      <c r="M6" s="67">
        <f>F10*[2]装备能力拆分!E$26</f>
        <v>0</v>
      </c>
      <c r="N6" s="67">
        <f>G10*[2]装备能力拆分!F$26</f>
        <v>3.5666666666666669</v>
      </c>
      <c r="O6" s="68"/>
      <c r="Q6" s="66" t="s">
        <v>144</v>
      </c>
      <c r="R6" s="69">
        <f>D19*[2]装备能力拆分!C$26</f>
        <v>0</v>
      </c>
      <c r="S6" s="69">
        <f>E19*[2]装备能力拆分!D$26</f>
        <v>0</v>
      </c>
      <c r="T6" s="69">
        <f>F19*[2]装备能力拆分!E$26</f>
        <v>1.2222222222222223</v>
      </c>
      <c r="U6" s="69">
        <f>G19*[2]装备能力拆分!F$26</f>
        <v>3.5666666666666669</v>
      </c>
      <c r="X6" s="66" t="s">
        <v>144</v>
      </c>
      <c r="Y6" s="67">
        <f>D28*[2]装备能力拆分!C$26</f>
        <v>0</v>
      </c>
      <c r="Z6" s="67">
        <f>E28*[2]装备能力拆分!D$26</f>
        <v>0</v>
      </c>
      <c r="AA6" s="67">
        <f>F28*[2]装备能力拆分!E$26</f>
        <v>0</v>
      </c>
      <c r="AB6" s="67">
        <f>G28*[2]装备能力拆分!F$26</f>
        <v>5.3500000000000005</v>
      </c>
      <c r="AE6" s="66" t="s">
        <v>144</v>
      </c>
      <c r="AF6" s="69">
        <f>D37*[2]装备能力拆分!C$26</f>
        <v>0</v>
      </c>
      <c r="AG6" s="69">
        <f>E37*[2]装备能力拆分!D$26</f>
        <v>0</v>
      </c>
      <c r="AH6" s="69">
        <f>F37*[2]装备能力拆分!E$26</f>
        <v>0</v>
      </c>
      <c r="AI6" s="69">
        <f>G37*[2]装备能力拆分!F$26</f>
        <v>3.5666666666666669</v>
      </c>
    </row>
    <row r="7" spans="2:35" x14ac:dyDescent="0.15">
      <c r="C7" s="66" t="s">
        <v>237</v>
      </c>
      <c r="E7" s="66">
        <v>0.8</v>
      </c>
      <c r="F7" s="66">
        <v>0.4</v>
      </c>
      <c r="J7" s="66" t="s">
        <v>143</v>
      </c>
      <c r="K7" s="67">
        <f>D11*[2]装备能力拆分!C$26</f>
        <v>14.888888888888889</v>
      </c>
      <c r="L7" s="67">
        <f>E11*[2]装备能力拆分!D$26</f>
        <v>0</v>
      </c>
      <c r="M7" s="67">
        <f>F11*[2]装备能力拆分!E$26</f>
        <v>2.4444444444444446</v>
      </c>
      <c r="N7" s="67">
        <f>G11*[2]装备能力拆分!F$26</f>
        <v>0</v>
      </c>
      <c r="O7" s="68"/>
      <c r="Q7" s="66" t="s">
        <v>143</v>
      </c>
      <c r="R7" s="69">
        <f>D20*[2]装备能力拆分!C$26</f>
        <v>14.888888888888889</v>
      </c>
      <c r="S7" s="69">
        <f>E20*[2]装备能力拆分!D$26</f>
        <v>2.4444444444444446</v>
      </c>
      <c r="T7" s="69">
        <f>F20*[2]装备能力拆分!E$26</f>
        <v>0</v>
      </c>
      <c r="U7" s="69">
        <f>G20*[2]装备能力拆分!F$26</f>
        <v>0</v>
      </c>
      <c r="X7" s="66" t="s">
        <v>143</v>
      </c>
      <c r="Y7" s="67">
        <f>D29*[2]装备能力拆分!C$26</f>
        <v>18.611111111111111</v>
      </c>
      <c r="Z7" s="67">
        <f>E29*[2]装备能力拆分!D$26</f>
        <v>0</v>
      </c>
      <c r="AA7" s="67">
        <f>F29*[2]装备能力拆分!E$26</f>
        <v>0</v>
      </c>
      <c r="AB7" s="67">
        <f>G29*[2]装备能力拆分!F$26</f>
        <v>0</v>
      </c>
      <c r="AE7" s="66" t="s">
        <v>143</v>
      </c>
      <c r="AF7" s="69">
        <f>D38*[2]装备能力拆分!C$26</f>
        <v>11.166666666666666</v>
      </c>
      <c r="AG7" s="69">
        <f>E38*[2]装备能力拆分!D$26</f>
        <v>0</v>
      </c>
      <c r="AH7" s="69">
        <f>F38*[2]装备能力拆分!E$26</f>
        <v>2.4444444444444446</v>
      </c>
      <c r="AI7" s="69">
        <f>G38*[2]装备能力拆分!F$26</f>
        <v>0</v>
      </c>
    </row>
    <row r="8" spans="2:35" x14ac:dyDescent="0.15">
      <c r="C8" s="66" t="s">
        <v>238</v>
      </c>
      <c r="D8" s="66">
        <v>0.5</v>
      </c>
      <c r="J8" s="66" t="s">
        <v>142</v>
      </c>
      <c r="K8" s="67">
        <f>D12*[2]装备能力拆分!C$26</f>
        <v>3.7222222222222223</v>
      </c>
      <c r="L8" s="67">
        <f>E12*[2]装备能力拆分!D$26</f>
        <v>4.8888888888888893</v>
      </c>
      <c r="M8" s="67">
        <f>F12*[2]装备能力拆分!E$26</f>
        <v>0</v>
      </c>
      <c r="N8" s="67">
        <f>G12*[2]装备能力拆分!F$26</f>
        <v>0</v>
      </c>
      <c r="O8" s="68"/>
      <c r="Q8" s="66" t="s">
        <v>142</v>
      </c>
      <c r="R8" s="69">
        <f>D21*[2]装备能力拆分!C$26</f>
        <v>3.7222222222222223</v>
      </c>
      <c r="S8" s="69">
        <f>E21*[2]装备能力拆分!D$26</f>
        <v>0</v>
      </c>
      <c r="T8" s="69">
        <f>F21*[2]装备能力拆分!E$26</f>
        <v>4.8888888888888893</v>
      </c>
      <c r="U8" s="69">
        <f>G21*[2]装备能力拆分!F$26</f>
        <v>0</v>
      </c>
      <c r="X8" s="66" t="s">
        <v>142</v>
      </c>
      <c r="Y8" s="67">
        <f>D30*[2]装备能力拆分!C$26</f>
        <v>7.4444444444444446</v>
      </c>
      <c r="Z8" s="67">
        <f>E30*[2]装备能力拆分!D$26</f>
        <v>0</v>
      </c>
      <c r="AA8" s="67">
        <f>F30*[2]装备能力拆分!E$26</f>
        <v>0</v>
      </c>
      <c r="AB8" s="67">
        <f>G30*[2]装备能力拆分!F$26</f>
        <v>1.1888888888888889</v>
      </c>
      <c r="AE8" s="66" t="s">
        <v>142</v>
      </c>
      <c r="AF8" s="67">
        <f>D39*[2]装备能力拆分!C$26</f>
        <v>7.4444444444444446</v>
      </c>
      <c r="AG8" s="67">
        <f>E39*[2]装备能力拆分!D$26</f>
        <v>0</v>
      </c>
      <c r="AH8" s="67">
        <f>F39*[2]装备能力拆分!E$26</f>
        <v>0</v>
      </c>
      <c r="AI8" s="67">
        <f>G39*[2]装备能力拆分!F$26</f>
        <v>3.5666666666666669</v>
      </c>
    </row>
    <row r="9" spans="2:35" x14ac:dyDescent="0.15">
      <c r="C9" s="66" t="s">
        <v>239</v>
      </c>
      <c r="G9" s="66">
        <v>0.4</v>
      </c>
      <c r="K9" s="67"/>
      <c r="L9" s="67"/>
      <c r="M9" s="67"/>
      <c r="N9" s="67"/>
      <c r="O9" s="68"/>
      <c r="R9" s="69"/>
      <c r="S9" s="69"/>
      <c r="T9" s="69"/>
      <c r="U9" s="69"/>
      <c r="Y9" s="67"/>
      <c r="Z9" s="67"/>
      <c r="AA9" s="67"/>
      <c r="AB9" s="67"/>
      <c r="AF9" s="67"/>
      <c r="AG9" s="67"/>
      <c r="AH9" s="67"/>
      <c r="AI9" s="67"/>
    </row>
    <row r="10" spans="2:35" x14ac:dyDescent="0.15">
      <c r="C10" s="66" t="s">
        <v>240</v>
      </c>
      <c r="E10" s="66">
        <v>0.1</v>
      </c>
      <c r="G10" s="66">
        <v>0.3</v>
      </c>
      <c r="K10" s="67"/>
      <c r="L10" s="67"/>
      <c r="M10" s="67"/>
      <c r="N10" s="67"/>
      <c r="O10" s="68"/>
      <c r="R10" s="69"/>
      <c r="S10" s="69"/>
      <c r="T10" s="69"/>
      <c r="U10" s="69"/>
      <c r="Y10" s="67"/>
      <c r="Z10" s="67"/>
      <c r="AA10" s="67"/>
      <c r="AB10" s="67"/>
      <c r="AF10" s="67"/>
      <c r="AG10" s="67"/>
      <c r="AH10" s="67"/>
      <c r="AI10" s="67"/>
    </row>
    <row r="11" spans="2:35" x14ac:dyDescent="0.15">
      <c r="C11" s="66" t="s">
        <v>241</v>
      </c>
      <c r="D11" s="66">
        <v>0.4</v>
      </c>
      <c r="F11" s="66">
        <v>0.2</v>
      </c>
      <c r="J11" s="66" t="s">
        <v>242</v>
      </c>
      <c r="K11" s="67">
        <f>D7*[2]装备能力拆分!C$38</f>
        <v>0</v>
      </c>
      <c r="L11" s="67">
        <f>E7*[2]装备能力拆分!D$38</f>
        <v>15.022222222222224</v>
      </c>
      <c r="M11" s="67">
        <f>F7*[2]装备能力拆分!E$38</f>
        <v>7.511111111111112</v>
      </c>
      <c r="N11" s="67">
        <f>G7*[2]装备能力拆分!F$38</f>
        <v>0</v>
      </c>
      <c r="O11" s="68"/>
      <c r="Q11" s="66" t="s">
        <v>242</v>
      </c>
      <c r="R11" s="69">
        <f>D16*[2]装备能力拆分!C$38</f>
        <v>0</v>
      </c>
      <c r="S11" s="69">
        <f>E16*[2]装备能力拆分!D$38</f>
        <v>7.511111111111112</v>
      </c>
      <c r="T11" s="69">
        <f>F16*[2]装备能力拆分!E$38</f>
        <v>15.022222222222224</v>
      </c>
      <c r="U11" s="69">
        <f>G16*[2]装备能力拆分!F$38</f>
        <v>0</v>
      </c>
      <c r="X11" s="66" t="s">
        <v>242</v>
      </c>
      <c r="Y11" s="67">
        <f>D25*[2]装备能力拆分!C$38</f>
        <v>0</v>
      </c>
      <c r="Z11" s="67">
        <f>E25*[2]装备能力拆分!D$38</f>
        <v>10.327777777777779</v>
      </c>
      <c r="AA11" s="67">
        <f>F25*[2]装备能力拆分!E$38</f>
        <v>10.327777777777779</v>
      </c>
      <c r="AB11" s="67">
        <f>G25*[2]装备能力拆分!F$38</f>
        <v>0</v>
      </c>
      <c r="AE11" s="66" t="s">
        <v>242</v>
      </c>
      <c r="AF11" s="67">
        <f>D34*[2]装备能力拆分!C$38</f>
        <v>0</v>
      </c>
      <c r="AG11" s="67">
        <f>E34*[2]装备能力拆分!D$38</f>
        <v>11.266666666666667</v>
      </c>
      <c r="AH11" s="67">
        <f>F34*[2]装备能力拆分!E$38</f>
        <v>11.266666666666667</v>
      </c>
      <c r="AI11" s="67">
        <f>G34*[2]装备能力拆分!F$38</f>
        <v>0</v>
      </c>
    </row>
    <row r="12" spans="2:35" x14ac:dyDescent="0.15">
      <c r="C12" s="66" t="s">
        <v>243</v>
      </c>
      <c r="D12" s="66">
        <v>0.1</v>
      </c>
      <c r="E12" s="66">
        <v>0.4</v>
      </c>
      <c r="J12" s="66" t="s">
        <v>141</v>
      </c>
      <c r="K12" s="67">
        <f>D8*[2]装备能力拆分!C$38</f>
        <v>28.555555555555557</v>
      </c>
      <c r="L12" s="67">
        <f>E8*[2]装备能力拆分!D$38</f>
        <v>0</v>
      </c>
      <c r="M12" s="67">
        <f>F8*[2]装备能力拆分!E$38</f>
        <v>0</v>
      </c>
      <c r="N12" s="67">
        <f>G8*[2]装备能力拆分!F$38</f>
        <v>0</v>
      </c>
      <c r="O12" s="68"/>
      <c r="Q12" s="66" t="s">
        <v>141</v>
      </c>
      <c r="R12" s="69">
        <f>D17*[2]装备能力拆分!C$38</f>
        <v>28.555555555555557</v>
      </c>
      <c r="S12" s="69">
        <f>E17*[2]装备能力拆分!D$38</f>
        <v>0</v>
      </c>
      <c r="T12" s="69">
        <f>F17*[2]装备能力拆分!E$38</f>
        <v>0</v>
      </c>
      <c r="U12" s="69">
        <f>G17*[2]装备能力拆分!F$38</f>
        <v>0</v>
      </c>
      <c r="X12" s="66" t="s">
        <v>141</v>
      </c>
      <c r="Y12" s="67">
        <f>D26*[2]装备能力拆分!C$38</f>
        <v>45.688888888888897</v>
      </c>
      <c r="Z12" s="67">
        <f>E26*[2]装备能力拆分!D$38</f>
        <v>0</v>
      </c>
      <c r="AA12" s="67">
        <f>F26*[2]装备能力拆分!E$38</f>
        <v>0</v>
      </c>
      <c r="AB12" s="67">
        <f>G26*[2]装备能力拆分!F$38</f>
        <v>0</v>
      </c>
      <c r="AE12" s="66" t="s">
        <v>141</v>
      </c>
      <c r="AF12" s="67">
        <f>D35*[2]装备能力拆分!C$38</f>
        <v>28.555555555555557</v>
      </c>
      <c r="AG12" s="67">
        <f>E35*[2]装备能力拆分!D$38</f>
        <v>0</v>
      </c>
      <c r="AH12" s="67">
        <f>F35*[2]装备能力拆分!E$38</f>
        <v>0</v>
      </c>
      <c r="AI12" s="67">
        <f>G35*[2]装备能力拆分!F$38</f>
        <v>0</v>
      </c>
    </row>
    <row r="13" spans="2:35" x14ac:dyDescent="0.15">
      <c r="J13" s="66" t="s">
        <v>140</v>
      </c>
      <c r="K13" s="67">
        <f>D9*[2]装备能力拆分!C$38</f>
        <v>0</v>
      </c>
      <c r="L13" s="67">
        <f>E9*[2]装备能力拆分!D$38</f>
        <v>0</v>
      </c>
      <c r="M13" s="67">
        <f>F9*[2]装备能力拆分!E$38</f>
        <v>0</v>
      </c>
      <c r="N13" s="67">
        <f>G9*[2]装备能力拆分!F$38</f>
        <v>7.2444444444444445</v>
      </c>
      <c r="O13" s="68"/>
      <c r="Q13" s="66" t="s">
        <v>140</v>
      </c>
      <c r="R13" s="69">
        <f>D18*[2]装备能力拆分!C$38</f>
        <v>0</v>
      </c>
      <c r="S13" s="69">
        <f>E18*[2]装备能力拆分!D$38</f>
        <v>0</v>
      </c>
      <c r="T13" s="69">
        <f>F18*[2]装备能力拆分!E$38</f>
        <v>0</v>
      </c>
      <c r="U13" s="69">
        <f>G18*[2]装备能力拆分!F$38</f>
        <v>7.2444444444444445</v>
      </c>
      <c r="X13" s="66" t="s">
        <v>140</v>
      </c>
      <c r="Y13" s="67">
        <f>D27*[2]装备能力拆分!C$38</f>
        <v>0</v>
      </c>
      <c r="Z13" s="67">
        <f>E27*[2]装备能力拆分!D$38</f>
        <v>0</v>
      </c>
      <c r="AA13" s="67">
        <f>F27*[2]装备能力拆分!E$38</f>
        <v>0</v>
      </c>
      <c r="AB13" s="67">
        <f>G27*[2]装备能力拆分!F$38</f>
        <v>10.866666666666665</v>
      </c>
      <c r="AE13" s="66" t="s">
        <v>140</v>
      </c>
      <c r="AF13" s="67">
        <f>D36*[2]装备能力拆分!C$38</f>
        <v>0</v>
      </c>
      <c r="AG13" s="67">
        <f>E36*[2]装备能力拆分!D$38</f>
        <v>0</v>
      </c>
      <c r="AH13" s="67">
        <f>F36*[2]装备能力拆分!E$38</f>
        <v>0</v>
      </c>
      <c r="AI13" s="67">
        <f>G36*[2]装备能力拆分!F$38</f>
        <v>9.0555555555555554</v>
      </c>
    </row>
    <row r="14" spans="2:35" x14ac:dyDescent="0.15">
      <c r="D14" s="66">
        <f>SUM(D16:D21)</f>
        <v>1</v>
      </c>
      <c r="E14" s="66">
        <f>SUM(E16:E21)</f>
        <v>0.60000000000000009</v>
      </c>
      <c r="F14" s="66">
        <f>SUM(F16:F21)</f>
        <v>1.3</v>
      </c>
      <c r="G14" s="66">
        <f>SUM(G16:G21)</f>
        <v>0.7</v>
      </c>
      <c r="H14" s="66">
        <f>E14+F14/(G14*D14)</f>
        <v>2.4571428571428573</v>
      </c>
      <c r="J14" s="66" t="s">
        <v>139</v>
      </c>
      <c r="K14" s="67">
        <f>D10*[2]装备能力拆分!C$38</f>
        <v>0</v>
      </c>
      <c r="L14" s="67">
        <f>E10*[2]装备能力拆分!D$38</f>
        <v>1.877777777777778</v>
      </c>
      <c r="M14" s="67">
        <f>F10*[2]装备能力拆分!E$38</f>
        <v>0</v>
      </c>
      <c r="N14" s="67">
        <f>G10*[2]装备能力拆分!F$38</f>
        <v>5.4333333333333327</v>
      </c>
      <c r="O14" s="68"/>
      <c r="Q14" s="66" t="s">
        <v>139</v>
      </c>
      <c r="R14" s="67">
        <f>D19*[2]装备能力拆分!C$38</f>
        <v>0</v>
      </c>
      <c r="S14" s="67">
        <f>E19*[2]装备能力拆分!D$38</f>
        <v>0</v>
      </c>
      <c r="T14" s="67">
        <f>F19*[2]装备能力拆分!E$38</f>
        <v>1.877777777777778</v>
      </c>
      <c r="U14" s="67">
        <f>G19*[2]装备能力拆分!F$38</f>
        <v>5.4333333333333327</v>
      </c>
      <c r="X14" s="66" t="s">
        <v>139</v>
      </c>
      <c r="Y14" s="67">
        <f>D28*[2]装备能力拆分!C$38</f>
        <v>0</v>
      </c>
      <c r="Z14" s="67">
        <f>E28*[2]装备能力拆分!D$38</f>
        <v>0</v>
      </c>
      <c r="AA14" s="67">
        <f>F28*[2]装备能力拆分!E$38</f>
        <v>0</v>
      </c>
      <c r="AB14" s="67">
        <f>G28*[2]装备能力拆分!F$38</f>
        <v>8.15</v>
      </c>
      <c r="AE14" s="66" t="s">
        <v>139</v>
      </c>
      <c r="AF14" s="67">
        <f>D37*[2]装备能力拆分!C$38</f>
        <v>0</v>
      </c>
      <c r="AG14" s="67">
        <f>E37*[2]装备能力拆分!D$38</f>
        <v>0</v>
      </c>
      <c r="AH14" s="67">
        <f>F37*[2]装备能力拆分!E$38</f>
        <v>0</v>
      </c>
      <c r="AI14" s="67">
        <f>G37*[2]装备能力拆分!F$38</f>
        <v>5.4333333333333327</v>
      </c>
    </row>
    <row r="15" spans="2:35" x14ac:dyDescent="0.15">
      <c r="B15" s="66" t="s">
        <v>244</v>
      </c>
      <c r="D15" s="66" t="s">
        <v>245</v>
      </c>
      <c r="E15" s="66" t="s">
        <v>246</v>
      </c>
      <c r="F15" s="66" t="s">
        <v>247</v>
      </c>
      <c r="G15" s="66" t="s">
        <v>248</v>
      </c>
      <c r="J15" s="66" t="s">
        <v>138</v>
      </c>
      <c r="K15" s="67">
        <f>D11*[2]装备能力拆分!C$38</f>
        <v>22.844444444444449</v>
      </c>
      <c r="L15" s="67">
        <f>E11*[2]装备能力拆分!D$38</f>
        <v>0</v>
      </c>
      <c r="M15" s="67">
        <f>F11*[2]装备能力拆分!E$38</f>
        <v>3.755555555555556</v>
      </c>
      <c r="N15" s="67">
        <f>G11*[2]装备能力拆分!F$38</f>
        <v>0</v>
      </c>
      <c r="O15" s="68"/>
      <c r="Q15" s="66" t="s">
        <v>138</v>
      </c>
      <c r="R15" s="67">
        <f>D20*[2]装备能力拆分!C$38</f>
        <v>22.844444444444449</v>
      </c>
      <c r="S15" s="67">
        <f>E20*[2]装备能力拆分!D$38</f>
        <v>3.755555555555556</v>
      </c>
      <c r="T15" s="67">
        <f>F20*[2]装备能力拆分!E$38</f>
        <v>0</v>
      </c>
      <c r="U15" s="67">
        <f>G20*[2]装备能力拆分!F$38</f>
        <v>0</v>
      </c>
      <c r="X15" s="66" t="s">
        <v>138</v>
      </c>
      <c r="Y15" s="67">
        <f>D29*[2]装备能力拆分!C$38</f>
        <v>28.555555555555557</v>
      </c>
      <c r="Z15" s="67">
        <f>E29*[2]装备能力拆分!D$38</f>
        <v>0</v>
      </c>
      <c r="AA15" s="67">
        <f>F29*[2]装备能力拆分!E$38</f>
        <v>0</v>
      </c>
      <c r="AB15" s="67">
        <f>G29*[2]装备能力拆分!F$38</f>
        <v>0</v>
      </c>
      <c r="AE15" s="66" t="s">
        <v>138</v>
      </c>
      <c r="AF15" s="67">
        <f>D38*[2]装备能力拆分!C$38</f>
        <v>17.133333333333333</v>
      </c>
      <c r="AG15" s="67">
        <f>E38*[2]装备能力拆分!D$38</f>
        <v>0</v>
      </c>
      <c r="AH15" s="67">
        <f>F38*[2]装备能力拆分!E$38</f>
        <v>3.755555555555556</v>
      </c>
      <c r="AI15" s="67">
        <f>G38*[2]装备能力拆分!F$38</f>
        <v>0</v>
      </c>
    </row>
    <row r="16" spans="2:35" x14ac:dyDescent="0.15">
      <c r="C16" s="66" t="s">
        <v>249</v>
      </c>
      <c r="E16" s="66">
        <v>0.4</v>
      </c>
      <c r="F16" s="66">
        <v>0.8</v>
      </c>
      <c r="J16" s="66" t="s">
        <v>137</v>
      </c>
      <c r="K16" s="67">
        <f>D12*[2]装备能力拆分!C$38</f>
        <v>5.7111111111111121</v>
      </c>
      <c r="L16" s="67">
        <f>E12*[2]装备能力拆分!D$38</f>
        <v>7.511111111111112</v>
      </c>
      <c r="M16" s="67">
        <f>F12*[2]装备能力拆分!E$38</f>
        <v>0</v>
      </c>
      <c r="N16" s="67">
        <f>G12*[2]装备能力拆分!F$38</f>
        <v>0</v>
      </c>
      <c r="O16" s="68"/>
      <c r="Q16" s="66" t="s">
        <v>137</v>
      </c>
      <c r="R16" s="67">
        <f>D21*[2]装备能力拆分!C$38</f>
        <v>5.7111111111111121</v>
      </c>
      <c r="S16" s="67">
        <f>E21*[2]装备能力拆分!D$38</f>
        <v>0</v>
      </c>
      <c r="T16" s="67">
        <f>F21*[2]装备能力拆分!E$38</f>
        <v>7.511111111111112</v>
      </c>
      <c r="U16" s="67">
        <f>G21*[2]装备能力拆分!F$38</f>
        <v>0</v>
      </c>
      <c r="X16" s="66" t="s">
        <v>137</v>
      </c>
      <c r="Y16" s="67">
        <f>D30*[2]装备能力拆分!C$38</f>
        <v>11.422222222222224</v>
      </c>
      <c r="Z16" s="67">
        <f>E30*[2]装备能力拆分!D$38</f>
        <v>0</v>
      </c>
      <c r="AA16" s="67">
        <f>F30*[2]装备能力拆分!E$38</f>
        <v>0</v>
      </c>
      <c r="AB16" s="67">
        <f>G30*[2]装备能力拆分!F$38</f>
        <v>1.8111111111111111</v>
      </c>
      <c r="AE16" s="66" t="s">
        <v>137</v>
      </c>
      <c r="AF16" s="67">
        <f>D39*[2]装备能力拆分!C$38</f>
        <v>11.422222222222224</v>
      </c>
      <c r="AG16" s="67">
        <f>E39*[2]装备能力拆分!D$38</f>
        <v>0</v>
      </c>
      <c r="AH16" s="67">
        <f>F39*[2]装备能力拆分!E$38</f>
        <v>0</v>
      </c>
      <c r="AI16" s="67">
        <f>G39*[2]装备能力拆分!F$38</f>
        <v>5.4333333333333327</v>
      </c>
    </row>
    <row r="17" spans="2:35" x14ac:dyDescent="0.15">
      <c r="C17" s="66" t="s">
        <v>250</v>
      </c>
      <c r="D17" s="66">
        <v>0.5</v>
      </c>
      <c r="K17" s="67"/>
      <c r="L17" s="67"/>
      <c r="M17" s="67"/>
      <c r="N17" s="67"/>
      <c r="O17" s="68"/>
      <c r="R17" s="67"/>
      <c r="S17" s="67"/>
      <c r="T17" s="67"/>
      <c r="U17" s="67"/>
      <c r="Y17" s="67"/>
      <c r="Z17" s="67"/>
      <c r="AA17" s="67"/>
      <c r="AB17" s="67"/>
      <c r="AF17" s="67"/>
      <c r="AG17" s="67"/>
      <c r="AH17" s="67"/>
      <c r="AI17" s="67"/>
    </row>
    <row r="18" spans="2:35" x14ac:dyDescent="0.15">
      <c r="C18" s="66" t="s">
        <v>251</v>
      </c>
      <c r="G18" s="66">
        <v>0.4</v>
      </c>
      <c r="K18" s="67"/>
      <c r="L18" s="67"/>
      <c r="M18" s="67"/>
      <c r="N18" s="67"/>
      <c r="O18" s="68"/>
      <c r="R18" s="67"/>
      <c r="S18" s="67"/>
      <c r="T18" s="67"/>
      <c r="U18" s="67"/>
      <c r="Y18" s="67"/>
      <c r="Z18" s="67"/>
      <c r="AA18" s="67"/>
      <c r="AB18" s="67"/>
      <c r="AF18" s="67"/>
      <c r="AG18" s="67"/>
      <c r="AH18" s="67"/>
      <c r="AI18" s="67"/>
    </row>
    <row r="19" spans="2:35" x14ac:dyDescent="0.15">
      <c r="C19" s="66" t="s">
        <v>252</v>
      </c>
      <c r="F19" s="66">
        <v>0.1</v>
      </c>
      <c r="G19" s="66">
        <v>0.3</v>
      </c>
      <c r="J19" s="66" t="s">
        <v>253</v>
      </c>
      <c r="K19" s="67">
        <f>D7*[2]装备能力拆分!C$50</f>
        <v>0</v>
      </c>
      <c r="L19" s="67">
        <f>E7*[2]装备能力拆分!D$50</f>
        <v>23.555555555555557</v>
      </c>
      <c r="M19" s="67">
        <f>F7*[2]装备能力拆分!E$50</f>
        <v>11.777777777777779</v>
      </c>
      <c r="N19" s="67">
        <f>G7*[2]装备能力拆分!F$50</f>
        <v>0</v>
      </c>
      <c r="O19" s="68"/>
      <c r="Q19" s="66" t="s">
        <v>253</v>
      </c>
      <c r="R19" s="67">
        <f>D16*[2]装备能力拆分!C$50</f>
        <v>0</v>
      </c>
      <c r="S19" s="67">
        <f>E16*[2]装备能力拆分!D$50</f>
        <v>11.777777777777779</v>
      </c>
      <c r="T19" s="67">
        <f>F16*[2]装备能力拆分!E$50</f>
        <v>23.555555555555557</v>
      </c>
      <c r="U19" s="67">
        <f>G16*[2]装备能力拆分!F$50</f>
        <v>0</v>
      </c>
      <c r="X19" s="66" t="s">
        <v>253</v>
      </c>
      <c r="Y19" s="67">
        <f>D25*[2]装备能力拆分!C$50</f>
        <v>0</v>
      </c>
      <c r="Z19" s="67">
        <f>E25*[2]装备能力拆分!D$50</f>
        <v>16.194444444444446</v>
      </c>
      <c r="AA19" s="67">
        <f>F25*[2]装备能力拆分!E$50</f>
        <v>16.194444444444446</v>
      </c>
      <c r="AB19" s="67">
        <f>G25*[2]装备能力拆分!F$50</f>
        <v>0</v>
      </c>
      <c r="AE19" s="66" t="s">
        <v>253</v>
      </c>
      <c r="AF19" s="67">
        <f>D34*[2]装备能力拆分!C$50</f>
        <v>0</v>
      </c>
      <c r="AG19" s="67">
        <f>E34*[2]装备能力拆分!D$50</f>
        <v>17.666666666666664</v>
      </c>
      <c r="AH19" s="67">
        <f>F34*[2]装备能力拆分!E$50</f>
        <v>17.666666666666664</v>
      </c>
      <c r="AI19" s="67">
        <f>G34*[2]装备能力拆分!F$50</f>
        <v>0</v>
      </c>
    </row>
    <row r="20" spans="2:35" x14ac:dyDescent="0.15">
      <c r="C20" s="66" t="s">
        <v>254</v>
      </c>
      <c r="D20" s="66">
        <v>0.4</v>
      </c>
      <c r="E20" s="66">
        <v>0.2</v>
      </c>
      <c r="J20" s="66" t="s">
        <v>136</v>
      </c>
      <c r="K20" s="67">
        <f>D8*[2]装备能力拆分!C$50</f>
        <v>44.777777777777779</v>
      </c>
      <c r="L20" s="67">
        <f>E8*[2]装备能力拆分!D$50</f>
        <v>0</v>
      </c>
      <c r="M20" s="67">
        <f>F8*[2]装备能力拆分!E$50</f>
        <v>0</v>
      </c>
      <c r="N20" s="67">
        <f>G8*[2]装备能力拆分!F$50</f>
        <v>0</v>
      </c>
      <c r="O20" s="68"/>
      <c r="Q20" s="66" t="s">
        <v>136</v>
      </c>
      <c r="R20" s="67">
        <f>D17*[2]装备能力拆分!C$50</f>
        <v>44.777777777777779</v>
      </c>
      <c r="S20" s="67">
        <f>E17*[2]装备能力拆分!D$50</f>
        <v>0</v>
      </c>
      <c r="T20" s="67">
        <f>F17*[2]装备能力拆分!E$50</f>
        <v>0</v>
      </c>
      <c r="U20" s="67">
        <f>G17*[2]装备能力拆分!F$50</f>
        <v>0</v>
      </c>
      <c r="X20" s="66" t="s">
        <v>136</v>
      </c>
      <c r="Y20" s="67">
        <f>D26*[2]装备能力拆分!C$50</f>
        <v>71.644444444444446</v>
      </c>
      <c r="Z20" s="67">
        <f>E26*[2]装备能力拆分!D$50</f>
        <v>0</v>
      </c>
      <c r="AA20" s="67">
        <f>F26*[2]装备能力拆分!E$50</f>
        <v>0</v>
      </c>
      <c r="AB20" s="67">
        <f>G26*[2]装备能力拆分!F$50</f>
        <v>0</v>
      </c>
      <c r="AE20" s="66" t="s">
        <v>136</v>
      </c>
      <c r="AF20" s="67">
        <f>D35*[2]装备能力拆分!C$50</f>
        <v>44.777777777777779</v>
      </c>
      <c r="AG20" s="67">
        <f>E35*[2]装备能力拆分!D$50</f>
        <v>0</v>
      </c>
      <c r="AH20" s="67">
        <f>F35*[2]装备能力拆分!E$50</f>
        <v>0</v>
      </c>
      <c r="AI20" s="67">
        <f>G35*[2]装备能力拆分!F$50</f>
        <v>0</v>
      </c>
    </row>
    <row r="21" spans="2:35" x14ac:dyDescent="0.15">
      <c r="C21" s="66" t="s">
        <v>255</v>
      </c>
      <c r="D21" s="66">
        <v>0.1</v>
      </c>
      <c r="F21" s="66">
        <v>0.4</v>
      </c>
      <c r="J21" s="66" t="s">
        <v>135</v>
      </c>
      <c r="K21" s="67">
        <f>D9*[2]装备能力拆分!C$50</f>
        <v>0</v>
      </c>
      <c r="L21" s="67">
        <f>E9*[2]装备能力拆分!D$50</f>
        <v>0</v>
      </c>
      <c r="M21" s="67">
        <f>F9*[2]装备能力拆分!E$50</f>
        <v>0</v>
      </c>
      <c r="N21" s="67">
        <f>G9*[2]装备能力拆分!F$50</f>
        <v>11.377777777777778</v>
      </c>
      <c r="O21" s="68"/>
      <c r="Q21" s="66" t="s">
        <v>135</v>
      </c>
      <c r="R21" s="67">
        <f>D18*[2]装备能力拆分!C$50</f>
        <v>0</v>
      </c>
      <c r="S21" s="67">
        <f>E18*[2]装备能力拆分!D$50</f>
        <v>0</v>
      </c>
      <c r="T21" s="67">
        <f>F18*[2]装备能力拆分!E$50</f>
        <v>0</v>
      </c>
      <c r="U21" s="67">
        <f>G18*[2]装备能力拆分!F$50</f>
        <v>11.377777777777778</v>
      </c>
      <c r="X21" s="66" t="s">
        <v>135</v>
      </c>
      <c r="Y21" s="67">
        <f>D27*[2]装备能力拆分!C$50</f>
        <v>0</v>
      </c>
      <c r="Z21" s="67">
        <f>E27*[2]装备能力拆分!D$50</f>
        <v>0</v>
      </c>
      <c r="AA21" s="67">
        <f>F27*[2]装备能力拆分!E$50</f>
        <v>0</v>
      </c>
      <c r="AB21" s="67">
        <f>G27*[2]装备能力拆分!F$50</f>
        <v>17.066666666666666</v>
      </c>
      <c r="AE21" s="66" t="s">
        <v>135</v>
      </c>
      <c r="AF21" s="67">
        <f>D36*[2]装备能力拆分!C$50</f>
        <v>0</v>
      </c>
      <c r="AG21" s="67">
        <f>E36*[2]装备能力拆分!D$50</f>
        <v>0</v>
      </c>
      <c r="AH21" s="67">
        <f>F36*[2]装备能力拆分!E$50</f>
        <v>0</v>
      </c>
      <c r="AI21" s="67">
        <f>G36*[2]装备能力拆分!F$50</f>
        <v>14.222222222222221</v>
      </c>
    </row>
    <row r="22" spans="2:35" x14ac:dyDescent="0.15">
      <c r="J22" s="66" t="s">
        <v>134</v>
      </c>
      <c r="K22" s="67">
        <f>D10*[2]装备能力拆分!C$50</f>
        <v>0</v>
      </c>
      <c r="L22" s="67">
        <f>E10*[2]装备能力拆分!D$50</f>
        <v>2.9444444444444446</v>
      </c>
      <c r="M22" s="67">
        <f>F10*[2]装备能力拆分!E$50</f>
        <v>0</v>
      </c>
      <c r="N22" s="67">
        <f>G10*[2]装备能力拆分!F$50</f>
        <v>8.5333333333333332</v>
      </c>
      <c r="O22" s="68"/>
      <c r="Q22" s="66" t="s">
        <v>134</v>
      </c>
      <c r="R22" s="67">
        <f>D19*[2]装备能力拆分!C$50</f>
        <v>0</v>
      </c>
      <c r="S22" s="67">
        <f>E19*[2]装备能力拆分!D$50</f>
        <v>0</v>
      </c>
      <c r="T22" s="67">
        <f>F19*[2]装备能力拆分!E$50</f>
        <v>2.9444444444444446</v>
      </c>
      <c r="U22" s="67">
        <f>G19*[2]装备能力拆分!F$50</f>
        <v>8.5333333333333332</v>
      </c>
      <c r="X22" s="66" t="s">
        <v>134</v>
      </c>
      <c r="Y22" s="67">
        <f>D28*[2]装备能力拆分!C$50</f>
        <v>0</v>
      </c>
      <c r="Z22" s="67">
        <f>E28*[2]装备能力拆分!D$50</f>
        <v>0</v>
      </c>
      <c r="AA22" s="67">
        <f>F28*[2]装备能力拆分!E$50</f>
        <v>0</v>
      </c>
      <c r="AB22" s="67">
        <f>G28*[2]装备能力拆分!F$50</f>
        <v>12.799999999999999</v>
      </c>
      <c r="AE22" s="66" t="s">
        <v>134</v>
      </c>
      <c r="AF22" s="67">
        <f>D37*[2]装备能力拆分!C$50</f>
        <v>0</v>
      </c>
      <c r="AG22" s="67">
        <f>E37*[2]装备能力拆分!D$50</f>
        <v>0</v>
      </c>
      <c r="AH22" s="67">
        <f>F37*[2]装备能力拆分!E$50</f>
        <v>0</v>
      </c>
      <c r="AI22" s="67">
        <f>G37*[2]装备能力拆分!F$50</f>
        <v>8.5333333333333332</v>
      </c>
    </row>
    <row r="23" spans="2:35" x14ac:dyDescent="0.15">
      <c r="D23" s="66">
        <f>SUM(D25:D30)</f>
        <v>1.5</v>
      </c>
      <c r="E23" s="66">
        <f>SUM(E25:E30)</f>
        <v>0.55000000000000004</v>
      </c>
      <c r="F23" s="66">
        <f>SUM(F25:F30)</f>
        <v>0.55000000000000004</v>
      </c>
      <c r="G23" s="66">
        <f>SUM(G25:G30)</f>
        <v>1.1500000000000001</v>
      </c>
      <c r="H23" s="66">
        <f>E23+F23/(G23*D23)</f>
        <v>0.86884057971014506</v>
      </c>
      <c r="J23" s="66" t="s">
        <v>133</v>
      </c>
      <c r="K23" s="67">
        <f>D11*[2]装备能力拆分!C$50</f>
        <v>35.822222222222223</v>
      </c>
      <c r="L23" s="67">
        <f>E11*[2]装备能力拆分!D$50</f>
        <v>0</v>
      </c>
      <c r="M23" s="67">
        <f>F11*[2]装备能力拆分!E$50</f>
        <v>5.8888888888888893</v>
      </c>
      <c r="N23" s="67">
        <f>G11*[2]装备能力拆分!F$50</f>
        <v>0</v>
      </c>
      <c r="O23" s="68"/>
      <c r="Q23" s="66" t="s">
        <v>133</v>
      </c>
      <c r="R23" s="67">
        <f>D20*[2]装备能力拆分!C$50</f>
        <v>35.822222222222223</v>
      </c>
      <c r="S23" s="67">
        <f>E20*[2]装备能力拆分!D$50</f>
        <v>5.8888888888888893</v>
      </c>
      <c r="T23" s="67">
        <f>F20*[2]装备能力拆分!E$50</f>
        <v>0</v>
      </c>
      <c r="U23" s="67">
        <f>G20*[2]装备能力拆分!F$50</f>
        <v>0</v>
      </c>
      <c r="X23" s="66" t="s">
        <v>133</v>
      </c>
      <c r="Y23" s="67">
        <f>D29*[2]装备能力拆分!C$50</f>
        <v>44.777777777777779</v>
      </c>
      <c r="Z23" s="67">
        <f>E29*[2]装备能力拆分!D$50</f>
        <v>0</v>
      </c>
      <c r="AA23" s="67">
        <f>F29*[2]装备能力拆分!E$50</f>
        <v>0</v>
      </c>
      <c r="AB23" s="67">
        <f>G29*[2]装备能力拆分!F$50</f>
        <v>0</v>
      </c>
      <c r="AE23" s="66" t="s">
        <v>133</v>
      </c>
      <c r="AF23" s="67">
        <f>D38*[2]装备能力拆分!C$50</f>
        <v>26.866666666666667</v>
      </c>
      <c r="AG23" s="67">
        <f>E38*[2]装备能力拆分!D$50</f>
        <v>0</v>
      </c>
      <c r="AH23" s="67">
        <f>F38*[2]装备能力拆分!E$50</f>
        <v>5.8888888888888893</v>
      </c>
      <c r="AI23" s="67">
        <f>G38*[2]装备能力拆分!F$50</f>
        <v>0</v>
      </c>
    </row>
    <row r="24" spans="2:35" x14ac:dyDescent="0.15">
      <c r="B24" s="66" t="s">
        <v>256</v>
      </c>
      <c r="D24" s="66" t="s">
        <v>245</v>
      </c>
      <c r="E24" s="66" t="s">
        <v>246</v>
      </c>
      <c r="F24" s="66" t="s">
        <v>247</v>
      </c>
      <c r="G24" s="66" t="s">
        <v>248</v>
      </c>
      <c r="J24" s="66" t="s">
        <v>132</v>
      </c>
      <c r="K24" s="67">
        <f>D12*[2]装备能力拆分!C$50</f>
        <v>8.9555555555555557</v>
      </c>
      <c r="L24" s="67">
        <f>E12*[2]装备能力拆分!D$50</f>
        <v>11.777777777777779</v>
      </c>
      <c r="M24" s="67">
        <f>F12*[2]装备能力拆分!E$50</f>
        <v>0</v>
      </c>
      <c r="N24" s="67">
        <f>G12*[2]装备能力拆分!F$50</f>
        <v>0</v>
      </c>
      <c r="O24" s="68"/>
      <c r="Q24" s="66" t="s">
        <v>132</v>
      </c>
      <c r="R24" s="67">
        <f>D21*[2]装备能力拆分!C$50</f>
        <v>8.9555555555555557</v>
      </c>
      <c r="S24" s="67">
        <f>E21*[2]装备能力拆分!D$50</f>
        <v>0</v>
      </c>
      <c r="T24" s="67">
        <f>F21*[2]装备能力拆分!E$50</f>
        <v>11.777777777777779</v>
      </c>
      <c r="U24" s="67">
        <f>G21*[2]装备能力拆分!F$50</f>
        <v>0</v>
      </c>
      <c r="X24" s="66" t="s">
        <v>132</v>
      </c>
      <c r="Y24" s="67">
        <f>D30*[2]装备能力拆分!C$50</f>
        <v>17.911111111111111</v>
      </c>
      <c r="Z24" s="67">
        <f>E30*[2]装备能力拆分!D$50</f>
        <v>0</v>
      </c>
      <c r="AA24" s="67">
        <f>F30*[2]装备能力拆分!E$50</f>
        <v>0</v>
      </c>
      <c r="AB24" s="67">
        <f>G30*[2]装备能力拆分!F$50</f>
        <v>2.8444444444444446</v>
      </c>
      <c r="AE24" s="66" t="s">
        <v>132</v>
      </c>
      <c r="AF24" s="67">
        <f>D39*[2]装备能力拆分!C$50</f>
        <v>17.911111111111111</v>
      </c>
      <c r="AG24" s="67">
        <f>E39*[2]装备能力拆分!D$50</f>
        <v>0</v>
      </c>
      <c r="AH24" s="67">
        <f>F39*[2]装备能力拆分!E$50</f>
        <v>0</v>
      </c>
      <c r="AI24" s="67">
        <f>G39*[2]装备能力拆分!F$50</f>
        <v>8.5333333333333332</v>
      </c>
    </row>
    <row r="25" spans="2:35" x14ac:dyDescent="0.15">
      <c r="C25" s="66" t="s">
        <v>249</v>
      </c>
      <c r="E25" s="66">
        <v>0.55000000000000004</v>
      </c>
      <c r="F25" s="66">
        <v>0.55000000000000004</v>
      </c>
      <c r="K25" s="67"/>
      <c r="L25" s="67"/>
      <c r="M25" s="67"/>
      <c r="N25" s="67"/>
      <c r="O25" s="68"/>
      <c r="R25" s="67"/>
      <c r="S25" s="67"/>
      <c r="T25" s="67"/>
      <c r="U25" s="67"/>
      <c r="Y25" s="67"/>
      <c r="Z25" s="67"/>
      <c r="AA25" s="67"/>
      <c r="AB25" s="67"/>
      <c r="AF25" s="67"/>
      <c r="AG25" s="67"/>
      <c r="AH25" s="67"/>
      <c r="AI25" s="67"/>
    </row>
    <row r="26" spans="2:35" x14ac:dyDescent="0.15">
      <c r="C26" s="66" t="s">
        <v>250</v>
      </c>
      <c r="D26" s="66">
        <v>0.8</v>
      </c>
      <c r="K26" s="67"/>
      <c r="L26" s="67"/>
      <c r="M26" s="67"/>
      <c r="N26" s="67"/>
      <c r="O26" s="68"/>
      <c r="R26" s="67"/>
      <c r="S26" s="67"/>
      <c r="T26" s="67"/>
      <c r="U26" s="67"/>
      <c r="Y26" s="67"/>
      <c r="Z26" s="67"/>
      <c r="AA26" s="67"/>
      <c r="AB26" s="67"/>
      <c r="AF26" s="67"/>
      <c r="AG26" s="67"/>
      <c r="AH26" s="67"/>
      <c r="AI26" s="67"/>
    </row>
    <row r="27" spans="2:35" x14ac:dyDescent="0.15">
      <c r="C27" s="66" t="s">
        <v>251</v>
      </c>
      <c r="G27" s="66">
        <v>0.6</v>
      </c>
      <c r="J27" s="66" t="s">
        <v>257</v>
      </c>
      <c r="K27" s="67">
        <f>D7*[2]装备能力拆分!C$62</f>
        <v>0</v>
      </c>
      <c r="L27" s="67">
        <f>E7*[2]装备能力拆分!D$62</f>
        <v>59.555555555555557</v>
      </c>
      <c r="M27" s="67">
        <f>F7*[2]装备能力拆分!E$62</f>
        <v>29.777777777777779</v>
      </c>
      <c r="N27" s="67">
        <f>G7*[2]装备能力拆分!F$62</f>
        <v>0</v>
      </c>
      <c r="O27" s="68"/>
      <c r="Q27" s="66" t="s">
        <v>257</v>
      </c>
      <c r="R27" s="67">
        <f>D16*[2]装备能力拆分!C$62</f>
        <v>0</v>
      </c>
      <c r="S27" s="67">
        <f>E16*[2]装备能力拆分!D$62</f>
        <v>29.777777777777779</v>
      </c>
      <c r="T27" s="67">
        <f>F16*[2]装备能力拆分!E$62</f>
        <v>59.555555555555557</v>
      </c>
      <c r="U27" s="67">
        <f>G16*[2]装备能力拆分!F$62</f>
        <v>0</v>
      </c>
      <c r="X27" s="66" t="s">
        <v>257</v>
      </c>
      <c r="Y27" s="67">
        <f>D25*[2]装备能力拆分!C$62</f>
        <v>0</v>
      </c>
      <c r="Z27" s="67">
        <f>E25*[2]装备能力拆分!D$62</f>
        <v>40.94444444444445</v>
      </c>
      <c r="AA27" s="67">
        <f>F25*[2]装备能力拆分!E$62</f>
        <v>40.94444444444445</v>
      </c>
      <c r="AB27" s="67">
        <f>G25*[2]装备能力拆分!F$62</f>
        <v>0</v>
      </c>
      <c r="AE27" s="66" t="s">
        <v>257</v>
      </c>
      <c r="AF27" s="67">
        <f>D34*[2]装备能力拆分!C$62</f>
        <v>0</v>
      </c>
      <c r="AG27" s="67">
        <f>E34*[2]装备能力拆分!D$62</f>
        <v>44.666666666666664</v>
      </c>
      <c r="AH27" s="67">
        <f>F34*[2]装备能力拆分!E$62</f>
        <v>44.666666666666664</v>
      </c>
      <c r="AI27" s="67">
        <f>G34*[2]装备能力拆分!F$62</f>
        <v>0</v>
      </c>
    </row>
    <row r="28" spans="2:35" x14ac:dyDescent="0.15">
      <c r="C28" s="66" t="s">
        <v>252</v>
      </c>
      <c r="G28" s="66">
        <v>0.45</v>
      </c>
      <c r="J28" s="66" t="s">
        <v>131</v>
      </c>
      <c r="K28" s="67">
        <f>D8*[2]装备能力拆分!C$62</f>
        <v>113</v>
      </c>
      <c r="L28" s="67">
        <f>E8*[2]装备能力拆分!D$62</f>
        <v>0</v>
      </c>
      <c r="M28" s="67">
        <f>F8*[2]装备能力拆分!E$62</f>
        <v>0</v>
      </c>
      <c r="N28" s="67">
        <f>G8*[2]装备能力拆分!F$62</f>
        <v>0</v>
      </c>
      <c r="O28" s="68"/>
      <c r="Q28" s="66" t="s">
        <v>131</v>
      </c>
      <c r="R28" s="67">
        <f>D17*[2]装备能力拆分!C$62</f>
        <v>113</v>
      </c>
      <c r="S28" s="67">
        <f>E17*[2]装备能力拆分!D$62</f>
        <v>0</v>
      </c>
      <c r="T28" s="67">
        <f>F17*[2]装备能力拆分!E$62</f>
        <v>0</v>
      </c>
      <c r="U28" s="67">
        <f>G17*[2]装备能力拆分!F$62</f>
        <v>0</v>
      </c>
      <c r="X28" s="66" t="s">
        <v>131</v>
      </c>
      <c r="Y28" s="67">
        <f>D26*[2]装备能力拆分!C$62</f>
        <v>180.8</v>
      </c>
      <c r="Z28" s="67">
        <f>E26*[2]装备能力拆分!D$62</f>
        <v>0</v>
      </c>
      <c r="AA28" s="67">
        <f>F26*[2]装备能力拆分!E$62</f>
        <v>0</v>
      </c>
      <c r="AB28" s="67">
        <f>G26*[2]装备能力拆分!F$62</f>
        <v>0</v>
      </c>
      <c r="AE28" s="66" t="s">
        <v>131</v>
      </c>
      <c r="AF28" s="67">
        <f>D35*[2]装备能力拆分!C$62</f>
        <v>113</v>
      </c>
      <c r="AG28" s="67">
        <f>E35*[2]装备能力拆分!D$62</f>
        <v>0</v>
      </c>
      <c r="AH28" s="67">
        <f>F35*[2]装备能力拆分!E$62</f>
        <v>0</v>
      </c>
      <c r="AI28" s="67">
        <f>G35*[2]装备能力拆分!F$62</f>
        <v>0</v>
      </c>
    </row>
    <row r="29" spans="2:35" x14ac:dyDescent="0.15">
      <c r="C29" s="66" t="s">
        <v>254</v>
      </c>
      <c r="D29" s="66">
        <v>0.5</v>
      </c>
      <c r="J29" s="66" t="s">
        <v>130</v>
      </c>
      <c r="K29" s="67">
        <f>D9*[2]装备能力拆分!C$62</f>
        <v>0</v>
      </c>
      <c r="L29" s="67">
        <f>E9*[2]装备能力拆分!D$62</f>
        <v>0</v>
      </c>
      <c r="M29" s="67">
        <f>F9*[2]装备能力拆分!E$62</f>
        <v>0</v>
      </c>
      <c r="N29" s="67">
        <f>G9*[2]装备能力拆分!F$62</f>
        <v>28.711111111111109</v>
      </c>
      <c r="O29" s="68"/>
      <c r="Q29" s="66" t="s">
        <v>130</v>
      </c>
      <c r="R29" s="67">
        <f>D18*[2]装备能力拆分!C$62</f>
        <v>0</v>
      </c>
      <c r="S29" s="67">
        <f>E18*[2]装备能力拆分!D$62</f>
        <v>0</v>
      </c>
      <c r="T29" s="67">
        <f>F18*[2]装备能力拆分!E$62</f>
        <v>0</v>
      </c>
      <c r="U29" s="67">
        <f>G18*[2]装备能力拆分!F$62</f>
        <v>28.711111111111109</v>
      </c>
      <c r="X29" s="66" t="s">
        <v>130</v>
      </c>
      <c r="Y29" s="67">
        <f>D27*[2]装备能力拆分!C$62</f>
        <v>0</v>
      </c>
      <c r="Z29" s="67">
        <f>E27*[2]装备能力拆分!D$62</f>
        <v>0</v>
      </c>
      <c r="AA29" s="67">
        <f>F27*[2]装备能力拆分!E$62</f>
        <v>0</v>
      </c>
      <c r="AB29" s="67">
        <f>G27*[2]装备能力拆分!F$62</f>
        <v>43.066666666666663</v>
      </c>
      <c r="AE29" s="66" t="s">
        <v>130</v>
      </c>
      <c r="AF29" s="67">
        <f>D36*[2]装备能力拆分!C$62</f>
        <v>0</v>
      </c>
      <c r="AG29" s="67">
        <f>E36*[2]装备能力拆分!D$62</f>
        <v>0</v>
      </c>
      <c r="AH29" s="67">
        <f>F36*[2]装备能力拆分!E$62</f>
        <v>0</v>
      </c>
      <c r="AI29" s="67">
        <f>G36*[2]装备能力拆分!F$62</f>
        <v>35.888888888888886</v>
      </c>
    </row>
    <row r="30" spans="2:35" x14ac:dyDescent="0.15">
      <c r="C30" s="66" t="s">
        <v>255</v>
      </c>
      <c r="D30" s="66">
        <v>0.2</v>
      </c>
      <c r="G30" s="66">
        <v>0.1</v>
      </c>
      <c r="J30" s="66" t="s">
        <v>129</v>
      </c>
      <c r="K30" s="67">
        <f>D10*[2]装备能力拆分!C$62</f>
        <v>0</v>
      </c>
      <c r="L30" s="67">
        <f>E10*[2]装备能力拆分!D$62</f>
        <v>7.4444444444444446</v>
      </c>
      <c r="M30" s="67">
        <f>F10*[2]装备能力拆分!E$62</f>
        <v>0</v>
      </c>
      <c r="N30" s="67">
        <f>G10*[2]装备能力拆分!F$62</f>
        <v>21.533333333333331</v>
      </c>
      <c r="O30" s="68"/>
      <c r="Q30" s="66" t="s">
        <v>129</v>
      </c>
      <c r="R30" s="67">
        <f>D19*[2]装备能力拆分!C$62</f>
        <v>0</v>
      </c>
      <c r="S30" s="67">
        <f>E19*[2]装备能力拆分!D$62</f>
        <v>0</v>
      </c>
      <c r="T30" s="67">
        <f>F19*[2]装备能力拆分!E$62</f>
        <v>7.4444444444444446</v>
      </c>
      <c r="U30" s="67">
        <f>G19*[2]装备能力拆分!F$62</f>
        <v>21.533333333333331</v>
      </c>
      <c r="X30" s="66" t="s">
        <v>129</v>
      </c>
      <c r="Y30" s="67">
        <f>D28*[2]装备能力拆分!C$62</f>
        <v>0</v>
      </c>
      <c r="Z30" s="67">
        <f>E28*[2]装备能力拆分!D$62</f>
        <v>0</v>
      </c>
      <c r="AA30" s="67">
        <f>F28*[2]装备能力拆分!E$62</f>
        <v>0</v>
      </c>
      <c r="AB30" s="67">
        <f>G28*[2]装备能力拆分!F$62</f>
        <v>32.299999999999997</v>
      </c>
      <c r="AE30" s="66" t="s">
        <v>129</v>
      </c>
      <c r="AF30" s="67">
        <f>D37*[2]装备能力拆分!C$62</f>
        <v>0</v>
      </c>
      <c r="AG30" s="67">
        <f>E37*[2]装备能力拆分!D$62</f>
        <v>0</v>
      </c>
      <c r="AH30" s="67">
        <f>F37*[2]装备能力拆分!E$62</f>
        <v>0</v>
      </c>
      <c r="AI30" s="67">
        <f>G37*[2]装备能力拆分!F$62</f>
        <v>21.533333333333331</v>
      </c>
    </row>
    <row r="31" spans="2:35" x14ac:dyDescent="0.15">
      <c r="J31" s="66" t="s">
        <v>128</v>
      </c>
      <c r="K31" s="67">
        <f>D11*[2]装备能力拆分!C$62</f>
        <v>90.4</v>
      </c>
      <c r="L31" s="67">
        <f>E11*[2]装备能力拆分!D$62</f>
        <v>0</v>
      </c>
      <c r="M31" s="67">
        <f>F11*[2]装备能力拆分!E$62</f>
        <v>14.888888888888889</v>
      </c>
      <c r="N31" s="67">
        <f>G11*[2]装备能力拆分!F$62</f>
        <v>0</v>
      </c>
      <c r="O31" s="68"/>
      <c r="Q31" s="66" t="s">
        <v>128</v>
      </c>
      <c r="R31" s="67">
        <f>D20*[2]装备能力拆分!C$62</f>
        <v>90.4</v>
      </c>
      <c r="S31" s="67">
        <f>E20*[2]装备能力拆分!D$62</f>
        <v>14.888888888888889</v>
      </c>
      <c r="T31" s="67">
        <f>F20*[2]装备能力拆分!E$62</f>
        <v>0</v>
      </c>
      <c r="U31" s="67">
        <f>G20*[2]装备能力拆分!F$62</f>
        <v>0</v>
      </c>
      <c r="X31" s="66" t="s">
        <v>128</v>
      </c>
      <c r="Y31" s="67">
        <f>D29*[2]装备能力拆分!C$62</f>
        <v>113</v>
      </c>
      <c r="Z31" s="67">
        <f>E29*[2]装备能力拆分!D$62</f>
        <v>0</v>
      </c>
      <c r="AA31" s="67">
        <f>F29*[2]装备能力拆分!E$62</f>
        <v>0</v>
      </c>
      <c r="AB31" s="67">
        <f>G29*[2]装备能力拆分!F$62</f>
        <v>0</v>
      </c>
      <c r="AE31" s="66" t="s">
        <v>128</v>
      </c>
      <c r="AF31" s="67">
        <f>D38*[2]装备能力拆分!C$62</f>
        <v>67.8</v>
      </c>
      <c r="AG31" s="67">
        <f>E38*[2]装备能力拆分!D$62</f>
        <v>0</v>
      </c>
      <c r="AH31" s="67">
        <f>F38*[2]装备能力拆分!E$62</f>
        <v>14.888888888888889</v>
      </c>
      <c r="AI31" s="67">
        <f>G38*[2]装备能力拆分!F$62</f>
        <v>0</v>
      </c>
    </row>
    <row r="32" spans="2:35" x14ac:dyDescent="0.15">
      <c r="D32" s="66">
        <f>SUM(D34:D39)</f>
        <v>1</v>
      </c>
      <c r="E32" s="66">
        <f>SUM(E34:E39)</f>
        <v>0.6</v>
      </c>
      <c r="F32" s="66">
        <f>SUM(F34:F39)</f>
        <v>0.8</v>
      </c>
      <c r="G32" s="66">
        <f>SUM(G34:G39)</f>
        <v>1.1000000000000001</v>
      </c>
      <c r="H32" s="66">
        <f>E32+F32/(G32*D32)</f>
        <v>1.3272727272727272</v>
      </c>
      <c r="J32" s="66" t="s">
        <v>127</v>
      </c>
      <c r="K32" s="67">
        <f>D12*[2]装备能力拆分!C$62</f>
        <v>22.6</v>
      </c>
      <c r="L32" s="67">
        <f>E12*[2]装备能力拆分!D$62</f>
        <v>29.777777777777779</v>
      </c>
      <c r="M32" s="67">
        <f>F12*[2]装备能力拆分!E$62</f>
        <v>0</v>
      </c>
      <c r="N32" s="67">
        <f>G12*[2]装备能力拆分!F$62</f>
        <v>0</v>
      </c>
      <c r="O32" s="68"/>
      <c r="Q32" s="66" t="s">
        <v>127</v>
      </c>
      <c r="R32" s="67">
        <f>D21*[2]装备能力拆分!C$62</f>
        <v>22.6</v>
      </c>
      <c r="S32" s="67">
        <f>E21*[2]装备能力拆分!D$62</f>
        <v>0</v>
      </c>
      <c r="T32" s="67">
        <f>F21*[2]装备能力拆分!E$62</f>
        <v>29.777777777777779</v>
      </c>
      <c r="U32" s="67">
        <f>G21*[2]装备能力拆分!F$62</f>
        <v>0</v>
      </c>
      <c r="X32" s="66" t="s">
        <v>127</v>
      </c>
      <c r="Y32" s="67">
        <f>D30*[2]装备能力拆分!C$62</f>
        <v>45.2</v>
      </c>
      <c r="Z32" s="67">
        <f>E30*[2]装备能力拆分!D$62</f>
        <v>0</v>
      </c>
      <c r="AA32" s="67">
        <f>F30*[2]装备能力拆分!E$62</f>
        <v>0</v>
      </c>
      <c r="AB32" s="67">
        <f>G30*[2]装备能力拆分!F$62</f>
        <v>7.1777777777777771</v>
      </c>
      <c r="AE32" s="66" t="s">
        <v>127</v>
      </c>
      <c r="AF32" s="67">
        <f>D39*[2]装备能力拆分!C$62</f>
        <v>45.2</v>
      </c>
      <c r="AG32" s="67">
        <f>E39*[2]装备能力拆分!D$62</f>
        <v>0</v>
      </c>
      <c r="AH32" s="67">
        <f>F39*[2]装备能力拆分!E$62</f>
        <v>0</v>
      </c>
      <c r="AI32" s="67">
        <f>G39*[2]装备能力拆分!F$62</f>
        <v>21.533333333333331</v>
      </c>
    </row>
    <row r="33" spans="2:35" x14ac:dyDescent="0.15">
      <c r="B33" s="66" t="s">
        <v>258</v>
      </c>
      <c r="D33" s="66" t="s">
        <v>245</v>
      </c>
      <c r="E33" s="66" t="s">
        <v>246</v>
      </c>
      <c r="F33" s="66" t="s">
        <v>247</v>
      </c>
      <c r="G33" s="66" t="s">
        <v>248</v>
      </c>
      <c r="K33" s="67"/>
      <c r="L33" s="67"/>
      <c r="M33" s="67"/>
      <c r="N33" s="67"/>
      <c r="O33" s="68"/>
      <c r="R33" s="67"/>
      <c r="S33" s="67"/>
      <c r="T33" s="67"/>
      <c r="U33" s="67"/>
      <c r="Y33" s="67"/>
      <c r="Z33" s="67"/>
      <c r="AA33" s="67"/>
      <c r="AB33" s="67"/>
      <c r="AF33" s="67"/>
      <c r="AG33" s="67"/>
      <c r="AH33" s="67"/>
      <c r="AI33" s="67"/>
    </row>
    <row r="34" spans="2:35" x14ac:dyDescent="0.15">
      <c r="C34" s="66" t="s">
        <v>249</v>
      </c>
      <c r="E34" s="66">
        <v>0.6</v>
      </c>
      <c r="F34" s="66">
        <v>0.6</v>
      </c>
      <c r="K34" s="67"/>
      <c r="L34" s="67"/>
      <c r="M34" s="67"/>
      <c r="N34" s="67"/>
      <c r="O34" s="68"/>
      <c r="R34" s="67"/>
      <c r="S34" s="67"/>
      <c r="T34" s="67"/>
      <c r="U34" s="67"/>
      <c r="Y34" s="67"/>
      <c r="Z34" s="67"/>
      <c r="AA34" s="67"/>
      <c r="AB34" s="67"/>
      <c r="AF34" s="67"/>
      <c r="AG34" s="67"/>
      <c r="AH34" s="67"/>
      <c r="AI34" s="67"/>
    </row>
    <row r="35" spans="2:35" x14ac:dyDescent="0.15">
      <c r="C35" s="66" t="s">
        <v>250</v>
      </c>
      <c r="D35" s="66">
        <v>0.5</v>
      </c>
      <c r="J35" s="66" t="s">
        <v>259</v>
      </c>
      <c r="K35" s="67">
        <f>D7*[2]装备能力拆分!C$74</f>
        <v>0</v>
      </c>
      <c r="L35" s="67">
        <f>E7*[2]装备能力拆分!D$74</f>
        <v>130.13333333333333</v>
      </c>
      <c r="M35" s="67">
        <f>F7*[2]装备能力拆分!E$74</f>
        <v>65.066666666666663</v>
      </c>
      <c r="N35" s="67">
        <f>G7*[2]装备能力拆分!F$74</f>
        <v>0</v>
      </c>
      <c r="O35" s="68"/>
      <c r="Q35" s="66" t="s">
        <v>259</v>
      </c>
      <c r="R35" s="67">
        <f>D16*[2]装备能力拆分!C$74</f>
        <v>0</v>
      </c>
      <c r="S35" s="67">
        <f>E16*[2]装备能力拆分!D$74</f>
        <v>65.066666666666663</v>
      </c>
      <c r="T35" s="67">
        <f>F16*[2]装备能力拆分!E$74</f>
        <v>130.13333333333333</v>
      </c>
      <c r="U35" s="67">
        <f>G16*[2]装备能力拆分!F$74</f>
        <v>0</v>
      </c>
      <c r="X35" s="66" t="s">
        <v>259</v>
      </c>
      <c r="Y35" s="67">
        <f>D25*[2]装备能力拆分!C$74</f>
        <v>0</v>
      </c>
      <c r="Z35" s="67">
        <f>E25*[2]装备能力拆分!D$74</f>
        <v>89.466666666666669</v>
      </c>
      <c r="AA35" s="67">
        <f>F25*[2]装备能力拆分!E$74</f>
        <v>89.466666666666669</v>
      </c>
      <c r="AB35" s="67">
        <f>G25*[2]装备能力拆分!F$74</f>
        <v>0</v>
      </c>
      <c r="AC35" s="71"/>
      <c r="AE35" s="66" t="s">
        <v>259</v>
      </c>
      <c r="AF35" s="67">
        <f>D34*[2]装备能力拆分!C$74</f>
        <v>0</v>
      </c>
      <c r="AG35" s="67">
        <f>E34*[2]装备能力拆分!D$74</f>
        <v>97.6</v>
      </c>
      <c r="AH35" s="67">
        <f>F34*[2]装备能力拆分!E$74</f>
        <v>97.6</v>
      </c>
      <c r="AI35" s="67">
        <f>G34*[2]装备能力拆分!F$74</f>
        <v>0</v>
      </c>
    </row>
    <row r="36" spans="2:35" x14ac:dyDescent="0.15">
      <c r="C36" s="66" t="s">
        <v>251</v>
      </c>
      <c r="G36" s="66">
        <v>0.5</v>
      </c>
      <c r="J36" s="66" t="s">
        <v>126</v>
      </c>
      <c r="K36" s="67">
        <f>D8*[2]装备能力拆分!C$74</f>
        <v>246.77777777777777</v>
      </c>
      <c r="L36" s="67">
        <f>E8*[2]装备能力拆分!D$74</f>
        <v>0</v>
      </c>
      <c r="M36" s="67">
        <f>F8*[2]装备能力拆分!E$74</f>
        <v>0</v>
      </c>
      <c r="N36" s="67">
        <f>G8*[2]装备能力拆分!F$74</f>
        <v>0</v>
      </c>
      <c r="O36" s="68"/>
      <c r="Q36" s="66" t="s">
        <v>126</v>
      </c>
      <c r="R36" s="67">
        <f>D17*[2]装备能力拆分!C$74</f>
        <v>246.77777777777777</v>
      </c>
      <c r="S36" s="67">
        <f>E17*[2]装备能力拆分!D$74</f>
        <v>0</v>
      </c>
      <c r="T36" s="67">
        <f>F17*[2]装备能力拆分!E$74</f>
        <v>0</v>
      </c>
      <c r="U36" s="67">
        <f>G17*[2]装备能力拆分!F$74</f>
        <v>0</v>
      </c>
      <c r="X36" s="66" t="s">
        <v>126</v>
      </c>
      <c r="Y36" s="67">
        <f>D26*[2]装备能力拆分!C$74</f>
        <v>394.84444444444443</v>
      </c>
      <c r="Z36" s="67">
        <f>E26*[2]装备能力拆分!D$74</f>
        <v>0</v>
      </c>
      <c r="AA36" s="67">
        <f>F26*[2]装备能力拆分!E$74</f>
        <v>0</v>
      </c>
      <c r="AB36" s="67">
        <f>G26*[2]装备能力拆分!F$74</f>
        <v>0</v>
      </c>
      <c r="AC36" s="71"/>
      <c r="AE36" s="66" t="s">
        <v>126</v>
      </c>
      <c r="AF36" s="67">
        <f>D35*[2]装备能力拆分!C$74</f>
        <v>246.77777777777777</v>
      </c>
      <c r="AG36" s="67">
        <f>E35*[2]装备能力拆分!D$74</f>
        <v>0</v>
      </c>
      <c r="AH36" s="67">
        <f>F35*[2]装备能力拆分!E$74</f>
        <v>0</v>
      </c>
      <c r="AI36" s="67">
        <f>G35*[2]装备能力拆分!F$74</f>
        <v>0</v>
      </c>
    </row>
    <row r="37" spans="2:35" x14ac:dyDescent="0.15">
      <c r="C37" s="66" t="s">
        <v>252</v>
      </c>
      <c r="G37" s="66">
        <v>0.3</v>
      </c>
      <c r="J37" s="66" t="s">
        <v>125</v>
      </c>
      <c r="K37" s="67">
        <f>D9*[2]装备能力拆分!C$74</f>
        <v>0</v>
      </c>
      <c r="L37" s="67">
        <f>E9*[2]装备能力拆分!D$74</f>
        <v>0</v>
      </c>
      <c r="M37" s="67">
        <f>F9*[2]装备能力拆分!E$74</f>
        <v>0</v>
      </c>
      <c r="N37" s="67">
        <f>G9*[2]装备能力拆分!F$74</f>
        <v>62.75555555555556</v>
      </c>
      <c r="O37" s="68"/>
      <c r="Q37" s="66" t="s">
        <v>125</v>
      </c>
      <c r="R37" s="67">
        <f>D18*[2]装备能力拆分!C$74</f>
        <v>0</v>
      </c>
      <c r="S37" s="67">
        <f>E18*[2]装备能力拆分!D$74</f>
        <v>0</v>
      </c>
      <c r="T37" s="67">
        <f>F18*[2]装备能力拆分!E$74</f>
        <v>0</v>
      </c>
      <c r="U37" s="67">
        <f>G18*[2]装备能力拆分!F$74</f>
        <v>62.75555555555556</v>
      </c>
      <c r="X37" s="66" t="s">
        <v>125</v>
      </c>
      <c r="Y37" s="67">
        <f>D27*[2]装备能力拆分!C$74</f>
        <v>0</v>
      </c>
      <c r="Z37" s="67">
        <f>E27*[2]装备能力拆分!D$74</f>
        <v>0</v>
      </c>
      <c r="AA37" s="67">
        <f>F27*[2]装备能力拆分!E$74</f>
        <v>0</v>
      </c>
      <c r="AB37" s="67">
        <f>G27*[2]装备能力拆分!F$74</f>
        <v>94.133333333333326</v>
      </c>
      <c r="AC37" s="71"/>
      <c r="AE37" s="66" t="s">
        <v>125</v>
      </c>
      <c r="AF37" s="67">
        <f>D36*[2]装备能力拆分!C$74</f>
        <v>0</v>
      </c>
      <c r="AG37" s="67">
        <f>E36*[2]装备能力拆分!D$74</f>
        <v>0</v>
      </c>
      <c r="AH37" s="67">
        <f>F36*[2]装备能力拆分!E$74</f>
        <v>0</v>
      </c>
      <c r="AI37" s="67">
        <f>G36*[2]装备能力拆分!F$74</f>
        <v>78.444444444444443</v>
      </c>
    </row>
    <row r="38" spans="2:35" x14ac:dyDescent="0.15">
      <c r="C38" s="66" t="s">
        <v>254</v>
      </c>
      <c r="D38" s="66">
        <v>0.3</v>
      </c>
      <c r="F38" s="66">
        <v>0.2</v>
      </c>
      <c r="J38" s="66" t="s">
        <v>124</v>
      </c>
      <c r="K38" s="67">
        <f>D10*[2]装备能力拆分!C$74</f>
        <v>0</v>
      </c>
      <c r="L38" s="67">
        <f>E10*[2]装备能力拆分!D$74</f>
        <v>16.266666666666666</v>
      </c>
      <c r="M38" s="67">
        <f>F10*[2]装备能力拆分!E$74</f>
        <v>0</v>
      </c>
      <c r="N38" s="67">
        <f>G10*[2]装备能力拆分!F$74</f>
        <v>47.066666666666663</v>
      </c>
      <c r="O38" s="68"/>
      <c r="Q38" s="66" t="s">
        <v>124</v>
      </c>
      <c r="R38" s="67">
        <f>D19*[2]装备能力拆分!C$74</f>
        <v>0</v>
      </c>
      <c r="S38" s="67">
        <f>E19*[2]装备能力拆分!D$74</f>
        <v>0</v>
      </c>
      <c r="T38" s="67">
        <f>F19*[2]装备能力拆分!E$74</f>
        <v>16.266666666666666</v>
      </c>
      <c r="U38" s="67">
        <f>G19*[2]装备能力拆分!F$74</f>
        <v>47.066666666666663</v>
      </c>
      <c r="X38" s="66" t="s">
        <v>124</v>
      </c>
      <c r="Y38" s="67">
        <f>D28*[2]装备能力拆分!C$74</f>
        <v>0</v>
      </c>
      <c r="Z38" s="67">
        <f>E28*[2]装备能力拆分!D$74</f>
        <v>0</v>
      </c>
      <c r="AA38" s="67">
        <f>F28*[2]装备能力拆分!E$74</f>
        <v>0</v>
      </c>
      <c r="AB38" s="67">
        <f>G28*[2]装备能力拆分!F$74</f>
        <v>70.599999999999994</v>
      </c>
      <c r="AC38" s="71"/>
      <c r="AE38" s="66" t="s">
        <v>124</v>
      </c>
      <c r="AF38" s="67">
        <f>D37*[2]装备能力拆分!C$74</f>
        <v>0</v>
      </c>
      <c r="AG38" s="67">
        <f>E37*[2]装备能力拆分!D$74</f>
        <v>0</v>
      </c>
      <c r="AH38" s="67">
        <f>F37*[2]装备能力拆分!E$74</f>
        <v>0</v>
      </c>
      <c r="AI38" s="67">
        <f>G37*[2]装备能力拆分!F$74</f>
        <v>47.066666666666663</v>
      </c>
    </row>
    <row r="39" spans="2:35" x14ac:dyDescent="0.15">
      <c r="C39" s="66" t="s">
        <v>255</v>
      </c>
      <c r="D39" s="66">
        <v>0.2</v>
      </c>
      <c r="G39" s="66">
        <v>0.3</v>
      </c>
      <c r="J39" s="66" t="s">
        <v>123</v>
      </c>
      <c r="K39" s="67">
        <f>D11*[2]装备能力拆分!C$74</f>
        <v>197.42222222222222</v>
      </c>
      <c r="L39" s="67">
        <f>E11*[2]装备能力拆分!D$74</f>
        <v>0</v>
      </c>
      <c r="M39" s="67">
        <f>F11*[2]装备能力拆分!E$74</f>
        <v>32.533333333333331</v>
      </c>
      <c r="N39" s="67">
        <f>G11*[2]装备能力拆分!F$74</f>
        <v>0</v>
      </c>
      <c r="O39" s="68"/>
      <c r="Q39" s="66" t="s">
        <v>123</v>
      </c>
      <c r="R39" s="67">
        <f>D20*[2]装备能力拆分!C$74</f>
        <v>197.42222222222222</v>
      </c>
      <c r="S39" s="67">
        <f>E20*[2]装备能力拆分!D$74</f>
        <v>32.533333333333331</v>
      </c>
      <c r="T39" s="67">
        <f>F20*[2]装备能力拆分!E$74</f>
        <v>0</v>
      </c>
      <c r="U39" s="67">
        <f>G20*[2]装备能力拆分!F$74</f>
        <v>0</v>
      </c>
      <c r="X39" s="66" t="s">
        <v>123</v>
      </c>
      <c r="Y39" s="67">
        <f>D29*[2]装备能力拆分!C$74</f>
        <v>246.77777777777777</v>
      </c>
      <c r="Z39" s="67">
        <f>E29*[2]装备能力拆分!D$74</f>
        <v>0</v>
      </c>
      <c r="AA39" s="67">
        <f>F29*[2]装备能力拆分!E$74</f>
        <v>0</v>
      </c>
      <c r="AB39" s="67">
        <f>G29*[2]装备能力拆分!F$74</f>
        <v>0</v>
      </c>
      <c r="AC39" s="71"/>
      <c r="AE39" s="66" t="s">
        <v>123</v>
      </c>
      <c r="AF39" s="67">
        <f>D38*[2]装备能力拆分!C$74</f>
        <v>148.06666666666666</v>
      </c>
      <c r="AG39" s="67">
        <f>E38*[2]装备能力拆分!D$74</f>
        <v>0</v>
      </c>
      <c r="AH39" s="67">
        <f>F38*[2]装备能力拆分!E$74</f>
        <v>32.533333333333331</v>
      </c>
      <c r="AI39" s="67">
        <f>G38*[2]装备能力拆分!F$74</f>
        <v>0</v>
      </c>
    </row>
    <row r="40" spans="2:35" x14ac:dyDescent="0.15">
      <c r="J40" s="66" t="s">
        <v>122</v>
      </c>
      <c r="K40" s="67">
        <f>D12*[2]装备能力拆分!C$74</f>
        <v>49.355555555555554</v>
      </c>
      <c r="L40" s="67">
        <f>E12*[2]装备能力拆分!D$74</f>
        <v>65.066666666666663</v>
      </c>
      <c r="M40" s="67">
        <f>F12*[2]装备能力拆分!E$74</f>
        <v>0</v>
      </c>
      <c r="N40" s="67">
        <f>G12*[2]装备能力拆分!F$74</f>
        <v>0</v>
      </c>
      <c r="O40" s="68"/>
      <c r="Q40" s="66" t="s">
        <v>122</v>
      </c>
      <c r="R40" s="67">
        <f>D21*[2]装备能力拆分!C$74</f>
        <v>49.355555555555554</v>
      </c>
      <c r="S40" s="67">
        <f>E21*[2]装备能力拆分!D$74</f>
        <v>0</v>
      </c>
      <c r="T40" s="67">
        <f>F21*[2]装备能力拆分!E$74</f>
        <v>65.066666666666663</v>
      </c>
      <c r="U40" s="67">
        <f>G21*[2]装备能力拆分!F$74</f>
        <v>0</v>
      </c>
      <c r="X40" s="66" t="s">
        <v>122</v>
      </c>
      <c r="Y40" s="67">
        <f>D30*[2]装备能力拆分!C$74</f>
        <v>98.711111111111109</v>
      </c>
      <c r="Z40" s="67">
        <f>E30*[2]装备能力拆分!D$74</f>
        <v>0</v>
      </c>
      <c r="AA40" s="67">
        <f>F30*[2]装备能力拆分!E$74</f>
        <v>0</v>
      </c>
      <c r="AB40" s="67">
        <f>G30*[2]装备能力拆分!F$74</f>
        <v>15.68888888888889</v>
      </c>
      <c r="AC40" s="71"/>
      <c r="AE40" s="66" t="s">
        <v>122</v>
      </c>
      <c r="AF40" s="67">
        <f>D39*[2]装备能力拆分!C$74</f>
        <v>98.711111111111109</v>
      </c>
      <c r="AG40" s="67">
        <f>E39*[2]装备能力拆分!D$74</f>
        <v>0</v>
      </c>
      <c r="AH40" s="67">
        <f>F39*[2]装备能力拆分!E$74</f>
        <v>0</v>
      </c>
      <c r="AI40" s="67">
        <f>G39*[2]装备能力拆分!F$74</f>
        <v>47.066666666666663</v>
      </c>
    </row>
    <row r="41" spans="2:35" x14ac:dyDescent="0.15">
      <c r="H41" s="66" t="s">
        <v>260</v>
      </c>
      <c r="K41" s="67"/>
      <c r="L41" s="67"/>
      <c r="M41" s="67"/>
      <c r="N41" s="67"/>
      <c r="O41" s="68"/>
      <c r="R41" s="67"/>
      <c r="S41" s="67"/>
      <c r="T41" s="67"/>
      <c r="U41" s="67"/>
      <c r="Y41" s="67"/>
      <c r="Z41" s="67"/>
      <c r="AA41" s="67"/>
      <c r="AB41" s="67"/>
      <c r="AF41" s="67"/>
      <c r="AG41" s="67"/>
      <c r="AH41" s="67"/>
      <c r="AI41" s="67"/>
    </row>
    <row r="42" spans="2:35" x14ac:dyDescent="0.15">
      <c r="J42" s="66" t="s">
        <v>261</v>
      </c>
      <c r="K42" s="67">
        <f>[2]装备能力拆分!C$21*D7</f>
        <v>0</v>
      </c>
      <c r="L42" s="67">
        <f>[2]装备能力拆分!D$21*E7</f>
        <v>113.60000000000001</v>
      </c>
      <c r="M42" s="67">
        <f>[2]装备能力拆分!E$21*F7</f>
        <v>56.800000000000004</v>
      </c>
      <c r="N42" s="67">
        <f>[2]装备能力拆分!F$21*G7</f>
        <v>0</v>
      </c>
      <c r="O42" s="68"/>
      <c r="Q42" s="66" t="s">
        <v>261</v>
      </c>
      <c r="R42" s="67">
        <f>[2]装备能力拆分!C$21*D16</f>
        <v>0</v>
      </c>
      <c r="S42" s="67">
        <f>[2]装备能力拆分!D$21*E16</f>
        <v>56.800000000000004</v>
      </c>
      <c r="T42" s="67">
        <f>[2]装备能力拆分!E$21*F16</f>
        <v>113.60000000000001</v>
      </c>
      <c r="U42" s="67">
        <f>[2]装备能力拆分!F$21*G16</f>
        <v>0</v>
      </c>
      <c r="X42" s="66" t="s">
        <v>261</v>
      </c>
      <c r="Y42" s="67">
        <f>[2]装备能力拆分!C$21*D25</f>
        <v>0</v>
      </c>
      <c r="Z42" s="67">
        <f>[2]装备能力拆分!D$21*E25</f>
        <v>78.100000000000009</v>
      </c>
      <c r="AA42" s="67">
        <f>[2]装备能力拆分!E$21*F25</f>
        <v>78.100000000000009</v>
      </c>
      <c r="AB42" s="67">
        <f>[2]装备能力拆分!F$21*G25</f>
        <v>0</v>
      </c>
      <c r="AE42" s="66" t="s">
        <v>261</v>
      </c>
      <c r="AF42" s="67">
        <f>[2]装备能力拆分!C$21*D34</f>
        <v>0</v>
      </c>
      <c r="AG42" s="67">
        <f>[2]装备能力拆分!D$21*E34</f>
        <v>85.2</v>
      </c>
      <c r="AH42" s="67">
        <f>[2]装备能力拆分!E$21*F34</f>
        <v>85.2</v>
      </c>
      <c r="AI42" s="67">
        <f>[2]装备能力拆分!F$21*G34</f>
        <v>0</v>
      </c>
    </row>
    <row r="43" spans="2:35" x14ac:dyDescent="0.15">
      <c r="J43" s="66" t="s">
        <v>121</v>
      </c>
      <c r="K43" s="67">
        <f>[2]装备能力拆分!C$21*D8</f>
        <v>215.5</v>
      </c>
      <c r="L43" s="67">
        <f>[2]装备能力拆分!D$21*E8</f>
        <v>0</v>
      </c>
      <c r="M43" s="67">
        <f>[2]装备能力拆分!E$21*F8</f>
        <v>0</v>
      </c>
      <c r="N43" s="67">
        <f>[2]装备能力拆分!F$21*G8</f>
        <v>0</v>
      </c>
      <c r="O43" s="68"/>
      <c r="Q43" s="66" t="s">
        <v>121</v>
      </c>
      <c r="R43" s="67">
        <f>[2]装备能力拆分!C$21*D17</f>
        <v>215.5</v>
      </c>
      <c r="S43" s="67">
        <f>[2]装备能力拆分!D$21*E17</f>
        <v>0</v>
      </c>
      <c r="T43" s="67">
        <f>[2]装备能力拆分!E$21*F17</f>
        <v>0</v>
      </c>
      <c r="U43" s="67">
        <f>[2]装备能力拆分!F$21*G17</f>
        <v>0</v>
      </c>
      <c r="X43" s="66" t="s">
        <v>121</v>
      </c>
      <c r="Y43" s="67">
        <f>[2]装备能力拆分!C$21*D26</f>
        <v>344.8</v>
      </c>
      <c r="Z43" s="67">
        <f>[2]装备能力拆分!D$21*E26</f>
        <v>0</v>
      </c>
      <c r="AA43" s="67">
        <f>[2]装备能力拆分!E$21*F26</f>
        <v>0</v>
      </c>
      <c r="AB43" s="67">
        <f>[2]装备能力拆分!F$21*G26</f>
        <v>0</v>
      </c>
      <c r="AE43" s="66" t="s">
        <v>121</v>
      </c>
      <c r="AF43" s="67">
        <f>[2]装备能力拆分!C$21*D35</f>
        <v>215.5</v>
      </c>
      <c r="AG43" s="67">
        <f>[2]装备能力拆分!D$21*E35</f>
        <v>0</v>
      </c>
      <c r="AH43" s="67">
        <f>[2]装备能力拆分!E$21*F35</f>
        <v>0</v>
      </c>
      <c r="AI43" s="67">
        <f>[2]装备能力拆分!F$21*G35</f>
        <v>0</v>
      </c>
    </row>
    <row r="44" spans="2:35" x14ac:dyDescent="0.15">
      <c r="J44" s="66" t="s">
        <v>120</v>
      </c>
      <c r="K44" s="67">
        <f>[2]装备能力拆分!C$21*D9</f>
        <v>0</v>
      </c>
      <c r="L44" s="67">
        <f>[2]装备能力拆分!D$21*E9</f>
        <v>0</v>
      </c>
      <c r="M44" s="67">
        <f>[2]装备能力拆分!E$21*F9</f>
        <v>0</v>
      </c>
      <c r="N44" s="67">
        <f>[2]装备能力拆分!F$21*G9</f>
        <v>54.800000000000004</v>
      </c>
      <c r="O44" s="68"/>
      <c r="Q44" s="66" t="s">
        <v>120</v>
      </c>
      <c r="R44" s="67">
        <f>[2]装备能力拆分!C$21*D18</f>
        <v>0</v>
      </c>
      <c r="S44" s="67">
        <f>[2]装备能力拆分!D$21*E18</f>
        <v>0</v>
      </c>
      <c r="T44" s="67">
        <f>[2]装备能力拆分!E$21*F18</f>
        <v>0</v>
      </c>
      <c r="U44" s="67">
        <f>[2]装备能力拆分!F$21*G18</f>
        <v>54.800000000000004</v>
      </c>
      <c r="X44" s="66" t="s">
        <v>120</v>
      </c>
      <c r="Y44" s="67">
        <f>[2]装备能力拆分!C$21*D27</f>
        <v>0</v>
      </c>
      <c r="Z44" s="67">
        <f>[2]装备能力拆分!D$21*E27</f>
        <v>0</v>
      </c>
      <c r="AA44" s="67">
        <f>[2]装备能力拆分!E$21*F27</f>
        <v>0</v>
      </c>
      <c r="AB44" s="67">
        <f>[2]装备能力拆分!F$21*G27</f>
        <v>82.2</v>
      </c>
      <c r="AE44" s="66" t="s">
        <v>120</v>
      </c>
      <c r="AF44" s="67">
        <f>[2]装备能力拆分!C$21*D36</f>
        <v>0</v>
      </c>
      <c r="AG44" s="67">
        <f>[2]装备能力拆分!D$21*E36</f>
        <v>0</v>
      </c>
      <c r="AH44" s="67">
        <f>[2]装备能力拆分!E$21*F36</f>
        <v>0</v>
      </c>
      <c r="AI44" s="67">
        <f>[2]装备能力拆分!F$21*G36</f>
        <v>68.5</v>
      </c>
    </row>
    <row r="45" spans="2:35" x14ac:dyDescent="0.15">
      <c r="J45" s="66" t="s">
        <v>119</v>
      </c>
      <c r="K45" s="67">
        <f>[2]装备能力拆分!C$21*D10</f>
        <v>0</v>
      </c>
      <c r="L45" s="67">
        <f>[2]装备能力拆分!D$21*E10</f>
        <v>14.200000000000001</v>
      </c>
      <c r="M45" s="67">
        <f>[2]装备能力拆分!E$21*F10</f>
        <v>0</v>
      </c>
      <c r="N45" s="67">
        <f>[2]装备能力拆分!F$21*G10</f>
        <v>41.1</v>
      </c>
      <c r="O45" s="68"/>
      <c r="Q45" s="66" t="s">
        <v>119</v>
      </c>
      <c r="R45" s="67">
        <f>[2]装备能力拆分!C$21*D19</f>
        <v>0</v>
      </c>
      <c r="S45" s="67">
        <f>[2]装备能力拆分!D$21*E19</f>
        <v>0</v>
      </c>
      <c r="T45" s="67">
        <f>[2]装备能力拆分!E$21*F19</f>
        <v>14.200000000000001</v>
      </c>
      <c r="U45" s="67">
        <f>[2]装备能力拆分!F$21*G19</f>
        <v>41.1</v>
      </c>
      <c r="X45" s="66" t="s">
        <v>119</v>
      </c>
      <c r="Y45" s="67">
        <f>[2]装备能力拆分!C$21*D28</f>
        <v>0</v>
      </c>
      <c r="Z45" s="67">
        <f>[2]装备能力拆分!D$21*E28</f>
        <v>0</v>
      </c>
      <c r="AA45" s="67">
        <f>[2]装备能力拆分!E$21*F28</f>
        <v>0</v>
      </c>
      <c r="AB45" s="67">
        <f>[2]装备能力拆分!F$21*G28</f>
        <v>61.65</v>
      </c>
      <c r="AE45" s="66" t="s">
        <v>119</v>
      </c>
      <c r="AF45" s="67">
        <f>[2]装备能力拆分!C$21*D37</f>
        <v>0</v>
      </c>
      <c r="AG45" s="67">
        <f>[2]装备能力拆分!D$21*E37</f>
        <v>0</v>
      </c>
      <c r="AH45" s="67">
        <f>[2]装备能力拆分!E$21*F37</f>
        <v>0</v>
      </c>
      <c r="AI45" s="67">
        <f>[2]装备能力拆分!F$21*G37</f>
        <v>41.1</v>
      </c>
    </row>
    <row r="46" spans="2:35" x14ac:dyDescent="0.15">
      <c r="J46" s="66" t="s">
        <v>118</v>
      </c>
      <c r="K46" s="67">
        <f>[2]装备能力拆分!C$21*D11</f>
        <v>172.4</v>
      </c>
      <c r="L46" s="67">
        <f>[2]装备能力拆分!D$21*E11</f>
        <v>0</v>
      </c>
      <c r="M46" s="67">
        <f>[2]装备能力拆分!E$21*F11</f>
        <v>28.400000000000002</v>
      </c>
      <c r="N46" s="67">
        <f>[2]装备能力拆分!F$21*G11</f>
        <v>0</v>
      </c>
      <c r="O46" s="68"/>
      <c r="Q46" s="66" t="s">
        <v>118</v>
      </c>
      <c r="R46" s="67">
        <f>[2]装备能力拆分!C$21*D20</f>
        <v>172.4</v>
      </c>
      <c r="S46" s="67">
        <f>[2]装备能力拆分!D$21*E20</f>
        <v>28.400000000000002</v>
      </c>
      <c r="T46" s="67">
        <f>[2]装备能力拆分!E$21*F20</f>
        <v>0</v>
      </c>
      <c r="U46" s="67">
        <f>[2]装备能力拆分!F$21*G20</f>
        <v>0</v>
      </c>
      <c r="X46" s="66" t="s">
        <v>118</v>
      </c>
      <c r="Y46" s="67">
        <f>[2]装备能力拆分!C$21*D29</f>
        <v>215.5</v>
      </c>
      <c r="Z46" s="67">
        <f>[2]装备能力拆分!D$21*E29</f>
        <v>0</v>
      </c>
      <c r="AA46" s="67">
        <f>[2]装备能力拆分!E$21*F29</f>
        <v>0</v>
      </c>
      <c r="AB46" s="67">
        <f>[2]装备能力拆分!F$21*G29</f>
        <v>0</v>
      </c>
      <c r="AE46" s="66" t="s">
        <v>118</v>
      </c>
      <c r="AF46" s="67">
        <f>[2]装备能力拆分!C$21*D38</f>
        <v>129.29999999999998</v>
      </c>
      <c r="AG46" s="67">
        <f>[2]装备能力拆分!D$21*E38</f>
        <v>0</v>
      </c>
      <c r="AH46" s="67">
        <f>[2]装备能力拆分!E$21*F38</f>
        <v>28.400000000000002</v>
      </c>
      <c r="AI46" s="67">
        <f>[2]装备能力拆分!F$21*G38</f>
        <v>0</v>
      </c>
    </row>
    <row r="47" spans="2:35" x14ac:dyDescent="0.15">
      <c r="J47" s="66" t="s">
        <v>117</v>
      </c>
      <c r="K47" s="67">
        <f>[2]装备能力拆分!C$21*D12</f>
        <v>43.1</v>
      </c>
      <c r="L47" s="67">
        <f>[2]装备能力拆分!D$21*E12</f>
        <v>56.800000000000004</v>
      </c>
      <c r="M47" s="67">
        <f>[2]装备能力拆分!E$21*F12</f>
        <v>0</v>
      </c>
      <c r="N47" s="67">
        <f>[2]装备能力拆分!F$21*G12</f>
        <v>0</v>
      </c>
      <c r="O47" s="68"/>
      <c r="Q47" s="66" t="s">
        <v>117</v>
      </c>
      <c r="R47" s="67">
        <f>[2]装备能力拆分!C$21*D21</f>
        <v>43.1</v>
      </c>
      <c r="S47" s="67">
        <f>[2]装备能力拆分!D$21*E21</f>
        <v>0</v>
      </c>
      <c r="T47" s="67">
        <f>[2]装备能力拆分!E$21*F21</f>
        <v>56.800000000000004</v>
      </c>
      <c r="U47" s="67">
        <f>[2]装备能力拆分!F$21*G21</f>
        <v>0</v>
      </c>
      <c r="X47" s="66" t="s">
        <v>117</v>
      </c>
      <c r="Y47" s="67">
        <f>[2]装备能力拆分!C$21*D30</f>
        <v>86.2</v>
      </c>
      <c r="Z47" s="67">
        <f>[2]装备能力拆分!D$21*E30</f>
        <v>0</v>
      </c>
      <c r="AA47" s="67">
        <f>[2]装备能力拆分!E$21*F30</f>
        <v>0</v>
      </c>
      <c r="AB47" s="67">
        <f>[2]装备能力拆分!F$21*G30</f>
        <v>13.700000000000001</v>
      </c>
      <c r="AE47" s="66" t="s">
        <v>117</v>
      </c>
      <c r="AF47" s="67">
        <f>[2]装备能力拆分!C$21*D39</f>
        <v>86.2</v>
      </c>
      <c r="AG47" s="67">
        <f>[2]装备能力拆分!D$21*E39</f>
        <v>0</v>
      </c>
      <c r="AH47" s="67">
        <f>[2]装备能力拆分!E$21*F39</f>
        <v>0</v>
      </c>
      <c r="AI47" s="67">
        <f>[2]装备能力拆分!F$21*G39</f>
        <v>41.1</v>
      </c>
    </row>
    <row r="48" spans="2:35" x14ac:dyDescent="0.15">
      <c r="J48" s="66" t="s">
        <v>262</v>
      </c>
      <c r="K48" s="67">
        <f>[2]装备能力拆分!$H$5*[2]装备能力拆分!C$20*D7</f>
        <v>0</v>
      </c>
      <c r="L48" s="67">
        <f>[2]装备能力拆分!$H$5*[2]装备能力拆分!D$20*E7</f>
        <v>214.099648</v>
      </c>
      <c r="M48" s="67">
        <f>[2]装备能力拆分!$H$5*[2]装备能力拆分!E$20*F7</f>
        <v>107.049824</v>
      </c>
      <c r="N48" s="67">
        <f>[2]装备能力拆分!$H$5*[2]装备能力拆分!F$20*G7</f>
        <v>0</v>
      </c>
      <c r="O48" s="68"/>
      <c r="Q48" s="66" t="s">
        <v>262</v>
      </c>
      <c r="R48" s="67">
        <f>[2]装备能力拆分!$H$5*[2]装备能力拆分!C$20*D16</f>
        <v>0</v>
      </c>
      <c r="S48" s="67">
        <f>[2]装备能力拆分!$H$5*[2]装备能力拆分!D$20*E16</f>
        <v>107.049824</v>
      </c>
      <c r="T48" s="67">
        <f>[2]装备能力拆分!$H$5*[2]装备能力拆分!E$20*F16</f>
        <v>214.099648</v>
      </c>
      <c r="U48" s="67">
        <f>[2]装备能力拆分!$H$5*[2]装备能力拆分!F$20*G16</f>
        <v>0</v>
      </c>
      <c r="X48" s="66" t="s">
        <v>262</v>
      </c>
      <c r="Y48" s="67">
        <f>[2]装备能力拆分!$H$5*[2]装备能力拆分!C$20*D25</f>
        <v>0</v>
      </c>
      <c r="Z48" s="67">
        <f>[2]装备能力拆分!$H$5*[2]装备能力拆分!D$20*E25</f>
        <v>147.19350800000001</v>
      </c>
      <c r="AA48" s="67">
        <f>[2]装备能力拆分!$H$5*[2]装备能力拆分!E$20*F25</f>
        <v>147.19350800000001</v>
      </c>
      <c r="AB48" s="67">
        <f>[2]装备能力拆分!$H$5*[2]装备能力拆分!F$20*G25</f>
        <v>0</v>
      </c>
      <c r="AE48" s="66" t="s">
        <v>262</v>
      </c>
      <c r="AF48" s="67">
        <f>[2]装备能力拆分!$H$5*[2]装备能力拆分!C$20*D34</f>
        <v>0</v>
      </c>
      <c r="AG48" s="67">
        <f>[2]装备能力拆分!$H$5*[2]装备能力拆分!D$20*E34</f>
        <v>160.57473599999997</v>
      </c>
      <c r="AH48" s="67">
        <f>[2]装备能力拆分!$H$5*[2]装备能力拆分!E$20*F34</f>
        <v>160.57473599999997</v>
      </c>
      <c r="AI48" s="67">
        <f>[2]装备能力拆分!$H$5*[2]装备能力拆分!F$20*G34</f>
        <v>0</v>
      </c>
    </row>
    <row r="49" spans="10:35" x14ac:dyDescent="0.15">
      <c r="J49" s="66" t="s">
        <v>116</v>
      </c>
      <c r="K49" s="67">
        <f>[2]装备能力拆分!$H$5*[2]装备能力拆分!C$20*D8</f>
        <v>406.14853999999997</v>
      </c>
      <c r="L49" s="67">
        <f>[2]装备能力拆分!$H$5*[2]装备能力拆分!D$20*E8</f>
        <v>0</v>
      </c>
      <c r="M49" s="67">
        <f>[2]装备能力拆分!$H$5*[2]装备能力拆分!E$20*F8</f>
        <v>0</v>
      </c>
      <c r="N49" s="67">
        <f>[2]装备能力拆分!$H$5*[2]装备能力拆分!F$20*G8</f>
        <v>0</v>
      </c>
      <c r="O49" s="68"/>
      <c r="Q49" s="66" t="s">
        <v>116</v>
      </c>
      <c r="R49" s="67">
        <f>[2]装备能力拆分!$H$5*[2]装备能力拆分!C$20*D17</f>
        <v>406.14853999999997</v>
      </c>
      <c r="S49" s="67">
        <f>[2]装备能力拆分!$H$5*[2]装备能力拆分!D$20*E17</f>
        <v>0</v>
      </c>
      <c r="T49" s="67">
        <f>[2]装备能力拆分!$H$5*[2]装备能力拆分!E$20*F17</f>
        <v>0</v>
      </c>
      <c r="U49" s="67">
        <f>[2]装备能力拆分!$H$5*[2]装备能力拆分!F$20*G17</f>
        <v>0</v>
      </c>
      <c r="X49" s="66" t="s">
        <v>116</v>
      </c>
      <c r="Y49" s="67">
        <f>[2]装备能力拆分!$H$5*[2]装备能力拆分!C$20*D26</f>
        <v>649.83766400000002</v>
      </c>
      <c r="Z49" s="67">
        <f>[2]装备能力拆分!$H$5*[2]装备能力拆分!D$20*E26</f>
        <v>0</v>
      </c>
      <c r="AA49" s="67">
        <f>[2]装备能力拆分!$H$5*[2]装备能力拆分!E$20*F26</f>
        <v>0</v>
      </c>
      <c r="AB49" s="67">
        <f>[2]装备能力拆分!$H$5*[2]装备能力拆分!F$20*G26</f>
        <v>0</v>
      </c>
      <c r="AE49" s="66" t="s">
        <v>116</v>
      </c>
      <c r="AF49" s="67">
        <f>[2]装备能力拆分!$H$5*[2]装备能力拆分!C$20*D35</f>
        <v>406.14853999999997</v>
      </c>
      <c r="AG49" s="67">
        <f>[2]装备能力拆分!$H$5*[2]装备能力拆分!D$20*E35</f>
        <v>0</v>
      </c>
      <c r="AH49" s="67">
        <f>[2]装备能力拆分!$H$5*[2]装备能力拆分!E$20*F35</f>
        <v>0</v>
      </c>
      <c r="AI49" s="67">
        <f>[2]装备能力拆分!$H$5*[2]装备能力拆分!F$20*G35</f>
        <v>0</v>
      </c>
    </row>
    <row r="50" spans="10:35" x14ac:dyDescent="0.15">
      <c r="J50" s="66" t="s">
        <v>115</v>
      </c>
      <c r="K50" s="67">
        <f>[2]装备能力拆分!$H$5*[2]装备能力拆分!C$20*D9</f>
        <v>0</v>
      </c>
      <c r="L50" s="67">
        <f>[2]装备能力拆分!$H$5*[2]装备能力拆分!D$20*E9</f>
        <v>0</v>
      </c>
      <c r="M50" s="67">
        <f>[2]装备能力拆分!$H$5*[2]装备能力拆分!E$20*F9</f>
        <v>0</v>
      </c>
      <c r="N50" s="67">
        <f>[2]装备能力拆分!$H$5*[2]装备能力拆分!F$20*G9</f>
        <v>103.28046400000001</v>
      </c>
      <c r="O50" s="68"/>
      <c r="Q50" s="66" t="s">
        <v>115</v>
      </c>
      <c r="R50" s="67">
        <f>[2]装备能力拆分!$H$5*[2]装备能力拆分!C$20*D18</f>
        <v>0</v>
      </c>
      <c r="S50" s="67">
        <f>[2]装备能力拆分!$H$5*[2]装备能力拆分!D$20*E18</f>
        <v>0</v>
      </c>
      <c r="T50" s="67">
        <f>[2]装备能力拆分!$H$5*[2]装备能力拆分!E$20*F18</f>
        <v>0</v>
      </c>
      <c r="U50" s="67">
        <f>[2]装备能力拆分!$H$5*[2]装备能力拆分!F$20*G18</f>
        <v>103.28046400000001</v>
      </c>
      <c r="X50" s="66" t="s">
        <v>115</v>
      </c>
      <c r="Y50" s="67">
        <f>[2]装备能力拆分!$H$5*[2]装备能力拆分!C$20*D27</f>
        <v>0</v>
      </c>
      <c r="Z50" s="67">
        <f>[2]装备能力拆分!$H$5*[2]装备能力拆分!D$20*E27</f>
        <v>0</v>
      </c>
      <c r="AA50" s="67">
        <f>[2]装备能力拆分!$H$5*[2]装备能力拆分!E$20*F27</f>
        <v>0</v>
      </c>
      <c r="AB50" s="67">
        <f>[2]装备能力拆分!$H$5*[2]装备能力拆分!F$20*G27</f>
        <v>154.92069599999999</v>
      </c>
      <c r="AE50" s="66" t="s">
        <v>115</v>
      </c>
      <c r="AF50" s="67">
        <f>[2]装备能力拆分!$H$5*[2]装备能力拆分!C$20*D36</f>
        <v>0</v>
      </c>
      <c r="AG50" s="67">
        <f>[2]装备能力拆分!$H$5*[2]装备能力拆分!D$20*E36</f>
        <v>0</v>
      </c>
      <c r="AH50" s="67">
        <f>[2]装备能力拆分!$H$5*[2]装备能力拆分!E$20*F36</f>
        <v>0</v>
      </c>
      <c r="AI50" s="67">
        <f>[2]装备能力拆分!$H$5*[2]装备能力拆分!F$20*G36</f>
        <v>129.10058000000001</v>
      </c>
    </row>
    <row r="51" spans="10:35" x14ac:dyDescent="0.15">
      <c r="J51" s="66" t="s">
        <v>114</v>
      </c>
      <c r="K51" s="67">
        <f>[2]装备能力拆分!$H$5*[2]装备能力拆分!C$20*D10</f>
        <v>0</v>
      </c>
      <c r="L51" s="67">
        <f>[2]装备能力拆分!$H$5*[2]装备能力拆分!D$20*E10</f>
        <v>26.762456</v>
      </c>
      <c r="M51" s="67">
        <f>[2]装备能力拆分!$H$5*[2]装备能力拆分!E$20*F10</f>
        <v>0</v>
      </c>
      <c r="N51" s="67">
        <f>[2]装备能力拆分!$H$5*[2]装备能力拆分!F$20*G10</f>
        <v>77.460347999999996</v>
      </c>
      <c r="O51" s="68"/>
      <c r="Q51" s="66" t="s">
        <v>114</v>
      </c>
      <c r="R51" s="67">
        <f>[2]装备能力拆分!$H$5*[2]装备能力拆分!C$20*D19</f>
        <v>0</v>
      </c>
      <c r="S51" s="67">
        <f>[2]装备能力拆分!$H$5*[2]装备能力拆分!D$20*E19</f>
        <v>0</v>
      </c>
      <c r="T51" s="67">
        <f>[2]装备能力拆分!$H$5*[2]装备能力拆分!E$20*F19</f>
        <v>26.762456</v>
      </c>
      <c r="U51" s="67">
        <f>[2]装备能力拆分!$H$5*[2]装备能力拆分!F$20*G19</f>
        <v>77.460347999999996</v>
      </c>
      <c r="X51" s="66" t="s">
        <v>114</v>
      </c>
      <c r="Y51" s="67">
        <f>[2]装备能力拆分!$H$5*[2]装备能力拆分!C$20*D28</f>
        <v>0</v>
      </c>
      <c r="Z51" s="67">
        <f>[2]装备能力拆分!$H$5*[2]装备能力拆分!D$20*E28</f>
        <v>0</v>
      </c>
      <c r="AA51" s="67">
        <f>[2]装备能力拆分!$H$5*[2]装备能力拆分!E$20*F28</f>
        <v>0</v>
      </c>
      <c r="AB51" s="67">
        <f>[2]装备能力拆分!$H$5*[2]装备能力拆分!F$20*G28</f>
        <v>116.19052200000002</v>
      </c>
      <c r="AE51" s="66" t="s">
        <v>114</v>
      </c>
      <c r="AF51" s="67">
        <f>[2]装备能力拆分!$H$5*[2]装备能力拆分!C$20*D37</f>
        <v>0</v>
      </c>
      <c r="AG51" s="67">
        <f>[2]装备能力拆分!$H$5*[2]装备能力拆分!D$20*E37</f>
        <v>0</v>
      </c>
      <c r="AH51" s="67">
        <f>[2]装备能力拆分!$H$5*[2]装备能力拆分!E$20*F37</f>
        <v>0</v>
      </c>
      <c r="AI51" s="67">
        <f>[2]装备能力拆分!$H$5*[2]装备能力拆分!F$20*G37</f>
        <v>77.460347999999996</v>
      </c>
    </row>
    <row r="52" spans="10:35" x14ac:dyDescent="0.15">
      <c r="J52" s="66" t="s">
        <v>113</v>
      </c>
      <c r="K52" s="67">
        <f>[2]装备能力拆分!$H$5*[2]装备能力拆分!C$20*D11</f>
        <v>324.91883200000001</v>
      </c>
      <c r="L52" s="67">
        <f>[2]装备能力拆分!$H$5*[2]装备能力拆分!D$20*E11</f>
        <v>0</v>
      </c>
      <c r="M52" s="67">
        <f>[2]装备能力拆分!$H$5*[2]装备能力拆分!E$20*F11</f>
        <v>53.524912</v>
      </c>
      <c r="N52" s="67">
        <f>[2]装备能力拆分!$H$5*[2]装备能力拆分!F$20*G11</f>
        <v>0</v>
      </c>
      <c r="O52" s="68"/>
      <c r="Q52" s="66" t="s">
        <v>113</v>
      </c>
      <c r="R52" s="67">
        <f>[2]装备能力拆分!$H$5*[2]装备能力拆分!C$20*D20</f>
        <v>324.91883200000001</v>
      </c>
      <c r="S52" s="67">
        <f>[2]装备能力拆分!$H$5*[2]装备能力拆分!D$20*E20</f>
        <v>53.524912</v>
      </c>
      <c r="T52" s="67">
        <f>[2]装备能力拆分!$H$5*[2]装备能力拆分!E$20*F20</f>
        <v>0</v>
      </c>
      <c r="U52" s="67">
        <f>[2]装备能力拆分!$H$5*[2]装备能力拆分!F$20*G20</f>
        <v>0</v>
      </c>
      <c r="X52" s="66" t="s">
        <v>113</v>
      </c>
      <c r="Y52" s="67">
        <f>[2]装备能力拆分!$H$5*[2]装备能力拆分!C$20*D29</f>
        <v>406.14853999999997</v>
      </c>
      <c r="Z52" s="67">
        <f>[2]装备能力拆分!$H$5*[2]装备能力拆分!D$20*E29</f>
        <v>0</v>
      </c>
      <c r="AA52" s="67">
        <f>[2]装备能力拆分!$H$5*[2]装备能力拆分!E$20*F29</f>
        <v>0</v>
      </c>
      <c r="AB52" s="67">
        <f>[2]装备能力拆分!$H$5*[2]装备能力拆分!F$20*G29</f>
        <v>0</v>
      </c>
      <c r="AE52" s="66" t="s">
        <v>113</v>
      </c>
      <c r="AF52" s="67">
        <f>[2]装备能力拆分!$H$5*[2]装备能力拆分!C$20*D38</f>
        <v>243.68912399999996</v>
      </c>
      <c r="AG52" s="67">
        <f>[2]装备能力拆分!$H$5*[2]装备能力拆分!D$20*E38</f>
        <v>0</v>
      </c>
      <c r="AH52" s="67">
        <f>[2]装备能力拆分!$H$5*[2]装备能力拆分!E$20*F38</f>
        <v>53.524912</v>
      </c>
      <c r="AI52" s="67">
        <f>[2]装备能力拆分!$H$5*[2]装备能力拆分!F$20*G38</f>
        <v>0</v>
      </c>
    </row>
    <row r="53" spans="10:35" x14ac:dyDescent="0.15">
      <c r="J53" s="66" t="s">
        <v>112</v>
      </c>
      <c r="K53" s="67">
        <f>[2]装备能力拆分!$H$5*[2]装备能力拆分!C$20*D12</f>
        <v>81.229708000000002</v>
      </c>
      <c r="L53" s="67">
        <f>[2]装备能力拆分!$H$5*[2]装备能力拆分!D$20*E12</f>
        <v>107.049824</v>
      </c>
      <c r="M53" s="67">
        <f>[2]装备能力拆分!$H$5*[2]装备能力拆分!E$20*F12</f>
        <v>0</v>
      </c>
      <c r="N53" s="67">
        <f>[2]装备能力拆分!$H$5*[2]装备能力拆分!F$20*G12</f>
        <v>0</v>
      </c>
      <c r="O53" s="68"/>
      <c r="Q53" s="66" t="s">
        <v>112</v>
      </c>
      <c r="R53" s="67">
        <f>[2]装备能力拆分!$H$5*[2]装备能力拆分!C$20*D21</f>
        <v>81.229708000000002</v>
      </c>
      <c r="S53" s="67">
        <f>[2]装备能力拆分!$H$5*[2]装备能力拆分!D$20*E21</f>
        <v>0</v>
      </c>
      <c r="T53" s="67">
        <f>[2]装备能力拆分!$H$5*[2]装备能力拆分!E$20*F21</f>
        <v>107.049824</v>
      </c>
      <c r="U53" s="67">
        <f>[2]装备能力拆分!$H$5*[2]装备能力拆分!F$20*G21</f>
        <v>0</v>
      </c>
      <c r="X53" s="66" t="s">
        <v>112</v>
      </c>
      <c r="Y53" s="67">
        <f>[2]装备能力拆分!$H$5*[2]装备能力拆分!C$20*D30</f>
        <v>162.459416</v>
      </c>
      <c r="Z53" s="67">
        <f>[2]装备能力拆分!$H$5*[2]装备能力拆分!D$20*E30</f>
        <v>0</v>
      </c>
      <c r="AA53" s="67">
        <f>[2]装备能力拆分!$H$5*[2]装备能力拆分!E$20*F30</f>
        <v>0</v>
      </c>
      <c r="AB53" s="67">
        <f>[2]装备能力拆分!$H$5*[2]装备能力拆分!F$20*G30</f>
        <v>25.820116000000002</v>
      </c>
      <c r="AE53" s="66" t="s">
        <v>112</v>
      </c>
      <c r="AF53" s="67">
        <f>[2]装备能力拆分!$H$5*[2]装备能力拆分!C$20*D39</f>
        <v>162.459416</v>
      </c>
      <c r="AG53" s="67">
        <f>[2]装备能力拆分!$H$5*[2]装备能力拆分!D$20*E39</f>
        <v>0</v>
      </c>
      <c r="AH53" s="67">
        <f>[2]装备能力拆分!$H$5*[2]装备能力拆分!E$20*F39</f>
        <v>0</v>
      </c>
      <c r="AI53" s="67">
        <f>[2]装备能力拆分!$H$5*[2]装备能力拆分!F$20*G39</f>
        <v>77.460347999999996</v>
      </c>
    </row>
    <row r="54" spans="10:35" x14ac:dyDescent="0.15">
      <c r="J54" s="66" t="s">
        <v>263</v>
      </c>
      <c r="K54" s="67">
        <f>[2]装备能力拆分!$H$7*[2]装备能力拆分!C$20*D7</f>
        <v>0</v>
      </c>
      <c r="L54" s="67">
        <f>[2]装备能力拆分!$H$7*[2]装备能力拆分!D$20*E7</f>
        <v>384.55355347200003</v>
      </c>
      <c r="M54" s="67">
        <f>[2]装备能力拆分!$H$7*[2]装备能力拆分!E$20*F7</f>
        <v>192.27677673600002</v>
      </c>
      <c r="N54" s="67">
        <f>[2]装备能力拆分!$H$7*[2]装备能力拆分!F$20*G7</f>
        <v>0</v>
      </c>
      <c r="O54" s="68"/>
      <c r="Q54" s="66" t="s">
        <v>263</v>
      </c>
      <c r="R54" s="67">
        <f>[2]装备能力拆分!$H$7*[2]装备能力拆分!C$20*D16</f>
        <v>0</v>
      </c>
      <c r="S54" s="67">
        <f>[2]装备能力拆分!$H$7*[2]装备能力拆分!D$20*E16</f>
        <v>192.27677673600002</v>
      </c>
      <c r="T54" s="67">
        <f>[2]装备能力拆分!$H$7*[2]装备能力拆分!E$20*F16</f>
        <v>384.55355347200003</v>
      </c>
      <c r="U54" s="67">
        <f>[2]装备能力拆分!$H$7*[2]装备能力拆分!F$20*G16</f>
        <v>0</v>
      </c>
      <c r="X54" s="66" t="s">
        <v>263</v>
      </c>
      <c r="Y54" s="67">
        <f>[2]装备能力拆分!$H$7*[2]装备能力拆分!C$20*D25</f>
        <v>0</v>
      </c>
      <c r="Z54" s="67">
        <f>[2]装备能力拆分!$H$7*[2]装备能力拆分!D$20*E25</f>
        <v>264.38056801200003</v>
      </c>
      <c r="AA54" s="67">
        <f>[2]装备能力拆分!$H$7*[2]装备能力拆分!E$20*F25</f>
        <v>264.38056801200003</v>
      </c>
      <c r="AB54" s="67">
        <f>[2]装备能力拆分!$H$7*[2]装备能力拆分!F$20*G25</f>
        <v>0</v>
      </c>
      <c r="AE54" s="66" t="s">
        <v>263</v>
      </c>
      <c r="AF54" s="67">
        <f>[2]装备能力拆分!$H$7*[2]装备能力拆分!C$20*D34</f>
        <v>0</v>
      </c>
      <c r="AG54" s="67">
        <f>[2]装备能力拆分!$H$7*[2]装备能力拆分!D$20*E34</f>
        <v>288.41516510399998</v>
      </c>
      <c r="AH54" s="67">
        <f>[2]装备能力拆分!$H$7*[2]装备能力拆分!E$20*F34</f>
        <v>288.41516510399998</v>
      </c>
      <c r="AI54" s="67">
        <f>[2]装备能力拆分!$H$7*[2]装备能力拆分!F$20*G34</f>
        <v>0</v>
      </c>
    </row>
    <row r="55" spans="10:35" x14ac:dyDescent="0.15">
      <c r="J55" s="66" t="s">
        <v>111</v>
      </c>
      <c r="K55" s="67">
        <f>[2]装备能力拆分!$H$7*[2]装备能力拆分!C$20*D8</f>
        <v>729.50079906000008</v>
      </c>
      <c r="L55" s="67">
        <f>[2]装备能力拆分!$H$7*[2]装备能力拆分!D$20*E8</f>
        <v>0</v>
      </c>
      <c r="M55" s="67">
        <f>[2]装备能力拆分!$H$7*[2]装备能力拆分!E$20*F8</f>
        <v>0</v>
      </c>
      <c r="N55" s="67">
        <f>[2]装备能力拆分!$H$7*[2]装备能力拆分!F$20*G8</f>
        <v>0</v>
      </c>
      <c r="O55" s="68"/>
      <c r="Q55" s="66" t="s">
        <v>111</v>
      </c>
      <c r="R55" s="67">
        <f>[2]装备能力拆分!$H$7*[2]装备能力拆分!C$20*D17</f>
        <v>729.50079906000008</v>
      </c>
      <c r="S55" s="67">
        <f>[2]装备能力拆分!$H$7*[2]装备能力拆分!D$20*E17</f>
        <v>0</v>
      </c>
      <c r="T55" s="67">
        <f>[2]装备能力拆分!$H$7*[2]装备能力拆分!E$20*F17</f>
        <v>0</v>
      </c>
      <c r="U55" s="67">
        <f>[2]装备能力拆分!$H$7*[2]装备能力拆分!F$20*G17</f>
        <v>0</v>
      </c>
      <c r="X55" s="66" t="s">
        <v>111</v>
      </c>
      <c r="Y55" s="67">
        <f>[2]装备能力拆分!$H$7*[2]装备能力拆分!C$20*D26</f>
        <v>1167.2012784960002</v>
      </c>
      <c r="Z55" s="67">
        <f>[2]装备能力拆分!$H$7*[2]装备能力拆分!D$20*E26</f>
        <v>0</v>
      </c>
      <c r="AA55" s="67">
        <f>[2]装备能力拆分!$H$7*[2]装备能力拆分!E$20*F26</f>
        <v>0</v>
      </c>
      <c r="AB55" s="67">
        <f>[2]装备能力拆分!$H$7*[2]装备能力拆分!F$20*G26</f>
        <v>0</v>
      </c>
      <c r="AE55" s="66" t="s">
        <v>111</v>
      </c>
      <c r="AF55" s="67">
        <f>[2]装备能力拆分!$H$7*[2]装备能力拆分!C$20*D35</f>
        <v>729.50079906000008</v>
      </c>
      <c r="AG55" s="67">
        <f>[2]装备能力拆分!$H$7*[2]装备能力拆分!D$20*E35</f>
        <v>0</v>
      </c>
      <c r="AH55" s="67">
        <f>[2]装备能力拆分!$H$7*[2]装备能力拆分!E$20*F35</f>
        <v>0</v>
      </c>
      <c r="AI55" s="67">
        <f>[2]装备能力拆分!$H$7*[2]装备能力拆分!F$20*G35</f>
        <v>0</v>
      </c>
    </row>
    <row r="56" spans="10:35" x14ac:dyDescent="0.15">
      <c r="J56" s="66" t="s">
        <v>110</v>
      </c>
      <c r="K56" s="67">
        <f>[2]装备能力拆分!$H$7*[2]装备能力拆分!C$20*D9</f>
        <v>0</v>
      </c>
      <c r="L56" s="67">
        <f>[2]装备能力拆分!$H$7*[2]装备能力拆分!D$20*E9</f>
        <v>0</v>
      </c>
      <c r="M56" s="67">
        <f>[2]装备能力拆分!$H$7*[2]装备能力拆分!E$20*F9</f>
        <v>0</v>
      </c>
      <c r="N56" s="67">
        <f>[2]装备能力拆分!$H$7*[2]装备能力拆分!F$20*G9</f>
        <v>185.50646769600004</v>
      </c>
      <c r="O56" s="68"/>
      <c r="Q56" s="66" t="s">
        <v>110</v>
      </c>
      <c r="R56" s="67">
        <f>[2]装备能力拆分!$H$7*[2]装备能力拆分!C$20*D18</f>
        <v>0</v>
      </c>
      <c r="S56" s="67">
        <f>[2]装备能力拆分!$H$7*[2]装备能力拆分!D$20*E18</f>
        <v>0</v>
      </c>
      <c r="T56" s="67">
        <f>[2]装备能力拆分!$H$7*[2]装备能力拆分!E$20*F18</f>
        <v>0</v>
      </c>
      <c r="U56" s="67">
        <f>[2]装备能力拆分!$H$7*[2]装备能力拆分!F$20*G18</f>
        <v>185.50646769600004</v>
      </c>
      <c r="X56" s="66" t="s">
        <v>110</v>
      </c>
      <c r="Y56" s="67">
        <f>[2]装备能力拆分!$H$7*[2]装备能力拆分!C$20*D27</f>
        <v>0</v>
      </c>
      <c r="Z56" s="67">
        <f>[2]装备能力拆分!$H$7*[2]装备能力拆分!D$20*E27</f>
        <v>0</v>
      </c>
      <c r="AA56" s="67">
        <f>[2]装备能力拆分!$H$7*[2]装备能力拆分!E$20*F27</f>
        <v>0</v>
      </c>
      <c r="AB56" s="67">
        <f>[2]装备能力拆分!$H$7*[2]装备能力拆分!F$20*G27</f>
        <v>278.25970154400005</v>
      </c>
      <c r="AE56" s="66" t="s">
        <v>110</v>
      </c>
      <c r="AF56" s="67">
        <f>[2]装备能力拆分!$H$7*[2]装备能力拆分!C$20*D36</f>
        <v>0</v>
      </c>
      <c r="AG56" s="67">
        <f>[2]装备能力拆分!$H$7*[2]装备能力拆分!D$20*E36</f>
        <v>0</v>
      </c>
      <c r="AH56" s="67">
        <f>[2]装备能力拆分!$H$7*[2]装备能力拆分!E$20*F36</f>
        <v>0</v>
      </c>
      <c r="AI56" s="67">
        <f>[2]装备能力拆分!$H$7*[2]装备能力拆分!F$20*G36</f>
        <v>231.88308462000003</v>
      </c>
    </row>
    <row r="57" spans="10:35" x14ac:dyDescent="0.15">
      <c r="J57" s="66" t="s">
        <v>109</v>
      </c>
      <c r="K57" s="67">
        <f>[2]装备能力拆分!$H$7*[2]装备能力拆分!C$20*D10</f>
        <v>0</v>
      </c>
      <c r="L57" s="67">
        <f>[2]装备能力拆分!$H$7*[2]装备能力拆分!D$20*E10</f>
        <v>48.069194184000004</v>
      </c>
      <c r="M57" s="67">
        <f>[2]装备能力拆分!$H$7*[2]装备能力拆分!E$20*F10</f>
        <v>0</v>
      </c>
      <c r="N57" s="67">
        <f>[2]装备能力拆分!$H$7*[2]装备能力拆分!F$20*G10</f>
        <v>139.12985077200003</v>
      </c>
      <c r="O57" s="68"/>
      <c r="Q57" s="66" t="s">
        <v>109</v>
      </c>
      <c r="R57" s="67">
        <f>[2]装备能力拆分!$H$7*[2]装备能力拆分!C$20*D19</f>
        <v>0</v>
      </c>
      <c r="S57" s="67">
        <f>[2]装备能力拆分!$H$7*[2]装备能力拆分!D$20*E19</f>
        <v>0</v>
      </c>
      <c r="T57" s="67">
        <f>[2]装备能力拆分!$H$7*[2]装备能力拆分!E$20*F19</f>
        <v>48.069194184000004</v>
      </c>
      <c r="U57" s="67">
        <f>[2]装备能力拆分!$H$7*[2]装备能力拆分!F$20*G19</f>
        <v>139.12985077200003</v>
      </c>
      <c r="X57" s="66" t="s">
        <v>109</v>
      </c>
      <c r="Y57" s="67">
        <f>[2]装备能力拆分!$H$7*[2]装备能力拆分!C$20*D28</f>
        <v>0</v>
      </c>
      <c r="Z57" s="67">
        <f>[2]装备能力拆分!$H$7*[2]装备能力拆分!D$20*E28</f>
        <v>0</v>
      </c>
      <c r="AA57" s="67">
        <f>[2]装备能力拆分!$H$7*[2]装备能力拆分!E$20*F28</f>
        <v>0</v>
      </c>
      <c r="AB57" s="67">
        <f>[2]装备能力拆分!$H$7*[2]装备能力拆分!F$20*G28</f>
        <v>208.69477615800002</v>
      </c>
      <c r="AE57" s="66" t="s">
        <v>109</v>
      </c>
      <c r="AF57" s="67">
        <f>[2]装备能力拆分!$H$7*[2]装备能力拆分!C$20*D37</f>
        <v>0</v>
      </c>
      <c r="AG57" s="67">
        <f>[2]装备能力拆分!$H$7*[2]装备能力拆分!D$20*E37</f>
        <v>0</v>
      </c>
      <c r="AH57" s="67">
        <f>[2]装备能力拆分!$H$7*[2]装备能力拆分!E$20*F37</f>
        <v>0</v>
      </c>
      <c r="AI57" s="67">
        <f>[2]装备能力拆分!$H$7*[2]装备能力拆分!F$20*G37</f>
        <v>139.12985077200003</v>
      </c>
    </row>
    <row r="58" spans="10:35" x14ac:dyDescent="0.15">
      <c r="J58" s="66" t="s">
        <v>108</v>
      </c>
      <c r="K58" s="67">
        <f>[2]装备能力拆分!$H$7*[2]装备能力拆分!C$20*D11</f>
        <v>583.60063924800011</v>
      </c>
      <c r="L58" s="67">
        <f>[2]装备能力拆分!$H$7*[2]装备能力拆分!D$20*E11</f>
        <v>0</v>
      </c>
      <c r="M58" s="67">
        <f>[2]装备能力拆分!$H$7*[2]装备能力拆分!E$20*F11</f>
        <v>96.138388368000008</v>
      </c>
      <c r="N58" s="67">
        <f>[2]装备能力拆分!$H$7*[2]装备能力拆分!F$20*G11</f>
        <v>0</v>
      </c>
      <c r="O58" s="68"/>
      <c r="Q58" s="66" t="s">
        <v>108</v>
      </c>
      <c r="R58" s="67">
        <f>[2]装备能力拆分!$H$7*[2]装备能力拆分!C$20*D20</f>
        <v>583.60063924800011</v>
      </c>
      <c r="S58" s="67">
        <f>[2]装备能力拆分!$H$7*[2]装备能力拆分!D$20*E20</f>
        <v>96.138388368000008</v>
      </c>
      <c r="T58" s="67">
        <f>[2]装备能力拆分!$H$7*[2]装备能力拆分!E$20*F20</f>
        <v>0</v>
      </c>
      <c r="U58" s="67">
        <f>[2]装备能力拆分!$H$7*[2]装备能力拆分!F$20*G20</f>
        <v>0</v>
      </c>
      <c r="X58" s="66" t="s">
        <v>108</v>
      </c>
      <c r="Y58" s="67">
        <f>[2]装备能力拆分!$H$7*[2]装备能力拆分!C$20*D29</f>
        <v>729.50079906000008</v>
      </c>
      <c r="Z58" s="67">
        <f>[2]装备能力拆分!$H$7*[2]装备能力拆分!D$20*E29</f>
        <v>0</v>
      </c>
      <c r="AA58" s="67">
        <f>[2]装备能力拆分!$H$7*[2]装备能力拆分!E$20*F29</f>
        <v>0</v>
      </c>
      <c r="AB58" s="67">
        <f>[2]装备能力拆分!$H$7*[2]装备能力拆分!F$20*G29</f>
        <v>0</v>
      </c>
      <c r="AE58" s="66" t="s">
        <v>108</v>
      </c>
      <c r="AF58" s="67">
        <f>[2]装备能力拆分!$H$7*[2]装备能力拆分!C$20*D38</f>
        <v>437.70047943600002</v>
      </c>
      <c r="AG58" s="67">
        <f>[2]装备能力拆分!$H$7*[2]装备能力拆分!D$20*E38</f>
        <v>0</v>
      </c>
      <c r="AH58" s="67">
        <f>[2]装备能力拆分!$H$7*[2]装备能力拆分!E$20*F38</f>
        <v>96.138388368000008</v>
      </c>
      <c r="AI58" s="67">
        <f>[2]装备能力拆分!$H$7*[2]装备能力拆分!F$20*G38</f>
        <v>0</v>
      </c>
    </row>
    <row r="59" spans="10:35" x14ac:dyDescent="0.15">
      <c r="J59" s="66" t="s">
        <v>107</v>
      </c>
      <c r="K59" s="67">
        <f>[2]装备能力拆分!$H$7*[2]装备能力拆分!C$20*D12</f>
        <v>145.90015981200003</v>
      </c>
      <c r="L59" s="67">
        <f>[2]装备能力拆分!$H$7*[2]装备能力拆分!D$20*E12</f>
        <v>192.27677673600002</v>
      </c>
      <c r="M59" s="67">
        <f>[2]装备能力拆分!$H$7*[2]装备能力拆分!E$20*F12</f>
        <v>0</v>
      </c>
      <c r="N59" s="67">
        <f>[2]装备能力拆分!$H$7*[2]装备能力拆分!F$20*G12</f>
        <v>0</v>
      </c>
      <c r="O59" s="68"/>
      <c r="Q59" s="66" t="s">
        <v>107</v>
      </c>
      <c r="R59" s="67">
        <f>[2]装备能力拆分!$H$7*[2]装备能力拆分!C$20*D21</f>
        <v>145.90015981200003</v>
      </c>
      <c r="S59" s="67">
        <f>[2]装备能力拆分!$H$7*[2]装备能力拆分!D$20*E21</f>
        <v>0</v>
      </c>
      <c r="T59" s="67">
        <f>[2]装备能力拆分!$H$7*[2]装备能力拆分!E$20*F21</f>
        <v>192.27677673600002</v>
      </c>
      <c r="U59" s="67">
        <f>[2]装备能力拆分!$H$7*[2]装备能力拆分!F$20*G21</f>
        <v>0</v>
      </c>
      <c r="X59" s="66" t="s">
        <v>107</v>
      </c>
      <c r="Y59" s="67">
        <f>[2]装备能力拆分!$H$7*[2]装备能力拆分!C$20*D30</f>
        <v>291.80031962400005</v>
      </c>
      <c r="Z59" s="67">
        <f>[2]装备能力拆分!$H$7*[2]装备能力拆分!D$20*E30</f>
        <v>0</v>
      </c>
      <c r="AA59" s="67">
        <f>[2]装备能力拆分!$H$7*[2]装备能力拆分!E$20*F30</f>
        <v>0</v>
      </c>
      <c r="AB59" s="67">
        <f>[2]装备能力拆分!$H$7*[2]装备能力拆分!F$20*G30</f>
        <v>46.376616924000011</v>
      </c>
      <c r="AE59" s="66" t="s">
        <v>107</v>
      </c>
      <c r="AF59" s="67">
        <f>[2]装备能力拆分!$H$7*[2]装备能力拆分!C$20*D39</f>
        <v>291.80031962400005</v>
      </c>
      <c r="AG59" s="67">
        <f>[2]装备能力拆分!$H$7*[2]装备能力拆分!D$20*E39</f>
        <v>0</v>
      </c>
      <c r="AH59" s="67">
        <f>[2]装备能力拆分!$H$7*[2]装备能力拆分!E$20*F39</f>
        <v>0</v>
      </c>
      <c r="AI59" s="67">
        <f>[2]装备能力拆分!$H$7*[2]装备能力拆分!F$20*G39</f>
        <v>139.12985077200003</v>
      </c>
    </row>
    <row r="60" spans="10:35" x14ac:dyDescent="0.15">
      <c r="J60" s="66" t="s">
        <v>264</v>
      </c>
      <c r="K60" s="67">
        <f>[2]装备能力拆分!$H$9*[2]装备能力拆分!C$20*D7</f>
        <v>0</v>
      </c>
      <c r="L60" s="67">
        <f>[2]装备能力拆分!$H$9*[2]装备能力拆分!D$20*E7</f>
        <v>811.25844922179215</v>
      </c>
      <c r="M60" s="67">
        <f>[2]装备能力拆分!$H$9*[2]装备能力拆分!E$20*F7</f>
        <v>405.62922461089607</v>
      </c>
      <c r="N60" s="67">
        <f>[2]装备能力拆分!$H$9*[2]装备能力拆分!F$20*G7</f>
        <v>0</v>
      </c>
      <c r="O60" s="68"/>
      <c r="Q60" s="66" t="s">
        <v>264</v>
      </c>
      <c r="R60" s="67">
        <f>[2]装备能力拆分!$H$9*[2]装备能力拆分!C$20*D16</f>
        <v>0</v>
      </c>
      <c r="S60" s="67">
        <f>[2]装备能力拆分!$H$9*[2]装备能力拆分!D$20*E16</f>
        <v>405.62922461089607</v>
      </c>
      <c r="T60" s="67">
        <f>[2]装备能力拆分!$H$9*[2]装备能力拆分!E$20*F16</f>
        <v>811.25844922179215</v>
      </c>
      <c r="U60" s="67">
        <f>[2]装备能力拆分!$H$9*[2]装备能力拆分!F$20*G16</f>
        <v>0</v>
      </c>
      <c r="X60" s="66" t="s">
        <v>264</v>
      </c>
      <c r="Y60" s="67">
        <f>[2]装备能力拆分!$H$9*[2]装备能力拆分!C$20*D25</f>
        <v>0</v>
      </c>
      <c r="Z60" s="67">
        <f>[2]装备能力拆分!$H$9*[2]装备能力拆分!D$20*E25</f>
        <v>557.74018383998214</v>
      </c>
      <c r="AA60" s="67">
        <f>[2]装备能力拆分!$H$9*[2]装备能力拆分!E$20*F25</f>
        <v>557.74018383998214</v>
      </c>
      <c r="AB60" s="67">
        <f>[2]装备能力拆分!$H$9*[2]装备能力拆分!F$20*G25</f>
        <v>0</v>
      </c>
      <c r="AE60" s="66" t="s">
        <v>264</v>
      </c>
      <c r="AF60" s="67">
        <f>[2]装备能力拆分!$H$9*[2]装备能力拆分!C$20*D34</f>
        <v>0</v>
      </c>
      <c r="AG60" s="67">
        <f>[2]装备能力拆分!$H$9*[2]装备能力拆分!D$20*E34</f>
        <v>608.44383691634403</v>
      </c>
      <c r="AH60" s="67">
        <f>[2]装备能力拆分!$H$9*[2]装备能力拆分!E$20*F34</f>
        <v>608.44383691634403</v>
      </c>
      <c r="AI60" s="67">
        <f>[2]装备能力拆分!$H$9*[2]装备能力拆分!F$20*G34</f>
        <v>0</v>
      </c>
    </row>
    <row r="61" spans="10:35" x14ac:dyDescent="0.15">
      <c r="J61" s="66" t="s">
        <v>106</v>
      </c>
      <c r="K61" s="67">
        <f>[2]装备能力拆分!$H$9*[2]装备能力拆分!C$20*D8</f>
        <v>1538.9629912614103</v>
      </c>
      <c r="L61" s="67">
        <f>[2]装备能力拆分!$H$9*[2]装备能力拆分!D$20*E8</f>
        <v>0</v>
      </c>
      <c r="M61" s="67">
        <f>[2]装备能力拆分!$H$9*[2]装备能力拆分!E$20*F8</f>
        <v>0</v>
      </c>
      <c r="N61" s="67">
        <f>[2]装备能力拆分!$H$9*[2]装备能力拆分!F$20*G8</f>
        <v>0</v>
      </c>
      <c r="O61" s="68"/>
      <c r="Q61" s="66" t="s">
        <v>106</v>
      </c>
      <c r="R61" s="67">
        <f>[2]装备能力拆分!$H$9*[2]装备能力拆分!C$20*D17</f>
        <v>1538.9629912614103</v>
      </c>
      <c r="S61" s="67">
        <f>[2]装备能力拆分!$H$9*[2]装备能力拆分!D$20*E17</f>
        <v>0</v>
      </c>
      <c r="T61" s="67">
        <f>[2]装备能力拆分!$H$9*[2]装备能力拆分!E$20*F17</f>
        <v>0</v>
      </c>
      <c r="U61" s="67">
        <f>[2]装备能力拆分!$H$9*[2]装备能力拆分!F$20*G17</f>
        <v>0</v>
      </c>
      <c r="X61" s="66" t="s">
        <v>106</v>
      </c>
      <c r="Y61" s="67">
        <f>[2]装备能力拆分!$H$9*[2]装备能力拆分!C$20*D26</f>
        <v>2462.3407860182565</v>
      </c>
      <c r="Z61" s="67">
        <f>[2]装备能力拆分!$H$9*[2]装备能力拆分!D$20*E26</f>
        <v>0</v>
      </c>
      <c r="AA61" s="67">
        <f>[2]装备能力拆分!$H$9*[2]装备能力拆分!E$20*F26</f>
        <v>0</v>
      </c>
      <c r="AB61" s="67">
        <f>[2]装备能力拆分!$H$9*[2]装备能力拆分!F$20*G26</f>
        <v>0</v>
      </c>
      <c r="AE61" s="66" t="s">
        <v>106</v>
      </c>
      <c r="AF61" s="67">
        <f>[2]装备能力拆分!$H$9*[2]装备能力拆分!C$20*D35</f>
        <v>1538.9629912614103</v>
      </c>
      <c r="AG61" s="67">
        <f>[2]装备能力拆分!$H$9*[2]装备能力拆分!D$20*E35</f>
        <v>0</v>
      </c>
      <c r="AH61" s="67">
        <f>[2]装备能力拆分!$H$9*[2]装备能力拆分!E$20*F35</f>
        <v>0</v>
      </c>
      <c r="AI61" s="67">
        <f>[2]装备能力拆分!$H$9*[2]装备能力拆分!F$20*G35</f>
        <v>0</v>
      </c>
    </row>
    <row r="62" spans="10:35" x14ac:dyDescent="0.15">
      <c r="J62" s="66" t="s">
        <v>105</v>
      </c>
      <c r="K62" s="67">
        <f>[2]装备能力拆分!$H$9*[2]装备能力拆分!C$20*D9</f>
        <v>0</v>
      </c>
      <c r="L62" s="67">
        <f>[2]装备能力拆分!$H$9*[2]装备能力拆分!D$20*E9</f>
        <v>0</v>
      </c>
      <c r="M62" s="67">
        <f>[2]装备能力拆分!$H$9*[2]装备能力拆分!E$20*F9</f>
        <v>0</v>
      </c>
      <c r="N62" s="67">
        <f>[2]装备能力拆分!$H$9*[2]装备能力拆分!F$20*G9</f>
        <v>391.34650543445605</v>
      </c>
      <c r="O62" s="68"/>
      <c r="Q62" s="66" t="s">
        <v>105</v>
      </c>
      <c r="R62" s="67">
        <f>[2]装备能力拆分!$H$9*[2]装备能力拆分!C$20*D18</f>
        <v>0</v>
      </c>
      <c r="S62" s="67">
        <f>[2]装备能力拆分!$H$9*[2]装备能力拆分!D$20*E18</f>
        <v>0</v>
      </c>
      <c r="T62" s="67">
        <f>[2]装备能力拆分!$H$9*[2]装备能力拆分!E$20*F18</f>
        <v>0</v>
      </c>
      <c r="U62" s="67">
        <f>[2]装备能力拆分!$H$9*[2]装备能力拆分!F$20*G18</f>
        <v>391.34650543445605</v>
      </c>
      <c r="X62" s="66" t="s">
        <v>105</v>
      </c>
      <c r="Y62" s="67">
        <f>[2]装备能力拆分!$H$9*[2]装备能力拆分!C$20*D27</f>
        <v>0</v>
      </c>
      <c r="Z62" s="67">
        <f>[2]装备能力拆分!$H$9*[2]装备能力拆分!D$20*E27</f>
        <v>0</v>
      </c>
      <c r="AA62" s="67">
        <f>[2]装备能力拆分!$H$9*[2]装备能力拆分!E$20*F27</f>
        <v>0</v>
      </c>
      <c r="AB62" s="67">
        <f>[2]装备能力拆分!$H$9*[2]装备能力拆分!F$20*G27</f>
        <v>587.01975815168407</v>
      </c>
      <c r="AE62" s="66" t="s">
        <v>105</v>
      </c>
      <c r="AF62" s="67">
        <f>[2]装备能力拆分!$H$9*[2]装备能力拆分!C$20*D36</f>
        <v>0</v>
      </c>
      <c r="AG62" s="67">
        <f>[2]装备能力拆分!$H$9*[2]装备能力拆分!D$20*E36</f>
        <v>0</v>
      </c>
      <c r="AH62" s="67">
        <f>[2]装备能力拆分!$H$9*[2]装备能力拆分!E$20*F36</f>
        <v>0</v>
      </c>
      <c r="AI62" s="67">
        <f>[2]装备能力拆分!$H$9*[2]装备能力拆分!F$20*G36</f>
        <v>489.18313179307006</v>
      </c>
    </row>
    <row r="63" spans="10:35" x14ac:dyDescent="0.15">
      <c r="J63" s="66" t="s">
        <v>104</v>
      </c>
      <c r="K63" s="67">
        <f>[2]装备能力拆分!$H$9*[2]装备能力拆分!C$20*D10</f>
        <v>0</v>
      </c>
      <c r="L63" s="67">
        <f>[2]装备能力拆分!$H$9*[2]装备能力拆分!D$20*E10</f>
        <v>101.40730615272402</v>
      </c>
      <c r="M63" s="67">
        <f>[2]装备能力拆分!$H$9*[2]装备能力拆分!E$20*F10</f>
        <v>0</v>
      </c>
      <c r="N63" s="67">
        <f>[2]装备能力拆分!$H$9*[2]装备能力拆分!F$20*G10</f>
        <v>293.50987907584204</v>
      </c>
      <c r="O63" s="68"/>
      <c r="Q63" s="66" t="s">
        <v>104</v>
      </c>
      <c r="R63" s="67">
        <f>[2]装备能力拆分!$H$9*[2]装备能力拆分!C$20*D19</f>
        <v>0</v>
      </c>
      <c r="S63" s="67">
        <f>[2]装备能力拆分!$H$9*[2]装备能力拆分!D$20*E19</f>
        <v>0</v>
      </c>
      <c r="T63" s="67">
        <f>[2]装备能力拆分!$H$9*[2]装备能力拆分!E$20*F19</f>
        <v>101.40730615272402</v>
      </c>
      <c r="U63" s="67">
        <f>[2]装备能力拆分!$H$9*[2]装备能力拆分!F$20*G19</f>
        <v>293.50987907584204</v>
      </c>
      <c r="X63" s="66" t="s">
        <v>104</v>
      </c>
      <c r="Y63" s="67">
        <f>[2]装备能力拆分!$H$9*[2]装备能力拆分!C$20*D28</f>
        <v>0</v>
      </c>
      <c r="Z63" s="67">
        <f>[2]装备能力拆分!$H$9*[2]装备能力拆分!D$20*E28</f>
        <v>0</v>
      </c>
      <c r="AA63" s="67">
        <f>[2]装备能力拆分!$H$9*[2]装备能力拆分!E$20*F28</f>
        <v>0</v>
      </c>
      <c r="AB63" s="67">
        <f>[2]装备能力拆分!$H$9*[2]装备能力拆分!F$20*G28</f>
        <v>440.26481861376305</v>
      </c>
      <c r="AE63" s="66" t="s">
        <v>104</v>
      </c>
      <c r="AF63" s="67">
        <f>[2]装备能力拆分!$H$9*[2]装备能力拆分!C$20*D37</f>
        <v>0</v>
      </c>
      <c r="AG63" s="67">
        <f>[2]装备能力拆分!$H$9*[2]装备能力拆分!D$20*E37</f>
        <v>0</v>
      </c>
      <c r="AH63" s="67">
        <f>[2]装备能力拆分!$H$9*[2]装备能力拆分!E$20*F37</f>
        <v>0</v>
      </c>
      <c r="AI63" s="67">
        <f>[2]装备能力拆分!$H$9*[2]装备能力拆分!F$20*G37</f>
        <v>293.50987907584204</v>
      </c>
    </row>
    <row r="64" spans="10:35" x14ac:dyDescent="0.15">
      <c r="J64" s="66" t="s">
        <v>103</v>
      </c>
      <c r="K64" s="67">
        <f>[2]装备能力拆分!$H$9*[2]装备能力拆分!C$20*D11</f>
        <v>1231.1703930091282</v>
      </c>
      <c r="L64" s="67">
        <f>[2]装备能力拆分!$H$9*[2]装备能力拆分!D$20*E11</f>
        <v>0</v>
      </c>
      <c r="M64" s="67">
        <f>[2]装备能力拆分!$H$9*[2]装备能力拆分!E$20*F11</f>
        <v>202.81461230544804</v>
      </c>
      <c r="N64" s="67">
        <f>[2]装备能力拆分!$H$9*[2]装备能力拆分!F$20*G11</f>
        <v>0</v>
      </c>
      <c r="O64" s="68"/>
      <c r="Q64" s="66" t="s">
        <v>103</v>
      </c>
      <c r="R64" s="67">
        <f>[2]装备能力拆分!$H$9*[2]装备能力拆分!C$20*D20</f>
        <v>1231.1703930091282</v>
      </c>
      <c r="S64" s="67">
        <f>[2]装备能力拆分!$H$9*[2]装备能力拆分!D$20*E20</f>
        <v>202.81461230544804</v>
      </c>
      <c r="T64" s="67">
        <f>[2]装备能力拆分!$H$9*[2]装备能力拆分!E$20*F20</f>
        <v>0</v>
      </c>
      <c r="U64" s="67">
        <f>[2]装备能力拆分!$H$9*[2]装备能力拆分!F$20*G20</f>
        <v>0</v>
      </c>
      <c r="X64" s="66" t="s">
        <v>103</v>
      </c>
      <c r="Y64" s="67">
        <f>[2]装备能力拆分!$H$9*[2]装备能力拆分!C$20*D29</f>
        <v>1538.9629912614103</v>
      </c>
      <c r="Z64" s="67">
        <f>[2]装备能力拆分!$H$9*[2]装备能力拆分!D$20*E29</f>
        <v>0</v>
      </c>
      <c r="AA64" s="67">
        <f>[2]装备能力拆分!$H$9*[2]装备能力拆分!E$20*F29</f>
        <v>0</v>
      </c>
      <c r="AB64" s="67">
        <f>[2]装备能力拆分!$H$9*[2]装备能力拆分!F$20*G29</f>
        <v>0</v>
      </c>
      <c r="AE64" s="66" t="s">
        <v>103</v>
      </c>
      <c r="AF64" s="67">
        <f>[2]装备能力拆分!$H$9*[2]装备能力拆分!C$20*D38</f>
        <v>923.37779475684613</v>
      </c>
      <c r="AG64" s="67">
        <f>[2]装备能力拆分!$H$9*[2]装备能力拆分!D$20*E38</f>
        <v>0</v>
      </c>
      <c r="AH64" s="67">
        <f>[2]装备能力拆分!$H$9*[2]装备能力拆分!E$20*F38</f>
        <v>202.81461230544804</v>
      </c>
      <c r="AI64" s="67">
        <f>[2]装备能力拆分!$H$9*[2]装备能力拆分!F$20*G38</f>
        <v>0</v>
      </c>
    </row>
    <row r="65" spans="1:35" x14ac:dyDescent="0.15">
      <c r="J65" s="66" t="s">
        <v>102</v>
      </c>
      <c r="K65" s="67">
        <f>[2]装备能力拆分!$H$9*[2]装备能力拆分!C$20*D12</f>
        <v>307.79259825228206</v>
      </c>
      <c r="L65" s="67">
        <f>[2]装备能力拆分!$H$9*[2]装备能力拆分!D$20*E12</f>
        <v>405.62922461089607</v>
      </c>
      <c r="M65" s="67">
        <f>[2]装备能力拆分!$H$9*[2]装备能力拆分!E$20*F12</f>
        <v>0</v>
      </c>
      <c r="N65" s="67">
        <f>[2]装备能力拆分!$H$9*[2]装备能力拆分!F$20*G12</f>
        <v>0</v>
      </c>
      <c r="O65" s="68"/>
      <c r="Q65" s="66" t="s">
        <v>102</v>
      </c>
      <c r="R65" s="67">
        <f>[2]装备能力拆分!$H$9*[2]装备能力拆分!C$20*D21</f>
        <v>307.79259825228206</v>
      </c>
      <c r="S65" s="67">
        <f>[2]装备能力拆分!$H$9*[2]装备能力拆分!D$20*E21</f>
        <v>0</v>
      </c>
      <c r="T65" s="67">
        <f>[2]装备能力拆分!$H$9*[2]装备能力拆分!E$20*F21</f>
        <v>405.62922461089607</v>
      </c>
      <c r="U65" s="67">
        <f>[2]装备能力拆分!$H$9*[2]装备能力拆分!F$20*G21</f>
        <v>0</v>
      </c>
      <c r="X65" s="66" t="s">
        <v>102</v>
      </c>
      <c r="Y65" s="67">
        <f>[2]装备能力拆分!$H$9*[2]装备能力拆分!C$20*D30</f>
        <v>615.58519650456412</v>
      </c>
      <c r="Z65" s="67">
        <f>[2]装备能力拆分!$H$9*[2]装备能力拆分!D$20*E30</f>
        <v>0</v>
      </c>
      <c r="AA65" s="67">
        <f>[2]装备能力拆分!$H$9*[2]装备能力拆分!E$20*F30</f>
        <v>0</v>
      </c>
      <c r="AB65" s="67">
        <f>[2]装备能力拆分!$H$9*[2]装备能力拆分!F$20*G30</f>
        <v>97.836626358614012</v>
      </c>
      <c r="AE65" s="66" t="s">
        <v>102</v>
      </c>
      <c r="AF65" s="67">
        <f>[2]装备能力拆分!$H$9*[2]装备能力拆分!C$20*D39</f>
        <v>615.58519650456412</v>
      </c>
      <c r="AG65" s="67">
        <f>[2]装备能力拆分!$H$9*[2]装备能力拆分!D$20*E39</f>
        <v>0</v>
      </c>
      <c r="AH65" s="67">
        <f>[2]装备能力拆分!$H$9*[2]装备能力拆分!E$20*F39</f>
        <v>0</v>
      </c>
      <c r="AI65" s="67">
        <f>[2]装备能力拆分!$H$9*[2]装备能力拆分!F$20*G39</f>
        <v>293.50987907584204</v>
      </c>
    </row>
    <row r="66" spans="1:35" x14ac:dyDescent="0.15">
      <c r="J66" s="66" t="s">
        <v>265</v>
      </c>
      <c r="K66" s="67">
        <f>[2]装备能力拆分!$H$12*[2]装备能力拆分!C$20*D7</f>
        <v>0</v>
      </c>
      <c r="L66" s="67">
        <f>[2]装备能力拆分!$H$12*[2]装备能力拆分!D$20*E7</f>
        <v>1630.2488155096287</v>
      </c>
      <c r="M66" s="67">
        <f>[2]装备能力拆分!$H$12*[2]装备能力拆分!E$20*F7</f>
        <v>815.12440775481434</v>
      </c>
      <c r="N66" s="67">
        <f>[2]装备能力拆分!$H$12*[2]装备能力拆分!F$20*G7</f>
        <v>0</v>
      </c>
      <c r="O66" s="68"/>
      <c r="Q66" s="66" t="s">
        <v>265</v>
      </c>
      <c r="R66" s="67">
        <f>[2]装备能力拆分!$H$12*[2]装备能力拆分!C$20*D16</f>
        <v>0</v>
      </c>
      <c r="S66" s="67">
        <f>[2]装备能力拆分!$H$12*[2]装备能力拆分!D$20*E16</f>
        <v>815.12440775481434</v>
      </c>
      <c r="T66" s="67">
        <f>[2]装备能力拆分!$H$12*[2]装备能力拆分!E$20*F16</f>
        <v>1630.2488155096287</v>
      </c>
      <c r="U66" s="67">
        <f>[2]装备能力拆分!$H$12*[2]装备能力拆分!F$20*G16</f>
        <v>0</v>
      </c>
      <c r="X66" s="66" t="s">
        <v>265</v>
      </c>
      <c r="Y66" s="67">
        <f>[2]装备能力拆分!$H$12*[2]装备能力拆分!C$20*D25</f>
        <v>0</v>
      </c>
      <c r="Z66" s="67">
        <f>[2]装备能力拆分!$H$12*[2]装备能力拆分!D$20*E25</f>
        <v>1120.7960606628696</v>
      </c>
      <c r="AA66" s="67">
        <f>[2]装备能力拆分!$H$12*[2]装备能力拆分!E$20*F25</f>
        <v>1120.7960606628696</v>
      </c>
      <c r="AB66" s="67">
        <f>[2]装备能力拆分!$H$12*[2]装备能力拆分!F$20*G25</f>
        <v>0</v>
      </c>
      <c r="AE66" s="66" t="s">
        <v>265</v>
      </c>
      <c r="AF66" s="67">
        <f>[2]装备能力拆分!$H$12*[2]装备能力拆分!C$20*D34</f>
        <v>0</v>
      </c>
      <c r="AG66" s="67">
        <f>[2]装备能力拆分!$H$12*[2]装备能力拆分!D$20*E34</f>
        <v>1222.6866116322215</v>
      </c>
      <c r="AH66" s="67">
        <f>[2]装备能力拆分!$H$12*[2]装备能力拆分!E$20*F34</f>
        <v>1222.6866116322215</v>
      </c>
      <c r="AI66" s="67">
        <f>[2]装备能力拆分!$H$12*[2]装备能力拆分!F$20*G34</f>
        <v>0</v>
      </c>
    </row>
    <row r="67" spans="1:35" x14ac:dyDescent="0.15">
      <c r="J67" s="66" t="s">
        <v>101</v>
      </c>
      <c r="K67" s="67">
        <f>[2]装备能力拆分!$H$12*[2]装备能力拆分!C$20*D8</f>
        <v>3092.593483647227</v>
      </c>
      <c r="L67" s="67">
        <f>[2]装备能力拆分!$H$12*[2]装备能力拆分!D$20*E8</f>
        <v>0</v>
      </c>
      <c r="M67" s="67">
        <f>[2]装备能力拆分!$H$12*[2]装备能力拆分!E$20*F8</f>
        <v>0</v>
      </c>
      <c r="N67" s="67">
        <f>[2]装备能力拆分!$H$12*[2]装备能力拆分!F$20*G8</f>
        <v>0</v>
      </c>
      <c r="O67" s="68"/>
      <c r="Q67" s="66" t="s">
        <v>101</v>
      </c>
      <c r="R67" s="67">
        <f>[2]装备能力拆分!$H$12*[2]装备能力拆分!C$20*D17</f>
        <v>3092.593483647227</v>
      </c>
      <c r="S67" s="67">
        <f>[2]装备能力拆分!$H$12*[2]装备能力拆分!D$20*E17</f>
        <v>0</v>
      </c>
      <c r="T67" s="67">
        <f>[2]装备能力拆分!$H$12*[2]装备能力拆分!E$20*F17</f>
        <v>0</v>
      </c>
      <c r="U67" s="67">
        <f>[2]装备能力拆分!$H$12*[2]装备能力拆分!F$20*G17</f>
        <v>0</v>
      </c>
      <c r="X67" s="66" t="s">
        <v>101</v>
      </c>
      <c r="Y67" s="67">
        <f>[2]装备能力拆分!$H$12*[2]装备能力拆分!C$20*D26</f>
        <v>4948.1495738355634</v>
      </c>
      <c r="Z67" s="67">
        <f>[2]装备能力拆分!$H$12*[2]装备能力拆分!D$20*E26</f>
        <v>0</v>
      </c>
      <c r="AA67" s="67">
        <f>[2]装备能力拆分!$H$12*[2]装备能力拆分!E$20*F26</f>
        <v>0</v>
      </c>
      <c r="AB67" s="67">
        <f>[2]装备能力拆分!$H$12*[2]装备能力拆分!F$20*G26</f>
        <v>0</v>
      </c>
      <c r="AE67" s="66" t="s">
        <v>101</v>
      </c>
      <c r="AF67" s="67">
        <f>[2]装备能力拆分!$H$12*[2]装备能力拆分!C$20*D35</f>
        <v>3092.593483647227</v>
      </c>
      <c r="AG67" s="67">
        <f>[2]装备能力拆分!$H$12*[2]装备能力拆分!D$20*E35</f>
        <v>0</v>
      </c>
      <c r="AH67" s="67">
        <f>[2]装备能力拆分!$H$12*[2]装备能力拆分!E$20*F35</f>
        <v>0</v>
      </c>
      <c r="AI67" s="67">
        <f>[2]装备能力拆分!$H$12*[2]装备能力拆分!F$20*G35</f>
        <v>0</v>
      </c>
    </row>
    <row r="68" spans="1:35" x14ac:dyDescent="0.15">
      <c r="J68" s="66" t="s">
        <v>100</v>
      </c>
      <c r="K68" s="67">
        <f>[2]装备能力拆分!$H$12*[2]装备能力拆分!C$20*D9</f>
        <v>0</v>
      </c>
      <c r="L68" s="67">
        <f>[2]装备能力拆分!$H$12*[2]装备能力拆分!D$20*E9</f>
        <v>0</v>
      </c>
      <c r="M68" s="67">
        <f>[2]装备能力拆分!$H$12*[2]装备能力拆分!E$20*F9</f>
        <v>0</v>
      </c>
      <c r="N68" s="67">
        <f>[2]装备能力拆分!$H$12*[2]装备能力拆分!F$20*G9</f>
        <v>786.42284410147579</v>
      </c>
      <c r="O68" s="68"/>
      <c r="Q68" s="66" t="s">
        <v>100</v>
      </c>
      <c r="R68" s="67">
        <f>[2]装备能力拆分!$H$12*[2]装备能力拆分!C$20*D18</f>
        <v>0</v>
      </c>
      <c r="S68" s="67">
        <f>[2]装备能力拆分!$H$12*[2]装备能力拆分!D$20*E18</f>
        <v>0</v>
      </c>
      <c r="T68" s="67">
        <f>[2]装备能力拆分!$H$12*[2]装备能力拆分!E$20*F18</f>
        <v>0</v>
      </c>
      <c r="U68" s="67">
        <f>[2]装备能力拆分!$H$12*[2]装备能力拆分!F$20*G18</f>
        <v>786.42284410147579</v>
      </c>
      <c r="X68" s="66" t="s">
        <v>100</v>
      </c>
      <c r="Y68" s="67">
        <f>[2]装备能力拆分!$H$12*[2]装备能力拆分!C$20*D27</f>
        <v>0</v>
      </c>
      <c r="Z68" s="67">
        <f>[2]装备能力拆分!$H$12*[2]装备能力拆分!D$20*E27</f>
        <v>0</v>
      </c>
      <c r="AA68" s="67">
        <f>[2]装备能力拆分!$H$12*[2]装备能力拆分!E$20*F27</f>
        <v>0</v>
      </c>
      <c r="AB68" s="67">
        <f>[2]装备能力拆分!$H$12*[2]装备能力拆分!F$20*G27</f>
        <v>1179.6342661522135</v>
      </c>
      <c r="AE68" s="66" t="s">
        <v>100</v>
      </c>
      <c r="AF68" s="67">
        <f>[2]装备能力拆分!$H$12*[2]装备能力拆分!C$20*D36</f>
        <v>0</v>
      </c>
      <c r="AG68" s="67">
        <f>[2]装备能力拆分!$H$12*[2]装备能力拆分!D$20*E36</f>
        <v>0</v>
      </c>
      <c r="AH68" s="67">
        <f>[2]装备能力拆分!$H$12*[2]装备能力拆分!E$20*F36</f>
        <v>0</v>
      </c>
      <c r="AI68" s="67">
        <f>[2]装备能力拆分!$H$12*[2]装备能力拆分!F$20*G36</f>
        <v>983.02855512684471</v>
      </c>
    </row>
    <row r="69" spans="1:35" x14ac:dyDescent="0.15">
      <c r="J69" s="66" t="s">
        <v>99</v>
      </c>
      <c r="K69" s="67">
        <f>[2]装备能力拆分!$H$12*[2]装备能力拆分!C$20*D10</f>
        <v>0</v>
      </c>
      <c r="L69" s="67">
        <f>[2]装备能力拆分!$H$12*[2]装备能力拆分!D$20*E10</f>
        <v>203.78110193870359</v>
      </c>
      <c r="M69" s="67">
        <f>[2]装备能力拆分!$H$12*[2]装备能力拆分!E$20*F10</f>
        <v>0</v>
      </c>
      <c r="N69" s="67">
        <f>[2]装备能力拆分!$H$12*[2]装备能力拆分!F$20*G10</f>
        <v>589.81713307610676</v>
      </c>
      <c r="O69" s="68"/>
      <c r="Q69" s="66" t="s">
        <v>99</v>
      </c>
      <c r="R69" s="67">
        <f>[2]装备能力拆分!$H$12*[2]装备能力拆分!C$20*D19</f>
        <v>0</v>
      </c>
      <c r="S69" s="67">
        <f>[2]装备能力拆分!$H$12*[2]装备能力拆分!D$20*E19</f>
        <v>0</v>
      </c>
      <c r="T69" s="67">
        <f>[2]装备能力拆分!$H$12*[2]装备能力拆分!E$20*F19</f>
        <v>203.78110193870359</v>
      </c>
      <c r="U69" s="67">
        <f>[2]装备能力拆分!$H$12*[2]装备能力拆分!F$20*G19</f>
        <v>589.81713307610676</v>
      </c>
      <c r="X69" s="66" t="s">
        <v>99</v>
      </c>
      <c r="Y69" s="67">
        <f>[2]装备能力拆分!$H$12*[2]装备能力拆分!C$20*D28</f>
        <v>0</v>
      </c>
      <c r="Z69" s="67">
        <f>[2]装备能力拆分!$H$12*[2]装备能力拆分!D$20*E28</f>
        <v>0</v>
      </c>
      <c r="AA69" s="67">
        <f>[2]装备能力拆分!$H$12*[2]装备能力拆分!E$20*F28</f>
        <v>0</v>
      </c>
      <c r="AB69" s="67">
        <f>[2]装备能力拆分!$H$12*[2]装备能力拆分!F$20*G28</f>
        <v>884.72569961416025</v>
      </c>
      <c r="AE69" s="66" t="s">
        <v>99</v>
      </c>
      <c r="AF69" s="67">
        <f>[2]装备能力拆分!$H$12*[2]装备能力拆分!C$20*D37</f>
        <v>0</v>
      </c>
      <c r="AG69" s="67">
        <f>[2]装备能力拆分!$H$12*[2]装备能力拆分!D$20*E37</f>
        <v>0</v>
      </c>
      <c r="AH69" s="67">
        <f>[2]装备能力拆分!$H$12*[2]装备能力拆分!E$20*F37</f>
        <v>0</v>
      </c>
      <c r="AI69" s="67">
        <f>[2]装备能力拆分!$H$12*[2]装备能力拆分!F$20*G37</f>
        <v>589.81713307610676</v>
      </c>
    </row>
    <row r="70" spans="1:35" x14ac:dyDescent="0.15">
      <c r="J70" s="66" t="s">
        <v>98</v>
      </c>
      <c r="K70" s="67">
        <f>[2]装备能力拆分!$H$12*[2]装备能力拆分!C$20*D11</f>
        <v>2474.0747869177817</v>
      </c>
      <c r="L70" s="67">
        <f>[2]装备能力拆分!$H$12*[2]装备能力拆分!D$20*E11</f>
        <v>0</v>
      </c>
      <c r="M70" s="67">
        <f>[2]装备能力拆分!$H$12*[2]装备能力拆分!E$20*F11</f>
        <v>407.56220387740717</v>
      </c>
      <c r="N70" s="67">
        <f>[2]装备能力拆分!$H$12*[2]装备能力拆分!F$20*G11</f>
        <v>0</v>
      </c>
      <c r="O70" s="68"/>
      <c r="Q70" s="66" t="s">
        <v>98</v>
      </c>
      <c r="R70" s="67">
        <f>[2]装备能力拆分!$H$12*[2]装备能力拆分!C$20*D20</f>
        <v>2474.0747869177817</v>
      </c>
      <c r="S70" s="67">
        <f>[2]装备能力拆分!$H$12*[2]装备能力拆分!D$20*E20</f>
        <v>407.56220387740717</v>
      </c>
      <c r="T70" s="67">
        <f>[2]装备能力拆分!$H$12*[2]装备能力拆分!E$20*F20</f>
        <v>0</v>
      </c>
      <c r="U70" s="67">
        <f>[2]装备能力拆分!$H$12*[2]装备能力拆分!F$20*G20</f>
        <v>0</v>
      </c>
      <c r="X70" s="66" t="s">
        <v>98</v>
      </c>
      <c r="Y70" s="67">
        <f>[2]装备能力拆分!$H$12*[2]装备能力拆分!C$20*D29</f>
        <v>3092.593483647227</v>
      </c>
      <c r="Z70" s="67">
        <f>[2]装备能力拆分!$H$12*[2]装备能力拆分!D$20*E29</f>
        <v>0</v>
      </c>
      <c r="AA70" s="67">
        <f>[2]装备能力拆分!$H$12*[2]装备能力拆分!E$20*F29</f>
        <v>0</v>
      </c>
      <c r="AB70" s="67">
        <f>[2]装备能力拆分!$H$12*[2]装备能力拆分!F$20*G29</f>
        <v>0</v>
      </c>
      <c r="AE70" s="66" t="s">
        <v>98</v>
      </c>
      <c r="AF70" s="67">
        <f>[2]装备能力拆分!$H$12*[2]装备能力拆分!C$20*D38</f>
        <v>1855.5560901883362</v>
      </c>
      <c r="AG70" s="67">
        <f>[2]装备能力拆分!$H$12*[2]装备能力拆分!D$20*E38</f>
        <v>0</v>
      </c>
      <c r="AH70" s="67">
        <f>[2]装备能力拆分!$H$12*[2]装备能力拆分!E$20*F38</f>
        <v>407.56220387740717</v>
      </c>
      <c r="AI70" s="67">
        <f>[2]装备能力拆分!$H$12*[2]装备能力拆分!F$20*G38</f>
        <v>0</v>
      </c>
    </row>
    <row r="71" spans="1:35" x14ac:dyDescent="0.15">
      <c r="J71" s="66" t="s">
        <v>97</v>
      </c>
      <c r="K71" s="67">
        <f>[2]装备能力拆分!$H$12*[2]装备能力拆分!C$20*D12</f>
        <v>618.51869672944542</v>
      </c>
      <c r="L71" s="67">
        <f>[2]装备能力拆分!$H$12*[2]装备能力拆分!D$20*E12</f>
        <v>815.12440775481434</v>
      </c>
      <c r="M71" s="67">
        <f>[2]装备能力拆分!$H$12*[2]装备能力拆分!E$20*F12</f>
        <v>0</v>
      </c>
      <c r="N71" s="67">
        <f>[2]装备能力拆分!$H$12*[2]装备能力拆分!F$20*G12</f>
        <v>0</v>
      </c>
      <c r="O71" s="68"/>
      <c r="Q71" s="66" t="s">
        <v>97</v>
      </c>
      <c r="R71" s="67">
        <f>[2]装备能力拆分!$H$12*[2]装备能力拆分!C$20*D21</f>
        <v>618.51869672944542</v>
      </c>
      <c r="S71" s="67">
        <f>[2]装备能力拆分!$H$12*[2]装备能力拆分!D$20*E21</f>
        <v>0</v>
      </c>
      <c r="T71" s="67">
        <f>[2]装备能力拆分!$H$12*[2]装备能力拆分!E$20*F21</f>
        <v>815.12440775481434</v>
      </c>
      <c r="U71" s="67">
        <f>[2]装备能力拆分!$H$12*[2]装备能力拆分!F$20*G21</f>
        <v>0</v>
      </c>
      <c r="X71" s="66" t="s">
        <v>97</v>
      </c>
      <c r="Y71" s="67">
        <f>[2]装备能力拆分!$H$12*[2]装备能力拆分!C$20*D30</f>
        <v>1237.0373934588908</v>
      </c>
      <c r="Z71" s="67">
        <f>[2]装备能力拆分!$H$12*[2]装备能力拆分!D$20*E30</f>
        <v>0</v>
      </c>
      <c r="AA71" s="67">
        <f>[2]装备能力拆分!$H$12*[2]装备能力拆分!E$20*F30</f>
        <v>0</v>
      </c>
      <c r="AB71" s="67">
        <f>[2]装备能力拆分!$H$12*[2]装备能力拆分!F$20*G30</f>
        <v>196.60571102536895</v>
      </c>
      <c r="AE71" s="66" t="s">
        <v>97</v>
      </c>
      <c r="AF71" s="67">
        <f>[2]装备能力拆分!$H$12*[2]装备能力拆分!C$20*D39</f>
        <v>1237.0373934588908</v>
      </c>
      <c r="AG71" s="67">
        <f>[2]装备能力拆分!$H$12*[2]装备能力拆分!D$20*E39</f>
        <v>0</v>
      </c>
      <c r="AH71" s="67">
        <f>[2]装备能力拆分!$H$12*[2]装备能力拆分!E$20*F39</f>
        <v>0</v>
      </c>
      <c r="AI71" s="67">
        <f>[2]装备能力拆分!$H$12*[2]装备能力拆分!F$20*G39</f>
        <v>589.81713307610676</v>
      </c>
    </row>
    <row r="72" spans="1:35" x14ac:dyDescent="0.15">
      <c r="K72" s="68"/>
      <c r="L72" s="68"/>
      <c r="M72" s="68"/>
      <c r="N72" s="68"/>
      <c r="O72" s="68"/>
      <c r="Q72" s="72"/>
      <c r="R72" s="73"/>
      <c r="S72" s="73"/>
      <c r="T72" s="73"/>
      <c r="U72" s="73"/>
      <c r="V72" s="72"/>
      <c r="W72" s="72"/>
      <c r="Y72" s="68"/>
      <c r="Z72" s="68"/>
      <c r="AA72" s="68"/>
      <c r="AB72" s="68"/>
      <c r="AF72" s="68"/>
      <c r="AG72" s="68"/>
      <c r="AH72" s="68"/>
      <c r="AI72" s="68"/>
    </row>
    <row r="73" spans="1:35" x14ac:dyDescent="0.15">
      <c r="B73" s="66" t="s">
        <v>266</v>
      </c>
      <c r="K73" s="68"/>
      <c r="L73" s="68"/>
      <c r="M73" s="68"/>
      <c r="N73" s="68"/>
      <c r="O73" s="68"/>
      <c r="Q73" s="72"/>
      <c r="R73" s="73"/>
      <c r="S73" s="73"/>
      <c r="T73" s="73"/>
      <c r="U73" s="73"/>
      <c r="V73" s="72"/>
      <c r="W73" s="72"/>
      <c r="Y73" s="68"/>
      <c r="Z73" s="68"/>
      <c r="AA73" s="68"/>
      <c r="AB73" s="68"/>
      <c r="AF73" s="68"/>
      <c r="AG73" s="68"/>
      <c r="AH73" s="68"/>
      <c r="AI73" s="68"/>
    </row>
    <row r="74" spans="1:35" x14ac:dyDescent="0.15">
      <c r="A74" s="66" t="s">
        <v>267</v>
      </c>
      <c r="B74" s="66" t="s">
        <v>268</v>
      </c>
      <c r="D74" s="66" t="s">
        <v>269</v>
      </c>
      <c r="E74" s="66" t="s">
        <v>270</v>
      </c>
      <c r="F74" s="66" t="s">
        <v>271</v>
      </c>
      <c r="H74" s="66" t="s">
        <v>272</v>
      </c>
      <c r="J74" s="66" t="s">
        <v>273</v>
      </c>
      <c r="K74" s="68"/>
      <c r="L74" s="68"/>
      <c r="M74" s="68"/>
      <c r="N74" s="68"/>
      <c r="O74" s="68"/>
      <c r="Q74" s="72"/>
      <c r="R74" s="72"/>
      <c r="S74" s="72"/>
      <c r="T74" s="72"/>
      <c r="U74" s="72"/>
      <c r="V74" s="72"/>
      <c r="W74" s="72"/>
      <c r="Y74" s="68"/>
      <c r="Z74" s="68"/>
      <c r="AA74" s="68"/>
      <c r="AB74" s="68"/>
    </row>
    <row r="75" spans="1:35" x14ac:dyDescent="0.15">
      <c r="B75" s="66" t="s">
        <v>246</v>
      </c>
      <c r="C75" s="66" t="s">
        <v>247</v>
      </c>
      <c r="D75" s="66" t="s">
        <v>245</v>
      </c>
      <c r="E75" s="66" t="s">
        <v>248</v>
      </c>
      <c r="F75" s="66" t="s">
        <v>246</v>
      </c>
      <c r="G75" s="66" t="s">
        <v>248</v>
      </c>
      <c r="H75" s="66" t="s">
        <v>245</v>
      </c>
      <c r="I75" s="66" t="s">
        <v>247</v>
      </c>
      <c r="J75" s="66" t="s">
        <v>245</v>
      </c>
      <c r="K75" s="68" t="s">
        <v>246</v>
      </c>
      <c r="L75" s="68"/>
      <c r="M75" s="68"/>
      <c r="N75" s="68"/>
      <c r="O75" s="68"/>
      <c r="Q75" s="72"/>
      <c r="R75" s="72"/>
      <c r="S75" s="72"/>
      <c r="T75" s="72"/>
      <c r="U75" s="72"/>
      <c r="V75" s="72"/>
      <c r="W75" s="72"/>
      <c r="Y75" s="68"/>
      <c r="Z75" s="68"/>
      <c r="AA75" s="68"/>
      <c r="AB75" s="68"/>
    </row>
    <row r="76" spans="1:35" x14ac:dyDescent="0.15">
      <c r="A76" s="66" t="s">
        <v>274</v>
      </c>
      <c r="B76" s="68">
        <f>L42</f>
        <v>113.60000000000001</v>
      </c>
      <c r="C76" s="68">
        <f>M42</f>
        <v>56.800000000000004</v>
      </c>
      <c r="D76" s="68">
        <f>K43</f>
        <v>215.5</v>
      </c>
      <c r="E76" s="68">
        <f>N44</f>
        <v>54.800000000000004</v>
      </c>
      <c r="K76" s="68"/>
      <c r="L76" s="68"/>
      <c r="M76" s="68"/>
      <c r="N76" s="68"/>
      <c r="O76" s="68"/>
      <c r="Q76" s="72"/>
      <c r="R76" s="72"/>
      <c r="S76" s="72"/>
      <c r="T76" s="72"/>
      <c r="U76" s="72"/>
      <c r="V76" s="72"/>
      <c r="W76" s="72"/>
      <c r="Y76" s="68"/>
      <c r="Z76" s="68"/>
      <c r="AA76" s="68"/>
      <c r="AB76" s="68"/>
    </row>
    <row r="77" spans="1:35" x14ac:dyDescent="0.15">
      <c r="A77" s="66">
        <v>1</v>
      </c>
      <c r="B77" s="66">
        <f>INT($L$3*$A77+$L42)</f>
        <v>123</v>
      </c>
      <c r="C77" s="66">
        <f>$L$3*$A77+C76</f>
        <v>66.577777777777783</v>
      </c>
      <c r="D77" s="66">
        <f>$D76+$K$4*$A77</f>
        <v>234.11111111111111</v>
      </c>
      <c r="E77" s="66">
        <f>$E$76+$N$5*$A77</f>
        <v>59.555555555555557</v>
      </c>
      <c r="K77" s="68"/>
      <c r="L77" s="68"/>
      <c r="M77" s="68"/>
      <c r="N77" s="68"/>
      <c r="O77" s="68"/>
      <c r="Q77" s="72"/>
      <c r="R77" s="72"/>
      <c r="S77" s="72"/>
      <c r="T77" s="72"/>
      <c r="U77" s="72"/>
      <c r="V77" s="72"/>
      <c r="W77" s="72"/>
      <c r="Y77" s="68"/>
      <c r="Z77" s="68"/>
      <c r="AA77" s="68"/>
      <c r="AB77" s="68"/>
    </row>
    <row r="78" spans="1:35" x14ac:dyDescent="0.15">
      <c r="A78" s="66">
        <v>2</v>
      </c>
      <c r="B78" s="66">
        <f t="shared" ref="B78:C85" si="0">$L$3*$A78+B77</f>
        <v>142.55555555555554</v>
      </c>
      <c r="C78" s="66">
        <f t="shared" si="0"/>
        <v>86.13333333333334</v>
      </c>
      <c r="D78" s="66">
        <f t="shared" ref="D78:D85" si="1">$D77+$K$4*$A78</f>
        <v>271.33333333333331</v>
      </c>
      <c r="E78" s="66">
        <f t="shared" ref="E78:E85" si="2">$E$76+$N$5*$A78</f>
        <v>64.311111111111117</v>
      </c>
      <c r="K78" s="68"/>
      <c r="L78" s="68"/>
      <c r="M78" s="68"/>
      <c r="N78" s="68"/>
      <c r="O78" s="68"/>
      <c r="Q78" s="72"/>
      <c r="R78" s="72"/>
      <c r="S78" s="72"/>
      <c r="T78" s="72"/>
      <c r="U78" s="72"/>
      <c r="V78" s="72"/>
      <c r="W78" s="72"/>
      <c r="Y78" s="68"/>
      <c r="Z78" s="68"/>
      <c r="AA78" s="68"/>
      <c r="AB78" s="68"/>
    </row>
    <row r="79" spans="1:35" x14ac:dyDescent="0.15">
      <c r="A79" s="66">
        <v>3</v>
      </c>
      <c r="B79" s="66">
        <f t="shared" si="0"/>
        <v>171.88888888888889</v>
      </c>
      <c r="C79" s="66">
        <f t="shared" si="0"/>
        <v>115.46666666666667</v>
      </c>
      <c r="D79" s="66">
        <f t="shared" si="1"/>
        <v>327.16666666666663</v>
      </c>
      <c r="E79" s="66">
        <f t="shared" si="2"/>
        <v>69.066666666666663</v>
      </c>
      <c r="K79" s="68"/>
      <c r="L79" s="68"/>
      <c r="M79" s="68"/>
      <c r="N79" s="68"/>
      <c r="O79" s="68"/>
      <c r="Q79" s="72"/>
      <c r="R79" s="72"/>
      <c r="S79" s="72"/>
      <c r="T79" s="72"/>
      <c r="U79" s="72"/>
      <c r="V79" s="72"/>
      <c r="W79" s="72"/>
      <c r="Y79" s="68"/>
      <c r="Z79" s="68"/>
      <c r="AA79" s="68"/>
      <c r="AB79" s="68"/>
    </row>
    <row r="80" spans="1:35" x14ac:dyDescent="0.15">
      <c r="A80" s="66">
        <v>4</v>
      </c>
      <c r="B80" s="66">
        <f t="shared" si="0"/>
        <v>211</v>
      </c>
      <c r="C80" s="66">
        <f t="shared" si="0"/>
        <v>154.57777777777778</v>
      </c>
      <c r="D80" s="66">
        <f t="shared" si="1"/>
        <v>401.61111111111109</v>
      </c>
      <c r="E80" s="66">
        <f t="shared" si="2"/>
        <v>73.822222222222223</v>
      </c>
      <c r="K80" s="68"/>
      <c r="L80" s="68"/>
      <c r="M80" s="68"/>
      <c r="N80" s="68"/>
      <c r="O80" s="68"/>
      <c r="Y80" s="68"/>
      <c r="Z80" s="68"/>
      <c r="AA80" s="68"/>
      <c r="AB80" s="68"/>
    </row>
    <row r="81" spans="1:28" x14ac:dyDescent="0.15">
      <c r="A81" s="66">
        <v>5</v>
      </c>
      <c r="B81" s="66">
        <f t="shared" si="0"/>
        <v>259.88888888888891</v>
      </c>
      <c r="C81" s="66">
        <f t="shared" si="0"/>
        <v>203.46666666666667</v>
      </c>
      <c r="D81" s="66">
        <f t="shared" si="1"/>
        <v>494.66666666666663</v>
      </c>
      <c r="E81" s="66">
        <f t="shared" si="2"/>
        <v>78.577777777777783</v>
      </c>
      <c r="K81" s="68"/>
      <c r="L81" s="68"/>
      <c r="M81" s="68"/>
      <c r="N81" s="68"/>
      <c r="O81" s="68"/>
      <c r="Y81" s="68"/>
      <c r="Z81" s="68"/>
      <c r="AA81" s="68"/>
      <c r="AB81" s="68"/>
    </row>
    <row r="82" spans="1:28" x14ac:dyDescent="0.15">
      <c r="A82" s="66">
        <v>6</v>
      </c>
      <c r="B82" s="66">
        <f t="shared" si="0"/>
        <v>318.5555555555556</v>
      </c>
      <c r="C82" s="66">
        <f t="shared" si="0"/>
        <v>262.13333333333333</v>
      </c>
      <c r="D82" s="66">
        <f t="shared" si="1"/>
        <v>606.33333333333326</v>
      </c>
      <c r="E82" s="66">
        <f t="shared" si="2"/>
        <v>83.333333333333343</v>
      </c>
      <c r="K82" s="68"/>
      <c r="L82" s="68"/>
      <c r="M82" s="68"/>
      <c r="N82" s="68"/>
      <c r="O82" s="68"/>
      <c r="Y82" s="68"/>
      <c r="Z82" s="68"/>
      <c r="AA82" s="68"/>
      <c r="AB82" s="68"/>
    </row>
    <row r="83" spans="1:28" x14ac:dyDescent="0.15">
      <c r="A83" s="66">
        <v>7</v>
      </c>
      <c r="B83" s="66">
        <f t="shared" si="0"/>
        <v>387.00000000000006</v>
      </c>
      <c r="C83" s="66">
        <f t="shared" si="0"/>
        <v>330.57777777777778</v>
      </c>
      <c r="D83" s="66">
        <f t="shared" si="1"/>
        <v>736.61111111111109</v>
      </c>
      <c r="E83" s="66">
        <f t="shared" si="2"/>
        <v>88.088888888888903</v>
      </c>
      <c r="K83" s="68"/>
      <c r="L83" s="68"/>
      <c r="M83" s="68"/>
      <c r="N83" s="68"/>
      <c r="O83" s="68"/>
    </row>
    <row r="84" spans="1:28" x14ac:dyDescent="0.15">
      <c r="A84" s="66">
        <v>8</v>
      </c>
      <c r="B84" s="66">
        <f t="shared" si="0"/>
        <v>465.22222222222229</v>
      </c>
      <c r="C84" s="66">
        <f t="shared" si="0"/>
        <v>408.8</v>
      </c>
      <c r="D84" s="66">
        <f t="shared" si="1"/>
        <v>885.5</v>
      </c>
      <c r="E84" s="66">
        <f t="shared" si="2"/>
        <v>92.844444444444449</v>
      </c>
      <c r="K84" s="68"/>
      <c r="L84" s="68"/>
      <c r="M84" s="68"/>
      <c r="N84" s="68"/>
      <c r="O84" s="68"/>
    </row>
    <row r="85" spans="1:28" x14ac:dyDescent="0.15">
      <c r="A85" s="66">
        <v>9</v>
      </c>
      <c r="B85" s="66">
        <f t="shared" si="0"/>
        <v>553.22222222222229</v>
      </c>
      <c r="C85" s="66">
        <f t="shared" si="0"/>
        <v>496.8</v>
      </c>
      <c r="D85" s="66">
        <f t="shared" si="1"/>
        <v>1053</v>
      </c>
      <c r="E85" s="66">
        <f t="shared" si="2"/>
        <v>97.6</v>
      </c>
    </row>
    <row r="86" spans="1:28" x14ac:dyDescent="0.15">
      <c r="A86" s="66" t="s">
        <v>275</v>
      </c>
    </row>
    <row r="87" spans="1:28" x14ac:dyDescent="0.15">
      <c r="A87" s="66">
        <v>1</v>
      </c>
    </row>
    <row r="88" spans="1:28" x14ac:dyDescent="0.15">
      <c r="A88" s="66">
        <v>2</v>
      </c>
    </row>
    <row r="89" spans="1:28" x14ac:dyDescent="0.15">
      <c r="A89" s="66">
        <v>3</v>
      </c>
    </row>
    <row r="90" spans="1:28" x14ac:dyDescent="0.15">
      <c r="A90" s="66">
        <v>4</v>
      </c>
    </row>
    <row r="91" spans="1:28" x14ac:dyDescent="0.15">
      <c r="A91" s="66">
        <v>5</v>
      </c>
    </row>
    <row r="92" spans="1:28" x14ac:dyDescent="0.15">
      <c r="A92" s="66">
        <v>6</v>
      </c>
    </row>
    <row r="93" spans="1:28" x14ac:dyDescent="0.15">
      <c r="A93" s="66">
        <v>7</v>
      </c>
    </row>
    <row r="94" spans="1:28" x14ac:dyDescent="0.15">
      <c r="A94" s="66">
        <v>8</v>
      </c>
    </row>
    <row r="95" spans="1:28" x14ac:dyDescent="0.15">
      <c r="A95" s="66">
        <v>9</v>
      </c>
    </row>
    <row r="96" spans="1:28" x14ac:dyDescent="0.15">
      <c r="A96" s="66" t="s">
        <v>276</v>
      </c>
    </row>
    <row r="97" spans="1:1" x14ac:dyDescent="0.15">
      <c r="A97" s="66">
        <v>1</v>
      </c>
    </row>
    <row r="98" spans="1:1" x14ac:dyDescent="0.15">
      <c r="A98" s="66">
        <v>2</v>
      </c>
    </row>
    <row r="99" spans="1:1" x14ac:dyDescent="0.15">
      <c r="A99" s="66">
        <v>3</v>
      </c>
    </row>
    <row r="100" spans="1:1" x14ac:dyDescent="0.15">
      <c r="A100" s="66">
        <v>4</v>
      </c>
    </row>
    <row r="101" spans="1:1" x14ac:dyDescent="0.15">
      <c r="A101" s="66">
        <v>5</v>
      </c>
    </row>
    <row r="102" spans="1:1" x14ac:dyDescent="0.15">
      <c r="A102" s="66">
        <v>6</v>
      </c>
    </row>
    <row r="103" spans="1:1" x14ac:dyDescent="0.15">
      <c r="A103" s="66">
        <v>7</v>
      </c>
    </row>
    <row r="104" spans="1:1" x14ac:dyDescent="0.15">
      <c r="A104" s="66">
        <v>8</v>
      </c>
    </row>
    <row r="105" spans="1:1" x14ac:dyDescent="0.15">
      <c r="A105" s="66">
        <v>9</v>
      </c>
    </row>
    <row r="106" spans="1:1" x14ac:dyDescent="0.15">
      <c r="A106" s="66" t="s">
        <v>277</v>
      </c>
    </row>
    <row r="107" spans="1:1" x14ac:dyDescent="0.15">
      <c r="A107" s="66">
        <v>1</v>
      </c>
    </row>
    <row r="108" spans="1:1" x14ac:dyDescent="0.15">
      <c r="A108" s="66">
        <v>2</v>
      </c>
    </row>
    <row r="109" spans="1:1" x14ac:dyDescent="0.15">
      <c r="A109" s="66">
        <v>3</v>
      </c>
    </row>
    <row r="110" spans="1:1" x14ac:dyDescent="0.15">
      <c r="A110" s="66">
        <v>4</v>
      </c>
    </row>
    <row r="111" spans="1:1" x14ac:dyDescent="0.15">
      <c r="A111" s="66">
        <v>5</v>
      </c>
    </row>
    <row r="112" spans="1:1" x14ac:dyDescent="0.15">
      <c r="A112" s="66">
        <v>6</v>
      </c>
    </row>
    <row r="113" spans="1:1" x14ac:dyDescent="0.15">
      <c r="A113" s="66">
        <v>7</v>
      </c>
    </row>
    <row r="114" spans="1:1" x14ac:dyDescent="0.15">
      <c r="A114" s="66">
        <v>8</v>
      </c>
    </row>
    <row r="115" spans="1:1" x14ac:dyDescent="0.15">
      <c r="A115" s="66">
        <v>9</v>
      </c>
    </row>
    <row r="116" spans="1:1" x14ac:dyDescent="0.15">
      <c r="A116" s="66" t="s">
        <v>278</v>
      </c>
    </row>
    <row r="117" spans="1:1" x14ac:dyDescent="0.15">
      <c r="A117" s="66">
        <v>1</v>
      </c>
    </row>
    <row r="118" spans="1:1" x14ac:dyDescent="0.15">
      <c r="A118" s="66">
        <v>2</v>
      </c>
    </row>
    <row r="119" spans="1:1" x14ac:dyDescent="0.15">
      <c r="A119" s="66">
        <v>3</v>
      </c>
    </row>
    <row r="120" spans="1:1" x14ac:dyDescent="0.15">
      <c r="A120" s="66">
        <v>4</v>
      </c>
    </row>
    <row r="121" spans="1:1" x14ac:dyDescent="0.15">
      <c r="A121" s="66">
        <v>5</v>
      </c>
    </row>
    <row r="122" spans="1:1" x14ac:dyDescent="0.15">
      <c r="A122" s="66">
        <v>6</v>
      </c>
    </row>
    <row r="123" spans="1:1" x14ac:dyDescent="0.15">
      <c r="A123" s="66">
        <v>7</v>
      </c>
    </row>
    <row r="124" spans="1:1" x14ac:dyDescent="0.15">
      <c r="A124" s="66">
        <v>8</v>
      </c>
    </row>
    <row r="125" spans="1:1" x14ac:dyDescent="0.15">
      <c r="A125" s="66">
        <v>9</v>
      </c>
    </row>
    <row r="126" spans="1:1" x14ac:dyDescent="0.15">
      <c r="A126" s="66" t="s">
        <v>279</v>
      </c>
    </row>
    <row r="127" spans="1:1" x14ac:dyDescent="0.15">
      <c r="A127" s="66">
        <v>1</v>
      </c>
    </row>
    <row r="128" spans="1:1" x14ac:dyDescent="0.15">
      <c r="A128" s="66">
        <v>2</v>
      </c>
    </row>
    <row r="129" spans="1:1" x14ac:dyDescent="0.15">
      <c r="A129" s="66">
        <v>3</v>
      </c>
    </row>
    <row r="130" spans="1:1" x14ac:dyDescent="0.15">
      <c r="A130" s="66">
        <v>4</v>
      </c>
    </row>
    <row r="131" spans="1:1" x14ac:dyDescent="0.15">
      <c r="A131" s="66">
        <v>5</v>
      </c>
    </row>
    <row r="132" spans="1:1" x14ac:dyDescent="0.15">
      <c r="A132" s="66">
        <v>6</v>
      </c>
    </row>
    <row r="133" spans="1:1" x14ac:dyDescent="0.15">
      <c r="A133" s="66">
        <v>7</v>
      </c>
    </row>
    <row r="134" spans="1:1" x14ac:dyDescent="0.15">
      <c r="A134" s="66">
        <v>8</v>
      </c>
    </row>
    <row r="135" spans="1:1" x14ac:dyDescent="0.15">
      <c r="A135" s="66">
        <v>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A10" workbookViewId="0">
      <selection activeCell="F66" sqref="F66"/>
    </sheetView>
  </sheetViews>
  <sheetFormatPr defaultRowHeight="13.5" x14ac:dyDescent="0.15"/>
  <cols>
    <col min="4" max="4" width="13" bestFit="1" customWidth="1"/>
    <col min="7" max="7" width="36.125" bestFit="1" customWidth="1"/>
    <col min="8" max="8" width="19.375" bestFit="1" customWidth="1"/>
  </cols>
  <sheetData>
    <row r="1" spans="1:15" x14ac:dyDescent="0.15">
      <c r="A1" s="41" t="s">
        <v>160</v>
      </c>
      <c r="B1" s="41" t="s">
        <v>161</v>
      </c>
      <c r="C1" s="41" t="s">
        <v>159</v>
      </c>
      <c r="D1" s="41" t="s">
        <v>159</v>
      </c>
      <c r="E1" s="41"/>
      <c r="F1" s="41"/>
      <c r="G1" s="41" t="s">
        <v>162</v>
      </c>
      <c r="H1" s="41" t="s">
        <v>162</v>
      </c>
      <c r="I1" s="41" t="s">
        <v>159</v>
      </c>
      <c r="J1" s="41" t="s">
        <v>162</v>
      </c>
      <c r="K1" s="41"/>
    </row>
    <row r="2" spans="1:15" x14ac:dyDescent="0.15">
      <c r="A2" s="41" t="s">
        <v>158</v>
      </c>
      <c r="B2" s="41" t="s">
        <v>163</v>
      </c>
      <c r="C2" s="41" t="s">
        <v>164</v>
      </c>
      <c r="D2" s="41" t="s">
        <v>165</v>
      </c>
      <c r="E2" s="41"/>
      <c r="F2" s="41"/>
      <c r="G2" s="41" t="s">
        <v>166</v>
      </c>
      <c r="H2" s="41" t="s">
        <v>167</v>
      </c>
      <c r="I2" s="41" t="s">
        <v>168</v>
      </c>
      <c r="J2" s="41" t="s">
        <v>169</v>
      </c>
      <c r="K2" s="41"/>
    </row>
    <row r="3" spans="1:15" x14ac:dyDescent="0.15">
      <c r="A3" s="41" t="s">
        <v>152</v>
      </c>
      <c r="B3" s="41" t="s">
        <v>170</v>
      </c>
      <c r="C3" s="41" t="s">
        <v>171</v>
      </c>
      <c r="D3" s="41" t="s">
        <v>172</v>
      </c>
      <c r="E3" s="41"/>
      <c r="F3" s="41" t="s">
        <v>220</v>
      </c>
      <c r="G3" s="41" t="s">
        <v>173</v>
      </c>
      <c r="H3" s="41" t="s">
        <v>173</v>
      </c>
      <c r="I3" s="41" t="s">
        <v>174</v>
      </c>
      <c r="J3" s="41" t="s">
        <v>175</v>
      </c>
      <c r="K3" s="41"/>
    </row>
    <row r="4" spans="1:15" x14ac:dyDescent="0.15">
      <c r="A4" s="41">
        <v>70001</v>
      </c>
      <c r="B4" s="41">
        <v>1</v>
      </c>
      <c r="C4" s="41">
        <v>301</v>
      </c>
      <c r="D4" s="41">
        <v>10301</v>
      </c>
      <c r="E4" s="41"/>
      <c r="F4" s="41">
        <v>0</v>
      </c>
      <c r="G4" s="41"/>
      <c r="H4" s="41"/>
      <c r="I4" s="41"/>
      <c r="J4" s="41"/>
      <c r="K4" s="41"/>
    </row>
    <row r="5" spans="1:15" x14ac:dyDescent="0.15">
      <c r="A5" s="41">
        <v>70001</v>
      </c>
      <c r="B5" s="41">
        <v>2</v>
      </c>
      <c r="C5" s="41">
        <v>311</v>
      </c>
      <c r="D5" s="41">
        <v>10311</v>
      </c>
      <c r="E5" s="41"/>
      <c r="F5" s="41">
        <v>1</v>
      </c>
      <c r="G5" t="str">
        <f>CONCATENATE("3_11001_",强化消耗石头!D8,",","1_2_",强化消耗石头!M8)</f>
        <v>3_11001_1,1_2_100</v>
      </c>
      <c r="H5" s="41" t="s">
        <v>177</v>
      </c>
      <c r="I5" s="41">
        <v>0</v>
      </c>
      <c r="J5" s="41"/>
      <c r="K5" s="41"/>
    </row>
    <row r="6" spans="1:15" x14ac:dyDescent="0.15">
      <c r="A6" s="41">
        <v>70001</v>
      </c>
      <c r="B6" s="41">
        <v>3</v>
      </c>
      <c r="C6" s="41">
        <v>321</v>
      </c>
      <c r="D6" s="41">
        <v>10321</v>
      </c>
      <c r="E6" s="41"/>
      <c r="F6" s="41">
        <v>2</v>
      </c>
      <c r="G6" t="str">
        <f>CONCATENATE("3_11001_",强化消耗石头!D9,",","1_2_",强化消耗石头!M9)</f>
        <v>3_11001_2,1_2_150</v>
      </c>
      <c r="H6" s="41" t="s">
        <v>178</v>
      </c>
      <c r="I6" s="41">
        <v>0</v>
      </c>
      <c r="J6" s="41"/>
      <c r="K6" s="41"/>
    </row>
    <row r="7" spans="1:15" x14ac:dyDescent="0.15">
      <c r="A7" s="41">
        <v>70001</v>
      </c>
      <c r="B7" s="41">
        <v>4</v>
      </c>
      <c r="C7" s="41">
        <v>331</v>
      </c>
      <c r="D7" s="41">
        <v>10331</v>
      </c>
      <c r="E7" s="41"/>
      <c r="F7" s="41">
        <v>3</v>
      </c>
      <c r="G7" t="str">
        <f>CONCATENATE("3_11001_",强化消耗石头!D10,",","1_2_",强化消耗石头!M10)</f>
        <v>3_11001_2,1_2_200</v>
      </c>
      <c r="H7" s="41" t="s">
        <v>179</v>
      </c>
      <c r="I7" s="41">
        <v>0</v>
      </c>
      <c r="J7" s="41"/>
      <c r="K7" s="41"/>
    </row>
    <row r="8" spans="1:15" x14ac:dyDescent="0.15">
      <c r="A8" s="41">
        <v>70001</v>
      </c>
      <c r="B8" s="41">
        <v>5</v>
      </c>
      <c r="C8" s="41">
        <v>341</v>
      </c>
      <c r="D8" s="41">
        <v>10341</v>
      </c>
      <c r="E8" s="41"/>
      <c r="F8" s="41">
        <v>4</v>
      </c>
      <c r="G8" t="str">
        <f>CONCATENATE("3_11001_",强化消耗石头!D11,",","1_2_",强化消耗石头!M11)</f>
        <v>3_11001_2,1_2_250</v>
      </c>
      <c r="H8" s="41" t="s">
        <v>180</v>
      </c>
      <c r="I8" s="41">
        <v>0</v>
      </c>
      <c r="J8" s="41" t="s">
        <v>182</v>
      </c>
      <c r="K8" s="41"/>
    </row>
    <row r="9" spans="1:15" x14ac:dyDescent="0.15">
      <c r="A9" s="41">
        <v>70001</v>
      </c>
      <c r="B9" s="41">
        <v>6</v>
      </c>
      <c r="C9" s="41">
        <v>1</v>
      </c>
      <c r="D9" s="41">
        <v>7</v>
      </c>
      <c r="E9" s="41"/>
      <c r="F9" s="41">
        <v>5</v>
      </c>
      <c r="G9" t="str">
        <f>CONCATENATE("3_11001_",强化消耗石头!D12,",","1_2_",强化消耗石头!M12)</f>
        <v>3_11001_3,1_2_300</v>
      </c>
      <c r="H9" s="41" t="s">
        <v>181</v>
      </c>
      <c r="I9" s="41">
        <v>0</v>
      </c>
      <c r="J9" s="41" t="s">
        <v>182</v>
      </c>
      <c r="K9" s="41"/>
    </row>
    <row r="10" spans="1:15" x14ac:dyDescent="0.15">
      <c r="A10" s="41">
        <v>70002</v>
      </c>
      <c r="B10" s="41">
        <v>1</v>
      </c>
      <c r="C10" s="41">
        <v>302</v>
      </c>
      <c r="D10" s="41">
        <v>10302</v>
      </c>
      <c r="E10" s="41"/>
      <c r="F10" s="41">
        <v>6</v>
      </c>
      <c r="G10" t="str">
        <f>CONCATENATE("3_11001_",强化消耗石头!D13,",","1_2_",强化消耗石头!M13)</f>
        <v>3_11001_4,1_2_350</v>
      </c>
      <c r="H10" s="41" t="s">
        <v>183</v>
      </c>
      <c r="I10" s="41">
        <v>0</v>
      </c>
      <c r="J10" s="41"/>
      <c r="K10" s="41"/>
    </row>
    <row r="11" spans="1:15" x14ac:dyDescent="0.15">
      <c r="A11" s="41">
        <v>70002</v>
      </c>
      <c r="B11" s="41">
        <v>2</v>
      </c>
      <c r="C11" s="41">
        <v>312</v>
      </c>
      <c r="D11" s="41">
        <v>10312</v>
      </c>
      <c r="E11" s="41"/>
      <c r="F11" s="41">
        <v>7</v>
      </c>
      <c r="G11" t="str">
        <f>CONCATENATE("3_11001_",强化消耗石头!D14,",","1_2_",强化消耗石头!M14)</f>
        <v>3_11001_4,1_2_400</v>
      </c>
      <c r="H11" s="41" t="s">
        <v>177</v>
      </c>
      <c r="I11" s="41">
        <v>0</v>
      </c>
      <c r="J11" s="41"/>
      <c r="K11" s="41"/>
    </row>
    <row r="12" spans="1:15" x14ac:dyDescent="0.15">
      <c r="A12" s="41">
        <v>70002</v>
      </c>
      <c r="B12" s="41">
        <v>3</v>
      </c>
      <c r="C12" s="41">
        <v>322</v>
      </c>
      <c r="D12" s="41">
        <v>10322</v>
      </c>
      <c r="E12" s="41"/>
      <c r="F12" s="41">
        <v>8</v>
      </c>
      <c r="G12" t="str">
        <f>CONCATENATE("3_11001_",强化消耗石头!D15,",","1_2_",强化消耗石头!M15)</f>
        <v>3_11001_5,1_2_450</v>
      </c>
      <c r="H12" s="41" t="s">
        <v>178</v>
      </c>
      <c r="I12" s="41">
        <v>0</v>
      </c>
      <c r="J12" s="41"/>
      <c r="K12" s="41"/>
    </row>
    <row r="13" spans="1:15" x14ac:dyDescent="0.15">
      <c r="A13" s="41">
        <v>70002</v>
      </c>
      <c r="B13" s="41">
        <v>4</v>
      </c>
      <c r="C13" s="41">
        <v>332</v>
      </c>
      <c r="D13" s="41">
        <v>10332</v>
      </c>
      <c r="E13" s="41"/>
      <c r="F13" s="41">
        <v>9</v>
      </c>
      <c r="G13" t="str">
        <f>CONCATENATE("3_11001_",强化消耗石头!D16,",","1_2_",强化消耗石头!M16)</f>
        <v>3_11001_6,1_2_500</v>
      </c>
      <c r="H13" s="41" t="s">
        <v>179</v>
      </c>
      <c r="I13" s="41">
        <v>0</v>
      </c>
      <c r="J13" s="41"/>
      <c r="K13" s="41"/>
    </row>
    <row r="14" spans="1:15" x14ac:dyDescent="0.15">
      <c r="A14" s="41">
        <v>70002</v>
      </c>
      <c r="B14" s="41">
        <v>5</v>
      </c>
      <c r="C14" s="41">
        <v>342</v>
      </c>
      <c r="D14" s="41">
        <v>10342</v>
      </c>
      <c r="E14" s="41"/>
      <c r="F14" s="41">
        <v>10</v>
      </c>
      <c r="G14" s="41" t="str">
        <f>CONCATENATE("3_11101_",进阶消耗!D3,",","1_2_",强化消耗石头!N30,",","3_11110_",进阶消耗!F4)</f>
        <v>3_11101_40,1_2_10200,3_11110_1</v>
      </c>
      <c r="H14" s="41"/>
      <c r="I14" s="41"/>
      <c r="J14" s="41"/>
      <c r="K14" s="41"/>
    </row>
    <row r="15" spans="1:15" x14ac:dyDescent="0.15">
      <c r="A15" s="41">
        <v>70002</v>
      </c>
      <c r="B15" s="41">
        <v>6</v>
      </c>
      <c r="C15" s="41">
        <v>1</v>
      </c>
      <c r="D15" s="41">
        <v>7</v>
      </c>
      <c r="E15" s="41"/>
      <c r="F15" s="41">
        <v>11</v>
      </c>
      <c r="G15" t="str">
        <f>CONCATENATE("3_11002_",强化消耗石头!D18/强化消耗石头!$J$2,",","1_2_",强化消耗石头!M18)</f>
        <v>3_11002_1,1_2_1000</v>
      </c>
      <c r="H15" s="41" t="s">
        <v>180</v>
      </c>
      <c r="I15" s="41">
        <v>0</v>
      </c>
      <c r="J15" s="41"/>
      <c r="K15" s="41"/>
    </row>
    <row r="16" spans="1:15" x14ac:dyDescent="0.15">
      <c r="A16" s="41">
        <v>70003</v>
      </c>
      <c r="B16" s="41">
        <v>1</v>
      </c>
      <c r="C16" s="41">
        <v>303</v>
      </c>
      <c r="D16" s="41">
        <v>10303</v>
      </c>
      <c r="E16" s="41"/>
      <c r="F16" s="41">
        <v>12</v>
      </c>
      <c r="G16" t="str">
        <f>CONCATENATE("3_11002_",强化消耗石头!D19/强化消耗石头!$J$2,",","1_2_",强化消耗石头!M19)</f>
        <v>3_11002_2,1_2_1100</v>
      </c>
      <c r="H16" s="41" t="s">
        <v>181</v>
      </c>
      <c r="I16" s="41">
        <v>0</v>
      </c>
      <c r="J16" s="41"/>
      <c r="K16" s="41"/>
      <c r="O16" s="41" t="s">
        <v>176</v>
      </c>
    </row>
    <row r="17" spans="1:11" x14ac:dyDescent="0.15">
      <c r="A17" s="41">
        <v>70003</v>
      </c>
      <c r="B17" s="41">
        <v>2</v>
      </c>
      <c r="C17" s="41">
        <v>313</v>
      </c>
      <c r="D17" s="41">
        <v>10313</v>
      </c>
      <c r="E17" s="41"/>
      <c r="F17" s="41">
        <v>13</v>
      </c>
      <c r="G17" t="str">
        <f>CONCATENATE("3_11002_",强化消耗石头!D20/强化消耗石头!$J$2,",","1_2_",强化消耗石头!M20)</f>
        <v>3_11002_2,1_2_1200</v>
      </c>
      <c r="H17" s="41" t="s">
        <v>183</v>
      </c>
      <c r="I17" s="41">
        <v>0</v>
      </c>
      <c r="J17" s="41"/>
      <c r="K17" s="41"/>
    </row>
    <row r="18" spans="1:11" x14ac:dyDescent="0.15">
      <c r="A18" s="41">
        <v>70003</v>
      </c>
      <c r="B18" s="41">
        <v>3</v>
      </c>
      <c r="C18" s="41">
        <v>323</v>
      </c>
      <c r="D18" s="41">
        <v>10323</v>
      </c>
      <c r="E18" s="41"/>
      <c r="F18" s="41">
        <v>14</v>
      </c>
      <c r="G18" t="str">
        <f>CONCATENATE("3_11002_",强化消耗石头!D21/强化消耗石头!$J$2,",","1_2_",强化消耗石头!M21)</f>
        <v>3_11002_3,1_2_1300</v>
      </c>
      <c r="H18" s="41" t="s">
        <v>177</v>
      </c>
      <c r="I18" s="41">
        <v>0</v>
      </c>
      <c r="J18" s="41"/>
      <c r="K18" s="41"/>
    </row>
    <row r="19" spans="1:11" x14ac:dyDescent="0.15">
      <c r="A19" s="41">
        <v>70003</v>
      </c>
      <c r="B19" s="41">
        <v>4</v>
      </c>
      <c r="C19" s="41">
        <v>333</v>
      </c>
      <c r="D19" s="41">
        <v>10333</v>
      </c>
      <c r="E19" s="41"/>
      <c r="F19" s="41">
        <v>15</v>
      </c>
      <c r="G19" t="str">
        <f>CONCATENATE("3_11002_",强化消耗石头!D22/强化消耗石头!$J$2,",","1_2_",强化消耗石头!M22)</f>
        <v>3_11002_3,1_2_1400</v>
      </c>
      <c r="H19" s="41" t="s">
        <v>178</v>
      </c>
      <c r="I19" s="41">
        <v>0</v>
      </c>
      <c r="J19" s="41"/>
      <c r="K19" s="41"/>
    </row>
    <row r="20" spans="1:11" x14ac:dyDescent="0.15">
      <c r="A20" s="41">
        <v>70003</v>
      </c>
      <c r="B20" s="41">
        <v>5</v>
      </c>
      <c r="C20" s="41">
        <v>343</v>
      </c>
      <c r="D20" s="41">
        <v>10343</v>
      </c>
      <c r="E20" s="41"/>
      <c r="F20" s="41">
        <v>16</v>
      </c>
      <c r="G20" t="str">
        <f>CONCATENATE("3_11002_",强化消耗石头!D23/强化消耗石头!$J$2,",","1_2_",强化消耗石头!M23)</f>
        <v>3_11002_3,1_2_1500</v>
      </c>
      <c r="H20" s="41" t="s">
        <v>179</v>
      </c>
      <c r="I20" s="41">
        <v>0</v>
      </c>
      <c r="J20" s="41"/>
      <c r="K20" s="41"/>
    </row>
    <row r="21" spans="1:11" x14ac:dyDescent="0.15">
      <c r="A21" s="41">
        <v>70003</v>
      </c>
      <c r="B21" s="41">
        <v>6</v>
      </c>
      <c r="C21" s="41">
        <v>1</v>
      </c>
      <c r="D21" s="41">
        <v>7</v>
      </c>
      <c r="E21" s="41"/>
      <c r="F21" s="41">
        <v>17</v>
      </c>
      <c r="G21" t="str">
        <f>CONCATENATE("3_11002_",强化消耗石头!D24/强化消耗石头!$J$2,",","1_2_",强化消耗石头!M24)</f>
        <v>3_11002_4,1_2_1600</v>
      </c>
      <c r="H21" s="41" t="s">
        <v>180</v>
      </c>
      <c r="I21" s="41">
        <v>0</v>
      </c>
      <c r="J21" s="41"/>
      <c r="K21" s="41"/>
    </row>
    <row r="22" spans="1:11" x14ac:dyDescent="0.15">
      <c r="A22" s="41">
        <v>70004</v>
      </c>
      <c r="B22" s="41">
        <v>1</v>
      </c>
      <c r="C22" s="41">
        <v>304</v>
      </c>
      <c r="D22" s="41">
        <v>10304</v>
      </c>
      <c r="E22" s="41"/>
      <c r="F22" s="41">
        <v>18</v>
      </c>
      <c r="G22" t="str">
        <f>CONCATENATE("3_11002_",强化消耗石头!D25/强化消耗石头!$J$2,",","1_2_",强化消耗石头!M25)</f>
        <v>3_11002_4,1_2_1700</v>
      </c>
      <c r="H22" s="41" t="s">
        <v>181</v>
      </c>
      <c r="I22" s="41">
        <v>0</v>
      </c>
      <c r="J22" s="41"/>
      <c r="K22" s="41"/>
    </row>
    <row r="23" spans="1:11" x14ac:dyDescent="0.15">
      <c r="A23" s="41">
        <v>70004</v>
      </c>
      <c r="B23" s="41">
        <v>2</v>
      </c>
      <c r="C23" s="41">
        <v>314</v>
      </c>
      <c r="D23" s="41">
        <v>10314</v>
      </c>
      <c r="E23" s="41"/>
      <c r="F23" s="41">
        <v>19</v>
      </c>
      <c r="G23" t="str">
        <f>CONCATENATE("3_11002_",强化消耗石头!D26/强化消耗石头!$J$2,",","1_2_",强化消耗石头!M26)</f>
        <v>3_11002_5,1_2_1800</v>
      </c>
      <c r="H23" s="41" t="s">
        <v>183</v>
      </c>
      <c r="I23" s="41">
        <v>0</v>
      </c>
      <c r="J23" s="41"/>
      <c r="K23" s="41"/>
    </row>
    <row r="24" spans="1:11" x14ac:dyDescent="0.15">
      <c r="A24" s="41">
        <v>70004</v>
      </c>
      <c r="B24" s="41">
        <v>3</v>
      </c>
      <c r="C24" s="41">
        <v>324</v>
      </c>
      <c r="D24" s="41">
        <v>10324</v>
      </c>
      <c r="E24" s="41"/>
      <c r="F24" s="41">
        <v>20</v>
      </c>
      <c r="G24" s="41" t="str">
        <f>CONCATENATE("3_11101_",进阶消耗!D4,",","1_2_",强化消耗石头!N40,",","3_11111_",进阶消耗!F5)</f>
        <v>3_11101_80,1_2_12000,3_11111_1</v>
      </c>
      <c r="H24" s="41"/>
      <c r="I24" s="41"/>
      <c r="J24" s="41"/>
      <c r="K24" s="41"/>
    </row>
    <row r="25" spans="1:11" x14ac:dyDescent="0.15">
      <c r="A25" s="41">
        <v>70004</v>
      </c>
      <c r="B25" s="41">
        <v>4</v>
      </c>
      <c r="C25" s="41">
        <v>334</v>
      </c>
      <c r="D25" s="41">
        <v>10334</v>
      </c>
      <c r="E25" s="41"/>
      <c r="F25" s="41">
        <v>21</v>
      </c>
      <c r="G25" t="str">
        <f>CONCATENATE("3_11002_",强化消耗石头!D28/强化消耗石头!$J$2,",","1_2_",强化消耗石头!M28)</f>
        <v>3_11002_4,1_2_3000</v>
      </c>
      <c r="H25" s="41" t="s">
        <v>178</v>
      </c>
      <c r="I25" s="41">
        <v>0</v>
      </c>
      <c r="J25" s="41"/>
      <c r="K25" s="41"/>
    </row>
    <row r="26" spans="1:11" x14ac:dyDescent="0.15">
      <c r="A26" s="41">
        <v>70004</v>
      </c>
      <c r="B26" s="41">
        <v>5</v>
      </c>
      <c r="C26" s="41">
        <v>344</v>
      </c>
      <c r="D26" s="41">
        <v>10344</v>
      </c>
      <c r="E26" s="41"/>
      <c r="F26" s="41">
        <v>22</v>
      </c>
      <c r="G26" t="str">
        <f>CONCATENATE("3_11002_",强化消耗石头!D29/强化消耗石头!$J$2,",","1_2_",强化消耗石头!M29)</f>
        <v>3_11002_5,1_2_3200</v>
      </c>
      <c r="H26" s="41" t="s">
        <v>179</v>
      </c>
      <c r="I26" s="41">
        <v>0</v>
      </c>
      <c r="J26" s="41"/>
      <c r="K26" s="41"/>
    </row>
    <row r="27" spans="1:11" x14ac:dyDescent="0.15">
      <c r="A27" s="41">
        <v>70004</v>
      </c>
      <c r="B27" s="41">
        <v>6</v>
      </c>
      <c r="C27" s="41">
        <v>1</v>
      </c>
      <c r="D27" s="41">
        <v>7</v>
      </c>
      <c r="E27" s="41"/>
      <c r="F27" s="41">
        <v>23</v>
      </c>
      <c r="G27" t="str">
        <f>CONCATENATE("3_11002_",强化消耗石头!D30/强化消耗石头!$J$2,",","1_2_",强化消耗石头!M30)</f>
        <v>3_11002_5,1_2_3400</v>
      </c>
      <c r="H27" s="41" t="s">
        <v>180</v>
      </c>
      <c r="I27" s="41">
        <v>0</v>
      </c>
      <c r="J27" s="41"/>
      <c r="K27" s="41"/>
    </row>
    <row r="28" spans="1:11" x14ac:dyDescent="0.15">
      <c r="A28" s="41">
        <v>70005</v>
      </c>
      <c r="B28" s="41">
        <v>1</v>
      </c>
      <c r="C28" s="41">
        <v>305</v>
      </c>
      <c r="D28" s="41">
        <v>10305</v>
      </c>
      <c r="E28" s="41"/>
      <c r="F28" s="41">
        <v>24</v>
      </c>
      <c r="G28" t="str">
        <f>CONCATENATE("3_11002_",强化消耗石头!D31/强化消耗石头!$J$2,",","1_2_",强化消耗石头!M31)</f>
        <v>3_11002_6,1_2_3600</v>
      </c>
      <c r="H28" s="41" t="s">
        <v>181</v>
      </c>
      <c r="I28" s="41">
        <v>0</v>
      </c>
      <c r="J28" s="41"/>
      <c r="K28" s="41"/>
    </row>
    <row r="29" spans="1:11" x14ac:dyDescent="0.15">
      <c r="A29" s="41">
        <v>70005</v>
      </c>
      <c r="B29" s="41">
        <v>2</v>
      </c>
      <c r="C29" s="41">
        <v>315</v>
      </c>
      <c r="D29" s="41">
        <v>10315</v>
      </c>
      <c r="E29" s="41"/>
      <c r="F29" s="41">
        <v>25</v>
      </c>
      <c r="G29" t="str">
        <f>CONCATENATE("3_11002_",强化消耗石头!D32/强化消耗石头!$J$2,",","1_2_",强化消耗石头!M32)</f>
        <v>3_11002_6,1_2_3800</v>
      </c>
      <c r="H29" s="41" t="s">
        <v>183</v>
      </c>
      <c r="I29" s="41">
        <v>0</v>
      </c>
      <c r="J29" s="41"/>
      <c r="K29" s="41"/>
    </row>
    <row r="30" spans="1:11" x14ac:dyDescent="0.15">
      <c r="A30" s="41">
        <v>70005</v>
      </c>
      <c r="B30" s="41">
        <v>3</v>
      </c>
      <c r="C30" s="41">
        <v>325</v>
      </c>
      <c r="D30" s="41">
        <v>10325</v>
      </c>
      <c r="E30" s="41"/>
      <c r="F30" s="41">
        <v>26</v>
      </c>
      <c r="G30" t="str">
        <f>CONCATENATE("3_11002_",强化消耗石头!D33/强化消耗石头!$J$2,",","1_2_",强化消耗石头!M33)</f>
        <v>3_11002_7,1_2_4000</v>
      </c>
      <c r="H30" s="41" t="s">
        <v>177</v>
      </c>
      <c r="I30" s="41">
        <v>0</v>
      </c>
      <c r="J30" s="41"/>
      <c r="K30" s="41"/>
    </row>
    <row r="31" spans="1:11" x14ac:dyDescent="0.15">
      <c r="A31" s="41">
        <v>70005</v>
      </c>
      <c r="B31" s="41">
        <v>4</v>
      </c>
      <c r="C31" s="41">
        <v>335</v>
      </c>
      <c r="D31" s="41">
        <v>10335</v>
      </c>
      <c r="E31" s="41"/>
      <c r="F31" s="41">
        <v>27</v>
      </c>
      <c r="G31" t="str">
        <f>CONCATENATE("3_11003_",强化消耗石头!D34/强化消耗石头!$J$2^2,",","1_2_",强化消耗石头!M34)</f>
        <v>3_11003_2,1_2_4200</v>
      </c>
      <c r="H31" s="41" t="s">
        <v>178</v>
      </c>
      <c r="I31" s="41">
        <v>0</v>
      </c>
      <c r="J31" s="41"/>
      <c r="K31" s="41"/>
    </row>
    <row r="32" spans="1:11" x14ac:dyDescent="0.15">
      <c r="A32" s="41">
        <v>70005</v>
      </c>
      <c r="B32" s="41">
        <v>5</v>
      </c>
      <c r="C32" s="41">
        <v>345</v>
      </c>
      <c r="D32" s="41">
        <v>10345</v>
      </c>
      <c r="E32" s="41"/>
      <c r="F32" s="41">
        <v>28</v>
      </c>
      <c r="G32" t="str">
        <f>CONCATENATE("3_11003_",强化消耗石头!D35/强化消耗石头!$J$2^2,",","1_2_",强化消耗石头!M35)</f>
        <v>3_11003_3,1_2_4400</v>
      </c>
      <c r="H32" s="41" t="s">
        <v>179</v>
      </c>
      <c r="I32" s="41">
        <v>0</v>
      </c>
      <c r="J32" s="41"/>
      <c r="K32" s="41"/>
    </row>
    <row r="33" spans="1:11" x14ac:dyDescent="0.15">
      <c r="A33" s="41">
        <v>70005</v>
      </c>
      <c r="B33" s="41">
        <v>6</v>
      </c>
      <c r="C33" s="41">
        <v>1</v>
      </c>
      <c r="D33" s="41">
        <v>7</v>
      </c>
      <c r="E33" s="41"/>
      <c r="F33" s="41">
        <v>29</v>
      </c>
      <c r="G33" t="str">
        <f>CONCATENATE("3_11003_",强化消耗石头!D36/强化消耗石头!$J$2^2,",","1_2_",强化消耗石头!M36)</f>
        <v>3_11003_3,1_2_4600</v>
      </c>
      <c r="H33" s="41" t="s">
        <v>180</v>
      </c>
      <c r="I33" s="41">
        <v>0</v>
      </c>
      <c r="J33" s="41"/>
      <c r="K33" s="41"/>
    </row>
    <row r="34" spans="1:11" x14ac:dyDescent="0.15">
      <c r="A34" s="41">
        <v>70006</v>
      </c>
      <c r="B34" s="41">
        <v>1</v>
      </c>
      <c r="C34" s="41">
        <v>306</v>
      </c>
      <c r="D34" s="41">
        <v>10306</v>
      </c>
      <c r="E34" s="41"/>
      <c r="F34" s="41">
        <v>30</v>
      </c>
      <c r="G34" s="41" t="str">
        <f>CONCATENATE("3_11101_",进阶消耗!D5,",","1_2_",强化消耗石头!N45,",","3_11112_",进阶消耗!F5)</f>
        <v>3_11101_120,1_2_48750,3_11112_1</v>
      </c>
      <c r="H34" s="41"/>
      <c r="I34" s="41"/>
      <c r="J34" s="41"/>
      <c r="K34" s="41"/>
    </row>
    <row r="35" spans="1:11" x14ac:dyDescent="0.15">
      <c r="A35" s="41">
        <v>70006</v>
      </c>
      <c r="B35" s="41">
        <v>2</v>
      </c>
      <c r="C35" s="41">
        <v>316</v>
      </c>
      <c r="D35" s="41">
        <v>10316</v>
      </c>
      <c r="E35" s="41"/>
      <c r="F35" s="41">
        <v>31</v>
      </c>
      <c r="G35" t="str">
        <f>CONCATENATE("3_11003_",强化消耗石头!D40/强化消耗石头!$J$2^2,",","1_2_",强化消耗石头!M40)</f>
        <v>3_11003_4,1_2_6000</v>
      </c>
      <c r="H35" s="41" t="s">
        <v>178</v>
      </c>
      <c r="I35" s="41">
        <v>0</v>
      </c>
      <c r="J35" s="41"/>
      <c r="K35" s="41"/>
    </row>
    <row r="36" spans="1:11" x14ac:dyDescent="0.15">
      <c r="A36" s="41">
        <v>70006</v>
      </c>
      <c r="B36" s="41">
        <v>3</v>
      </c>
      <c r="C36" s="41">
        <v>326</v>
      </c>
      <c r="D36" s="41">
        <v>10326</v>
      </c>
      <c r="E36" s="41"/>
      <c r="F36" s="41">
        <v>32</v>
      </c>
      <c r="G36" t="str">
        <f>CONCATENATE("3_11003_",强化消耗石头!D41/强化消耗石头!$J$2^2,",","1_2_",强化消耗石头!M41)</f>
        <v>3_11003_4,1_2_6300</v>
      </c>
      <c r="H36" s="41" t="s">
        <v>179</v>
      </c>
      <c r="I36" s="41">
        <v>0</v>
      </c>
      <c r="J36" s="41"/>
      <c r="K36" s="41"/>
    </row>
    <row r="37" spans="1:11" x14ac:dyDescent="0.15">
      <c r="A37" s="41">
        <v>70006</v>
      </c>
      <c r="B37" s="41">
        <v>4</v>
      </c>
      <c r="C37" s="41">
        <v>336</v>
      </c>
      <c r="D37" s="41">
        <v>10336</v>
      </c>
      <c r="E37" s="41"/>
      <c r="F37" s="41">
        <v>33</v>
      </c>
      <c r="G37" t="str">
        <f>CONCATENATE("3_11003_",强化消耗石头!D42/强化消耗石头!$J$2^2,",","1_2_",强化消耗石头!M42)</f>
        <v>3_11003_6,1_2_6600</v>
      </c>
      <c r="H37" s="41" t="s">
        <v>180</v>
      </c>
      <c r="I37" s="41">
        <v>0</v>
      </c>
      <c r="J37" s="41"/>
      <c r="K37" s="41"/>
    </row>
    <row r="38" spans="1:11" x14ac:dyDescent="0.15">
      <c r="A38" s="41">
        <v>70006</v>
      </c>
      <c r="B38" s="41">
        <v>5</v>
      </c>
      <c r="C38" s="41">
        <v>346</v>
      </c>
      <c r="D38" s="41">
        <v>10346</v>
      </c>
      <c r="E38" s="41"/>
      <c r="F38" s="41">
        <v>34</v>
      </c>
      <c r="G38" t="str">
        <f>CONCATENATE("3_11003_",强化消耗石头!D43/强化消耗石头!$J$2^2,",","1_2_",强化消耗石头!M43)</f>
        <v>3_11003_6,1_2_6900</v>
      </c>
      <c r="H38" s="41" t="s">
        <v>181</v>
      </c>
      <c r="I38" s="41">
        <v>0</v>
      </c>
      <c r="J38" s="41"/>
      <c r="K38" s="41"/>
    </row>
    <row r="39" spans="1:11" x14ac:dyDescent="0.15">
      <c r="A39" s="41">
        <v>70006</v>
      </c>
      <c r="B39" s="41">
        <v>6</v>
      </c>
      <c r="C39" s="41">
        <v>1</v>
      </c>
      <c r="D39" s="41">
        <v>7</v>
      </c>
      <c r="E39" s="41"/>
      <c r="F39" s="41">
        <v>35</v>
      </c>
      <c r="G39" t="str">
        <f>CONCATENATE("3_11003_",强化消耗石头!D44/强化消耗石头!$J$2^2,",","1_2_",强化消耗石头!M44)</f>
        <v>3_11003_7,1_2_7200</v>
      </c>
      <c r="H39" s="41" t="s">
        <v>183</v>
      </c>
      <c r="I39" s="41">
        <v>0</v>
      </c>
      <c r="J39" s="41"/>
      <c r="K39" s="41"/>
    </row>
    <row r="40" spans="1:11" x14ac:dyDescent="0.15">
      <c r="A40" s="41">
        <v>70007</v>
      </c>
      <c r="B40" s="41">
        <v>1</v>
      </c>
      <c r="C40" s="41">
        <v>101</v>
      </c>
      <c r="D40" s="41">
        <f>C40+10000</f>
        <v>10101</v>
      </c>
      <c r="E40" s="41"/>
      <c r="F40" s="41">
        <v>36</v>
      </c>
      <c r="G40" t="str">
        <f>CONCATENATE("3_11003_",强化消耗石头!D45/强化消耗石头!$J$2^2,",","1_2_",强化消耗石头!M45)</f>
        <v>3_11003_7,1_2_7500</v>
      </c>
      <c r="H40" s="41" t="s">
        <v>177</v>
      </c>
      <c r="I40" s="41">
        <v>0</v>
      </c>
      <c r="J40" s="41"/>
      <c r="K40" s="41"/>
    </row>
    <row r="41" spans="1:11" x14ac:dyDescent="0.15">
      <c r="A41" s="41">
        <v>70007</v>
      </c>
      <c r="B41" s="41">
        <v>2</v>
      </c>
      <c r="C41" s="41">
        <v>111</v>
      </c>
      <c r="D41" s="41">
        <f t="shared" ref="D41:D44" si="0">C41+10000</f>
        <v>10111</v>
      </c>
      <c r="E41" s="41"/>
      <c r="F41" s="41">
        <v>37</v>
      </c>
      <c r="G41" t="str">
        <f>CONCATENATE("3_11003_",强化消耗石头!D46/强化消耗石头!$J$2^2,",","1_2_",强化消耗石头!M46)</f>
        <v>3_11003_8,1_2_7800</v>
      </c>
      <c r="H41" s="41" t="s">
        <v>178</v>
      </c>
      <c r="I41" s="41">
        <v>0</v>
      </c>
      <c r="J41" s="41"/>
      <c r="K41" s="41"/>
    </row>
    <row r="42" spans="1:11" x14ac:dyDescent="0.15">
      <c r="A42" s="41">
        <v>70007</v>
      </c>
      <c r="B42" s="41">
        <v>3</v>
      </c>
      <c r="C42" s="41">
        <v>121</v>
      </c>
      <c r="D42" s="41">
        <f t="shared" si="0"/>
        <v>10121</v>
      </c>
      <c r="E42" s="41"/>
      <c r="F42" s="41">
        <v>38</v>
      </c>
      <c r="G42" t="str">
        <f>CONCATENATE("3_11003_",强化消耗石头!D47/强化消耗石头!$J$2^2,",","1_2_",强化消耗石头!M47)</f>
        <v>3_11003_9,1_2_8100</v>
      </c>
      <c r="H42" s="41" t="s">
        <v>179</v>
      </c>
      <c r="I42" s="41">
        <v>0</v>
      </c>
      <c r="J42" s="41"/>
      <c r="K42" s="41"/>
    </row>
    <row r="43" spans="1:11" x14ac:dyDescent="0.15">
      <c r="A43" s="41">
        <v>70007</v>
      </c>
      <c r="B43" s="41">
        <v>4</v>
      </c>
      <c r="C43" s="41">
        <v>131</v>
      </c>
      <c r="D43" s="41">
        <f t="shared" si="0"/>
        <v>10131</v>
      </c>
      <c r="E43" s="41"/>
      <c r="F43" s="41">
        <v>39</v>
      </c>
      <c r="G43" t="str">
        <f>CONCATENATE("3_11003_",强化消耗石头!D48/强化消耗石头!$J$2^2,",","1_2_",强化消耗石头!M48)</f>
        <v>3_11003_9,1_2_8400</v>
      </c>
      <c r="H43" s="41" t="s">
        <v>180</v>
      </c>
      <c r="I43" s="41">
        <v>0</v>
      </c>
      <c r="J43" s="41"/>
      <c r="K43" s="41"/>
    </row>
    <row r="44" spans="1:11" x14ac:dyDescent="0.15">
      <c r="A44" s="41">
        <v>70007</v>
      </c>
      <c r="B44" s="41">
        <v>5</v>
      </c>
      <c r="C44" s="41">
        <v>141</v>
      </c>
      <c r="D44" s="41">
        <f t="shared" si="0"/>
        <v>10141</v>
      </c>
      <c r="E44" s="41"/>
      <c r="F44" s="41">
        <v>40</v>
      </c>
      <c r="G44" s="41" t="str">
        <f>CONCATENATE("3_11101_",进阶消耗!D6,",","1_2_",强化消耗石头!N50,",","3_11113_",进阶消耗!F6)</f>
        <v>3_11101_200,1_2_72000,3_11113_1</v>
      </c>
      <c r="H44" s="41"/>
      <c r="I44" s="41"/>
      <c r="J44" s="41"/>
      <c r="K44" s="41"/>
    </row>
    <row r="45" spans="1:11" x14ac:dyDescent="0.15">
      <c r="A45" s="41">
        <v>70007</v>
      </c>
      <c r="B45" s="41">
        <v>6</v>
      </c>
      <c r="C45" s="41">
        <v>1</v>
      </c>
      <c r="D45" s="41">
        <v>7</v>
      </c>
      <c r="E45" s="41"/>
      <c r="F45" s="41">
        <v>41</v>
      </c>
      <c r="G45" t="str">
        <f>CONCATENATE("3_11003_",强化消耗石头!D49/强化消耗石头!$J$2^2,",","1_2_",强化消耗石头!M49)</f>
        <v>3_11003_4,1_2_15000</v>
      </c>
      <c r="H45" s="41" t="s">
        <v>181</v>
      </c>
      <c r="I45" s="41">
        <v>0</v>
      </c>
      <c r="J45" s="41"/>
      <c r="K45" s="41"/>
    </row>
    <row r="46" spans="1:11" x14ac:dyDescent="0.15">
      <c r="A46" s="41">
        <v>70008</v>
      </c>
      <c r="B46" s="41">
        <v>1</v>
      </c>
      <c r="C46" s="41">
        <v>102</v>
      </c>
      <c r="D46" s="41">
        <f>C46+10000</f>
        <v>10102</v>
      </c>
      <c r="E46" s="41"/>
      <c r="F46" s="41">
        <v>42</v>
      </c>
      <c r="G46" t="str">
        <f>CONCATENATE("3_11003_",强化消耗石头!D50/强化消耗石头!$J$2^2,",","1_2_",强化消耗石头!M50)</f>
        <v>3_11003_5,1_2_16000</v>
      </c>
      <c r="H46" s="41" t="s">
        <v>183</v>
      </c>
      <c r="I46" s="41">
        <v>0</v>
      </c>
      <c r="J46" s="41"/>
      <c r="K46" s="41"/>
    </row>
    <row r="47" spans="1:11" x14ac:dyDescent="0.15">
      <c r="A47" s="41">
        <v>70008</v>
      </c>
      <c r="B47" s="41">
        <v>2</v>
      </c>
      <c r="C47" s="41">
        <v>112</v>
      </c>
      <c r="D47" s="41">
        <f>C47+10000</f>
        <v>10112</v>
      </c>
      <c r="E47" s="41"/>
      <c r="F47" s="41">
        <v>43</v>
      </c>
      <c r="G47" t="str">
        <f>CONCATENATE("3_11003_",强化消耗石头!D51/强化消耗石头!$J$2^2,",","1_2_",强化消耗石头!M51)</f>
        <v>3_11003_6,1_2_17000</v>
      </c>
      <c r="H47" s="41" t="s">
        <v>177</v>
      </c>
      <c r="I47" s="41">
        <v>0</v>
      </c>
      <c r="J47" s="41"/>
      <c r="K47" s="41"/>
    </row>
    <row r="48" spans="1:11" x14ac:dyDescent="0.15">
      <c r="A48" s="41">
        <v>70008</v>
      </c>
      <c r="B48" s="41">
        <v>3</v>
      </c>
      <c r="C48" s="41">
        <v>122</v>
      </c>
      <c r="D48" s="41">
        <f t="shared" ref="D48:D50" si="1">C48+10000</f>
        <v>10122</v>
      </c>
      <c r="E48" s="41"/>
      <c r="F48" s="41">
        <v>44</v>
      </c>
      <c r="G48" t="str">
        <f>CONCATENATE("3_11003_",强化消耗石头!D52/强化消耗石头!$J$2^2,",","1_2_",强化消耗石头!M52)</f>
        <v>3_11003_7,1_2_18000</v>
      </c>
      <c r="H48" s="41" t="s">
        <v>178</v>
      </c>
      <c r="I48" s="41">
        <v>0</v>
      </c>
      <c r="J48" s="41"/>
      <c r="K48" s="41"/>
    </row>
    <row r="49" spans="1:11" x14ac:dyDescent="0.15">
      <c r="A49" s="41">
        <v>70008</v>
      </c>
      <c r="B49" s="41">
        <v>4</v>
      </c>
      <c r="C49" s="41">
        <v>132</v>
      </c>
      <c r="D49" s="41">
        <f t="shared" si="1"/>
        <v>10132</v>
      </c>
      <c r="E49" s="41"/>
      <c r="F49" s="41">
        <v>45</v>
      </c>
      <c r="G49" t="str">
        <f>CONCATENATE("3_11003_",强化消耗石头!D53/强化消耗石头!$J$2^2,",","1_2_",强化消耗石头!M53)</f>
        <v>3_11003_8,1_2_19000</v>
      </c>
      <c r="H49" s="41" t="s">
        <v>179</v>
      </c>
      <c r="I49" s="41">
        <v>0</v>
      </c>
      <c r="J49" s="41"/>
      <c r="K49" s="41"/>
    </row>
    <row r="50" spans="1:11" x14ac:dyDescent="0.15">
      <c r="A50" s="41">
        <v>70008</v>
      </c>
      <c r="B50" s="41">
        <v>5</v>
      </c>
      <c r="C50" s="41">
        <v>142</v>
      </c>
      <c r="D50" s="41">
        <f t="shared" si="1"/>
        <v>10142</v>
      </c>
      <c r="E50" s="41"/>
      <c r="F50" s="41">
        <v>46</v>
      </c>
      <c r="G50" t="str">
        <f>CONCATENATE("3_11003_",强化消耗石头!D54/强化消耗石头!$J$2^2,",","1_2_",强化消耗石头!M54)</f>
        <v>3_11003_9,1_2_20000</v>
      </c>
      <c r="H50" s="41" t="s">
        <v>180</v>
      </c>
      <c r="I50" s="41">
        <v>0</v>
      </c>
      <c r="J50" s="41"/>
      <c r="K50" s="41"/>
    </row>
    <row r="51" spans="1:11" x14ac:dyDescent="0.15">
      <c r="A51" s="41">
        <v>70008</v>
      </c>
      <c r="B51" s="41">
        <v>6</v>
      </c>
      <c r="C51" s="41">
        <v>1</v>
      </c>
      <c r="D51" s="41">
        <v>7</v>
      </c>
      <c r="E51" s="41"/>
      <c r="F51" s="41">
        <v>47</v>
      </c>
      <c r="G51" t="str">
        <f>CONCATENATE("3_11003_",强化消耗石头!D55/强化消耗石头!$J$2^2,",","1_2_",强化消耗石头!M55)</f>
        <v>3_11003_10,1_2_21000</v>
      </c>
      <c r="H51" s="41" t="s">
        <v>181</v>
      </c>
      <c r="I51" s="41">
        <v>0</v>
      </c>
      <c r="J51" s="41"/>
      <c r="K51" s="41"/>
    </row>
    <row r="52" spans="1:11" x14ac:dyDescent="0.15">
      <c r="A52" s="41">
        <v>70009</v>
      </c>
      <c r="B52" s="41">
        <v>1</v>
      </c>
      <c r="C52" s="41">
        <v>103</v>
      </c>
      <c r="D52" s="41">
        <f>C52+10000</f>
        <v>10103</v>
      </c>
      <c r="E52" s="41"/>
      <c r="F52" s="41">
        <v>48</v>
      </c>
      <c r="G52" t="str">
        <f>CONCATENATE("3_11003_",强化消耗石头!D56/强化消耗石头!$J$2^2,",","1_2_",强化消耗石头!M56)</f>
        <v>3_11003_11,1_2_22000</v>
      </c>
      <c r="H52" s="41" t="s">
        <v>183</v>
      </c>
      <c r="I52" s="41">
        <v>0</v>
      </c>
      <c r="J52" s="41"/>
      <c r="K52" s="41"/>
    </row>
    <row r="53" spans="1:11" x14ac:dyDescent="0.15">
      <c r="A53" s="41">
        <v>70009</v>
      </c>
      <c r="B53" s="41">
        <v>2</v>
      </c>
      <c r="C53" s="41">
        <v>113</v>
      </c>
      <c r="D53" s="41">
        <f>C53+10000</f>
        <v>10113</v>
      </c>
      <c r="E53" s="41"/>
      <c r="F53" s="41">
        <v>49</v>
      </c>
      <c r="G53" t="str">
        <f>CONCATENATE("3_11003_",强化消耗石头!D57/强化消耗石头!$J$2^2,",","1_2_",强化消耗石头!M57)</f>
        <v>3_11003_12,1_2_23000</v>
      </c>
      <c r="H53" s="41" t="s">
        <v>177</v>
      </c>
      <c r="I53" s="41">
        <v>0</v>
      </c>
      <c r="J53" s="41"/>
      <c r="K53" s="41"/>
    </row>
    <row r="54" spans="1:11" x14ac:dyDescent="0.15">
      <c r="A54" s="41">
        <v>70009</v>
      </c>
      <c r="B54" s="41">
        <v>3</v>
      </c>
      <c r="C54" s="41">
        <v>123</v>
      </c>
      <c r="D54" s="41">
        <f t="shared" ref="D54:D56" si="2">C54+10000</f>
        <v>10123</v>
      </c>
      <c r="E54" s="41"/>
      <c r="F54" s="41">
        <v>50</v>
      </c>
      <c r="G54" s="41" t="str">
        <f>CONCATENATE("3_11101_",进阶消耗!D7,",","1_2_",强化消耗石头!N55,",","3_11114_",进阶消耗!F7)</f>
        <v>3_11101_500,1_2_189000,3_11114_1</v>
      </c>
      <c r="H54" s="41" t="s">
        <v>181</v>
      </c>
      <c r="I54" s="41">
        <v>0</v>
      </c>
      <c r="J54" s="41"/>
      <c r="K54" s="41"/>
    </row>
    <row r="55" spans="1:11" x14ac:dyDescent="0.15">
      <c r="A55" s="41">
        <v>70009</v>
      </c>
      <c r="B55" s="41">
        <v>4</v>
      </c>
      <c r="C55" s="41">
        <v>133</v>
      </c>
      <c r="D55" s="41">
        <f t="shared" si="2"/>
        <v>10133</v>
      </c>
      <c r="E55" s="41"/>
      <c r="F55" s="41">
        <v>51</v>
      </c>
      <c r="H55" s="41" t="s">
        <v>183</v>
      </c>
      <c r="I55" s="41">
        <v>0</v>
      </c>
      <c r="J55" s="41"/>
      <c r="K55" s="41"/>
    </row>
    <row r="56" spans="1:11" x14ac:dyDescent="0.15">
      <c r="A56" s="41">
        <v>70009</v>
      </c>
      <c r="B56" s="41">
        <v>5</v>
      </c>
      <c r="C56" s="41">
        <v>143</v>
      </c>
      <c r="D56" s="41">
        <f t="shared" si="2"/>
        <v>10143</v>
      </c>
      <c r="E56" s="41"/>
      <c r="F56" s="41">
        <v>52</v>
      </c>
      <c r="H56" s="41"/>
      <c r="I56" s="41"/>
      <c r="J56" s="41"/>
      <c r="K56" s="41"/>
    </row>
    <row r="57" spans="1:11" x14ac:dyDescent="0.15">
      <c r="A57" s="41">
        <v>70009</v>
      </c>
      <c r="B57" s="41">
        <v>6</v>
      </c>
      <c r="C57" s="41">
        <v>1</v>
      </c>
      <c r="D57" s="41">
        <v>7</v>
      </c>
      <c r="E57" s="41"/>
      <c r="F57" s="41">
        <v>53</v>
      </c>
      <c r="H57" s="41"/>
      <c r="I57" s="41"/>
      <c r="J57" s="41"/>
      <c r="K57" s="41"/>
    </row>
    <row r="58" spans="1:11" x14ac:dyDescent="0.15">
      <c r="A58" s="41">
        <v>70010</v>
      </c>
      <c r="B58" s="41">
        <v>1</v>
      </c>
      <c r="C58" s="41">
        <v>104</v>
      </c>
      <c r="D58" s="41">
        <f>C58+10000</f>
        <v>10104</v>
      </c>
      <c r="E58" s="41"/>
      <c r="F58" s="41">
        <v>54</v>
      </c>
      <c r="J58" s="41"/>
      <c r="K58" s="41"/>
    </row>
    <row r="59" spans="1:11" x14ac:dyDescent="0.15">
      <c r="A59" s="41">
        <v>70010</v>
      </c>
      <c r="B59" s="41">
        <v>2</v>
      </c>
      <c r="C59" s="41">
        <v>114</v>
      </c>
      <c r="D59" s="41">
        <f>C59+10000</f>
        <v>10114</v>
      </c>
      <c r="E59" s="41"/>
      <c r="F59" s="41">
        <v>55</v>
      </c>
      <c r="J59" s="41"/>
      <c r="K59" s="41"/>
    </row>
    <row r="60" spans="1:11" x14ac:dyDescent="0.15">
      <c r="A60" s="41">
        <v>70010</v>
      </c>
      <c r="B60" s="41">
        <v>3</v>
      </c>
      <c r="C60" s="41">
        <v>124</v>
      </c>
      <c r="D60" s="41">
        <f t="shared" ref="D60:D62" si="3">C60+10000</f>
        <v>10124</v>
      </c>
      <c r="E60" s="41"/>
      <c r="F60" s="41">
        <v>56</v>
      </c>
      <c r="K60" s="41"/>
    </row>
    <row r="61" spans="1:11" x14ac:dyDescent="0.15">
      <c r="A61" s="41">
        <v>70010</v>
      </c>
      <c r="B61" s="41">
        <v>4</v>
      </c>
      <c r="C61" s="41">
        <v>134</v>
      </c>
      <c r="D61" s="41">
        <f t="shared" si="3"/>
        <v>10134</v>
      </c>
      <c r="E61" s="41"/>
      <c r="F61" s="41">
        <v>57</v>
      </c>
      <c r="K61" s="41"/>
    </row>
    <row r="62" spans="1:11" x14ac:dyDescent="0.15">
      <c r="A62" s="41">
        <v>70010</v>
      </c>
      <c r="B62" s="41">
        <v>5</v>
      </c>
      <c r="C62" s="41">
        <v>144</v>
      </c>
      <c r="D62" s="41">
        <f t="shared" si="3"/>
        <v>10144</v>
      </c>
      <c r="E62" s="41"/>
      <c r="F62" s="41">
        <v>58</v>
      </c>
      <c r="K62" s="41"/>
    </row>
    <row r="63" spans="1:11" x14ac:dyDescent="0.15">
      <c r="A63" s="41">
        <v>70010</v>
      </c>
      <c r="B63" s="41">
        <v>6</v>
      </c>
      <c r="C63" s="41">
        <v>1</v>
      </c>
      <c r="D63" s="41">
        <v>7</v>
      </c>
      <c r="E63" s="41"/>
      <c r="F63" s="41">
        <v>59</v>
      </c>
      <c r="K63" s="41"/>
    </row>
    <row r="64" spans="1:11" x14ac:dyDescent="0.15">
      <c r="A64" s="41">
        <v>70011</v>
      </c>
      <c r="B64" s="41">
        <v>1</v>
      </c>
      <c r="C64" s="41">
        <v>105</v>
      </c>
      <c r="D64" s="41">
        <f>C64+10000</f>
        <v>10105</v>
      </c>
      <c r="E64" s="41"/>
      <c r="F64" s="41">
        <v>60</v>
      </c>
      <c r="K64" s="41"/>
    </row>
    <row r="65" spans="1:11" x14ac:dyDescent="0.15">
      <c r="A65" s="41">
        <v>70011</v>
      </c>
      <c r="B65" s="41">
        <v>2</v>
      </c>
      <c r="C65" s="41">
        <v>115</v>
      </c>
      <c r="D65" s="41">
        <f>C65+10000</f>
        <v>10115</v>
      </c>
      <c r="E65" s="41"/>
      <c r="K65" s="41"/>
    </row>
    <row r="66" spans="1:11" x14ac:dyDescent="0.15">
      <c r="A66" s="41">
        <v>70011</v>
      </c>
      <c r="B66" s="41">
        <v>3</v>
      </c>
      <c r="C66" s="41">
        <v>125</v>
      </c>
      <c r="D66" s="41">
        <f t="shared" ref="D66:D68" si="4">C66+10000</f>
        <v>10125</v>
      </c>
      <c r="E66" s="41"/>
      <c r="K66" s="41"/>
    </row>
    <row r="67" spans="1:11" x14ac:dyDescent="0.15">
      <c r="A67" s="41">
        <v>70011</v>
      </c>
      <c r="B67" s="41">
        <v>4</v>
      </c>
      <c r="C67" s="41">
        <v>135</v>
      </c>
      <c r="D67" s="41">
        <f t="shared" si="4"/>
        <v>10135</v>
      </c>
      <c r="E67" s="41"/>
      <c r="K67" s="41"/>
    </row>
    <row r="68" spans="1:11" x14ac:dyDescent="0.15">
      <c r="A68" s="41">
        <v>70011</v>
      </c>
      <c r="B68" s="41">
        <v>5</v>
      </c>
      <c r="C68" s="41">
        <v>145</v>
      </c>
      <c r="D68" s="41">
        <f t="shared" si="4"/>
        <v>10145</v>
      </c>
      <c r="E68" s="41"/>
      <c r="K68" s="41"/>
    </row>
    <row r="69" spans="1:11" x14ac:dyDescent="0.15">
      <c r="A69" s="41">
        <v>70011</v>
      </c>
      <c r="B69" s="41">
        <v>6</v>
      </c>
      <c r="C69" s="41">
        <v>1</v>
      </c>
      <c r="D69" s="41">
        <v>7</v>
      </c>
      <c r="E69" s="41"/>
      <c r="K69" s="41"/>
    </row>
    <row r="70" spans="1:11" x14ac:dyDescent="0.15">
      <c r="A70" s="41">
        <v>70012</v>
      </c>
      <c r="B70" s="41">
        <v>1</v>
      </c>
      <c r="C70" s="41">
        <v>106</v>
      </c>
      <c r="D70" s="41">
        <f>C70+10000</f>
        <v>10106</v>
      </c>
      <c r="E70" s="41"/>
      <c r="K70" s="41"/>
    </row>
    <row r="71" spans="1:11" x14ac:dyDescent="0.15">
      <c r="A71" s="41">
        <v>70012</v>
      </c>
      <c r="B71" s="41">
        <v>2</v>
      </c>
      <c r="C71" s="41">
        <v>116</v>
      </c>
      <c r="D71" s="41">
        <f>C71+10000</f>
        <v>10116</v>
      </c>
      <c r="E71" s="41"/>
      <c r="K71" s="41"/>
    </row>
    <row r="72" spans="1:11" x14ac:dyDescent="0.15">
      <c r="A72" s="41">
        <v>70012</v>
      </c>
      <c r="B72" s="41">
        <v>3</v>
      </c>
      <c r="C72" s="41">
        <v>126</v>
      </c>
      <c r="D72" s="41">
        <f t="shared" ref="D72:D74" si="5">C72+10000</f>
        <v>10126</v>
      </c>
      <c r="E72" s="41"/>
      <c r="K72" s="41"/>
    </row>
    <row r="73" spans="1:11" x14ac:dyDescent="0.15">
      <c r="A73" s="41">
        <v>70012</v>
      </c>
      <c r="B73" s="41">
        <v>4</v>
      </c>
      <c r="C73" s="41">
        <v>136</v>
      </c>
      <c r="D73" s="41">
        <f t="shared" si="5"/>
        <v>10136</v>
      </c>
      <c r="E73" s="41"/>
      <c r="K73" s="41"/>
    </row>
    <row r="74" spans="1:11" x14ac:dyDescent="0.15">
      <c r="A74" s="41">
        <v>70012</v>
      </c>
      <c r="B74" s="41">
        <v>5</v>
      </c>
      <c r="C74" s="41">
        <v>146</v>
      </c>
      <c r="D74" s="41">
        <f t="shared" si="5"/>
        <v>10146</v>
      </c>
      <c r="E74" s="41"/>
      <c r="K74" s="41"/>
    </row>
    <row r="75" spans="1:11" x14ac:dyDescent="0.15">
      <c r="A75" s="41">
        <v>70012</v>
      </c>
      <c r="B75" s="41">
        <v>6</v>
      </c>
      <c r="C75" s="41">
        <v>1</v>
      </c>
      <c r="D75" s="41">
        <v>7</v>
      </c>
      <c r="E75" s="41"/>
      <c r="K75" s="41"/>
    </row>
    <row r="76" spans="1:11" x14ac:dyDescent="0.15">
      <c r="A76" s="41">
        <v>70013</v>
      </c>
      <c r="B76" s="41">
        <v>1</v>
      </c>
      <c r="C76" s="41">
        <v>201</v>
      </c>
      <c r="D76" s="41">
        <f>C76+10000</f>
        <v>10201</v>
      </c>
      <c r="E76" s="41"/>
      <c r="K76" s="41"/>
    </row>
    <row r="77" spans="1:11" x14ac:dyDescent="0.15">
      <c r="A77" s="41">
        <v>70013</v>
      </c>
      <c r="B77" s="41">
        <v>2</v>
      </c>
      <c r="C77" s="41">
        <v>211</v>
      </c>
      <c r="D77" s="41">
        <f>C77+10000</f>
        <v>10211</v>
      </c>
      <c r="E77" s="41"/>
      <c r="K77" s="41"/>
    </row>
    <row r="78" spans="1:11" x14ac:dyDescent="0.15">
      <c r="A78" s="41">
        <v>70013</v>
      </c>
      <c r="B78" s="41">
        <v>3</v>
      </c>
      <c r="C78" s="41">
        <v>221</v>
      </c>
      <c r="D78" s="41">
        <f t="shared" ref="D78:D80" si="6">C78+10000</f>
        <v>10221</v>
      </c>
      <c r="E78" s="41"/>
      <c r="K78" s="41"/>
    </row>
    <row r="79" spans="1:11" x14ac:dyDescent="0.15">
      <c r="A79" s="41">
        <v>70013</v>
      </c>
      <c r="B79" s="41">
        <v>4</v>
      </c>
      <c r="C79" s="41">
        <v>231</v>
      </c>
      <c r="D79" s="41">
        <f t="shared" si="6"/>
        <v>10231</v>
      </c>
      <c r="E79" s="41"/>
      <c r="K79" s="41"/>
    </row>
    <row r="80" spans="1:11" x14ac:dyDescent="0.15">
      <c r="A80" s="41">
        <v>70013</v>
      </c>
      <c r="B80" s="41">
        <v>5</v>
      </c>
      <c r="C80" s="41">
        <v>241</v>
      </c>
      <c r="D80" s="41">
        <f t="shared" si="6"/>
        <v>10241</v>
      </c>
      <c r="E80" s="41"/>
      <c r="K80" s="41"/>
    </row>
    <row r="81" spans="1:11" x14ac:dyDescent="0.15">
      <c r="A81" s="41">
        <v>70013</v>
      </c>
      <c r="B81" s="41">
        <v>6</v>
      </c>
      <c r="C81" s="41">
        <v>1</v>
      </c>
      <c r="D81" s="41">
        <v>7</v>
      </c>
      <c r="E81" s="41"/>
      <c r="K81" s="41"/>
    </row>
    <row r="82" spans="1:11" x14ac:dyDescent="0.15">
      <c r="A82" s="41">
        <v>70014</v>
      </c>
      <c r="B82" s="41">
        <v>1</v>
      </c>
      <c r="C82" s="41">
        <v>202</v>
      </c>
      <c r="D82" s="41">
        <f>C82+10000</f>
        <v>10202</v>
      </c>
      <c r="E82" s="41"/>
      <c r="K82" s="41"/>
    </row>
    <row r="83" spans="1:11" x14ac:dyDescent="0.15">
      <c r="A83" s="41">
        <v>70014</v>
      </c>
      <c r="B83" s="41">
        <v>2</v>
      </c>
      <c r="C83" s="41">
        <v>212</v>
      </c>
      <c r="D83" s="41">
        <f t="shared" ref="D83:D86" si="7">C83+10000</f>
        <v>10212</v>
      </c>
      <c r="E83" s="41"/>
      <c r="K83" s="41"/>
    </row>
    <row r="84" spans="1:11" x14ac:dyDescent="0.15">
      <c r="A84" s="41">
        <v>70014</v>
      </c>
      <c r="B84" s="41">
        <v>3</v>
      </c>
      <c r="C84" s="41">
        <v>222</v>
      </c>
      <c r="D84" s="41">
        <f t="shared" si="7"/>
        <v>10222</v>
      </c>
      <c r="E84" s="41"/>
      <c r="K84" s="41"/>
    </row>
    <row r="85" spans="1:11" x14ac:dyDescent="0.15">
      <c r="A85" s="41">
        <v>70014</v>
      </c>
      <c r="B85" s="41">
        <v>4</v>
      </c>
      <c r="C85" s="41">
        <v>232</v>
      </c>
      <c r="D85" s="41">
        <f t="shared" si="7"/>
        <v>10232</v>
      </c>
      <c r="E85" s="41"/>
      <c r="K85" s="41"/>
    </row>
    <row r="86" spans="1:11" x14ac:dyDescent="0.15">
      <c r="A86" s="41">
        <v>70014</v>
      </c>
      <c r="B86" s="41">
        <v>5</v>
      </c>
      <c r="C86" s="41">
        <v>242</v>
      </c>
      <c r="D86" s="41">
        <f t="shared" si="7"/>
        <v>10242</v>
      </c>
      <c r="E86" s="41"/>
      <c r="K86" s="41"/>
    </row>
    <row r="87" spans="1:11" x14ac:dyDescent="0.15">
      <c r="A87" s="41">
        <v>70014</v>
      </c>
      <c r="B87" s="41">
        <v>6</v>
      </c>
      <c r="C87" s="41">
        <v>1</v>
      </c>
      <c r="D87" s="41">
        <v>7</v>
      </c>
      <c r="E87" s="41"/>
      <c r="K87" s="41"/>
    </row>
    <row r="88" spans="1:11" x14ac:dyDescent="0.15">
      <c r="A88" s="41">
        <v>70015</v>
      </c>
      <c r="B88" s="41">
        <v>1</v>
      </c>
      <c r="C88" s="41">
        <v>203</v>
      </c>
      <c r="D88" s="41">
        <f>C88+10000</f>
        <v>10203</v>
      </c>
      <c r="E88" s="41"/>
      <c r="K88" s="41"/>
    </row>
    <row r="89" spans="1:11" x14ac:dyDescent="0.15">
      <c r="A89" s="41">
        <v>70015</v>
      </c>
      <c r="B89" s="41">
        <v>2</v>
      </c>
      <c r="C89" s="41">
        <v>213</v>
      </c>
      <c r="D89" s="41">
        <f t="shared" ref="D89:D92" si="8">C89+10000</f>
        <v>10213</v>
      </c>
      <c r="E89" s="41"/>
      <c r="K89" s="41"/>
    </row>
    <row r="90" spans="1:11" x14ac:dyDescent="0.15">
      <c r="A90" s="41">
        <v>70015</v>
      </c>
      <c r="B90" s="41">
        <v>3</v>
      </c>
      <c r="C90" s="41">
        <v>223</v>
      </c>
      <c r="D90" s="41">
        <f t="shared" si="8"/>
        <v>10223</v>
      </c>
      <c r="E90" s="41"/>
      <c r="K90" s="41"/>
    </row>
    <row r="91" spans="1:11" x14ac:dyDescent="0.15">
      <c r="A91" s="41">
        <v>70015</v>
      </c>
      <c r="B91" s="41">
        <v>4</v>
      </c>
      <c r="C91" s="41">
        <v>233</v>
      </c>
      <c r="D91" s="41">
        <f t="shared" si="8"/>
        <v>10233</v>
      </c>
      <c r="E91" s="41"/>
      <c r="K91" s="41"/>
    </row>
    <row r="92" spans="1:11" x14ac:dyDescent="0.15">
      <c r="A92" s="41">
        <v>70015</v>
      </c>
      <c r="B92" s="41">
        <v>5</v>
      </c>
      <c r="C92" s="41">
        <v>243</v>
      </c>
      <c r="D92" s="41">
        <f t="shared" si="8"/>
        <v>10243</v>
      </c>
      <c r="E92" s="41"/>
      <c r="K92" s="41"/>
    </row>
    <row r="93" spans="1:11" x14ac:dyDescent="0.15">
      <c r="A93" s="41">
        <v>70015</v>
      </c>
      <c r="B93" s="41">
        <v>6</v>
      </c>
      <c r="C93" s="41">
        <v>1</v>
      </c>
      <c r="D93" s="41">
        <v>7</v>
      </c>
      <c r="E93" s="41"/>
      <c r="K93" s="41"/>
    </row>
    <row r="94" spans="1:11" x14ac:dyDescent="0.15">
      <c r="A94" s="41">
        <v>70016</v>
      </c>
      <c r="B94" s="41">
        <v>1</v>
      </c>
      <c r="C94" s="41">
        <v>204</v>
      </c>
      <c r="D94" s="41">
        <f>C94+10000</f>
        <v>10204</v>
      </c>
      <c r="E94" s="41"/>
      <c r="K94" s="41"/>
    </row>
    <row r="95" spans="1:11" x14ac:dyDescent="0.15">
      <c r="A95" s="41">
        <v>70016</v>
      </c>
      <c r="B95" s="41">
        <v>2</v>
      </c>
      <c r="C95" s="41">
        <v>214</v>
      </c>
      <c r="D95" s="41">
        <f t="shared" ref="D95:D98" si="9">C95+10000</f>
        <v>10214</v>
      </c>
      <c r="E95" s="41"/>
      <c r="K95" s="41"/>
    </row>
    <row r="96" spans="1:11" x14ac:dyDescent="0.15">
      <c r="A96" s="41">
        <v>70016</v>
      </c>
      <c r="B96" s="41">
        <v>3</v>
      </c>
      <c r="C96" s="41">
        <v>224</v>
      </c>
      <c r="D96" s="41">
        <f t="shared" si="9"/>
        <v>10224</v>
      </c>
      <c r="E96" s="41"/>
      <c r="K96" s="41"/>
    </row>
    <row r="97" spans="1:11" x14ac:dyDescent="0.15">
      <c r="A97" s="41">
        <v>70016</v>
      </c>
      <c r="B97" s="41">
        <v>4</v>
      </c>
      <c r="C97" s="41">
        <v>234</v>
      </c>
      <c r="D97" s="41">
        <f t="shared" si="9"/>
        <v>10234</v>
      </c>
      <c r="E97" s="41"/>
      <c r="K97" s="41"/>
    </row>
    <row r="98" spans="1:11" x14ac:dyDescent="0.15">
      <c r="A98" s="41">
        <v>70016</v>
      </c>
      <c r="B98" s="41">
        <v>5</v>
      </c>
      <c r="C98" s="41">
        <v>244</v>
      </c>
      <c r="D98" s="41">
        <f t="shared" si="9"/>
        <v>10244</v>
      </c>
      <c r="E98" s="41"/>
      <c r="K98" s="41"/>
    </row>
    <row r="99" spans="1:11" x14ac:dyDescent="0.15">
      <c r="A99" s="41">
        <v>70016</v>
      </c>
      <c r="B99" s="41">
        <v>6</v>
      </c>
      <c r="C99" s="41">
        <v>1</v>
      </c>
      <c r="D99" s="41">
        <v>7</v>
      </c>
      <c r="E99" s="41"/>
      <c r="K99" s="41"/>
    </row>
    <row r="100" spans="1:11" x14ac:dyDescent="0.15">
      <c r="A100" s="41">
        <v>70017</v>
      </c>
      <c r="B100" s="41">
        <v>1</v>
      </c>
      <c r="C100" s="41">
        <v>205</v>
      </c>
      <c r="D100" s="41">
        <f>C100+10000</f>
        <v>10205</v>
      </c>
      <c r="E100" s="41"/>
      <c r="K100" s="41"/>
    </row>
    <row r="101" spans="1:11" x14ac:dyDescent="0.15">
      <c r="A101" s="41">
        <v>70017</v>
      </c>
      <c r="B101" s="41">
        <v>2</v>
      </c>
      <c r="C101" s="41">
        <v>215</v>
      </c>
      <c r="D101" s="41">
        <f t="shared" ref="D101:D104" si="10">C101+10000</f>
        <v>10215</v>
      </c>
      <c r="E101" s="41"/>
      <c r="K101" s="41"/>
    </row>
    <row r="102" spans="1:11" x14ac:dyDescent="0.15">
      <c r="A102" s="41">
        <v>70017</v>
      </c>
      <c r="B102" s="41">
        <v>3</v>
      </c>
      <c r="C102" s="41">
        <v>225</v>
      </c>
      <c r="D102" s="41">
        <f t="shared" si="10"/>
        <v>10225</v>
      </c>
      <c r="E102" s="41"/>
      <c r="K102" s="41"/>
    </row>
    <row r="103" spans="1:11" x14ac:dyDescent="0.15">
      <c r="A103" s="41">
        <v>70017</v>
      </c>
      <c r="B103" s="41">
        <v>4</v>
      </c>
      <c r="C103" s="41">
        <v>235</v>
      </c>
      <c r="D103" s="41">
        <f t="shared" si="10"/>
        <v>10235</v>
      </c>
      <c r="E103" s="41"/>
      <c r="K103" s="41"/>
    </row>
    <row r="104" spans="1:11" x14ac:dyDescent="0.15">
      <c r="A104" s="41">
        <v>70017</v>
      </c>
      <c r="B104" s="41">
        <v>5</v>
      </c>
      <c r="C104" s="41">
        <v>245</v>
      </c>
      <c r="D104" s="41">
        <f t="shared" si="10"/>
        <v>10245</v>
      </c>
      <c r="E104" s="41"/>
      <c r="K104" s="41"/>
    </row>
    <row r="105" spans="1:11" x14ac:dyDescent="0.15">
      <c r="A105" s="41">
        <v>70017</v>
      </c>
      <c r="B105" s="41">
        <v>6</v>
      </c>
      <c r="C105" s="41">
        <v>1</v>
      </c>
      <c r="D105" s="41">
        <v>7</v>
      </c>
      <c r="E105" s="41"/>
      <c r="K105" s="41"/>
    </row>
    <row r="106" spans="1:11" x14ac:dyDescent="0.15">
      <c r="A106" s="41">
        <v>70018</v>
      </c>
      <c r="B106" s="41">
        <v>1</v>
      </c>
      <c r="C106" s="41">
        <v>206</v>
      </c>
      <c r="D106" s="41">
        <f>C106+10000</f>
        <v>10206</v>
      </c>
      <c r="E106" s="41"/>
      <c r="K106" s="41"/>
    </row>
    <row r="107" spans="1:11" x14ac:dyDescent="0.15">
      <c r="A107" s="41">
        <v>70018</v>
      </c>
      <c r="B107" s="41">
        <v>2</v>
      </c>
      <c r="C107" s="41">
        <v>216</v>
      </c>
      <c r="D107" s="41">
        <f t="shared" ref="D107:D110" si="11">C107+10000</f>
        <v>10216</v>
      </c>
      <c r="E107" s="41"/>
      <c r="K107" s="41"/>
    </row>
    <row r="108" spans="1:11" x14ac:dyDescent="0.15">
      <c r="A108" s="41">
        <v>70018</v>
      </c>
      <c r="B108" s="41">
        <v>3</v>
      </c>
      <c r="C108" s="41">
        <v>226</v>
      </c>
      <c r="D108" s="41">
        <f t="shared" si="11"/>
        <v>10226</v>
      </c>
      <c r="E108" s="41"/>
      <c r="K108" s="41"/>
    </row>
    <row r="109" spans="1:11" x14ac:dyDescent="0.15">
      <c r="A109" s="41">
        <v>70018</v>
      </c>
      <c r="B109" s="41">
        <v>4</v>
      </c>
      <c r="C109" s="41">
        <v>236</v>
      </c>
      <c r="D109" s="41">
        <f t="shared" si="11"/>
        <v>10236</v>
      </c>
      <c r="E109" s="41"/>
      <c r="K109" s="41"/>
    </row>
    <row r="110" spans="1:11" x14ac:dyDescent="0.15">
      <c r="A110" s="41">
        <v>70018</v>
      </c>
      <c r="B110" s="41">
        <v>5</v>
      </c>
      <c r="C110" s="41">
        <v>246</v>
      </c>
      <c r="D110" s="41">
        <f t="shared" si="11"/>
        <v>10246</v>
      </c>
      <c r="E110" s="41"/>
      <c r="K110" s="41"/>
    </row>
    <row r="111" spans="1:11" x14ac:dyDescent="0.15">
      <c r="A111" s="41">
        <v>70018</v>
      </c>
      <c r="B111" s="41">
        <v>6</v>
      </c>
      <c r="C111" s="41">
        <v>1</v>
      </c>
      <c r="D111" s="41">
        <v>7</v>
      </c>
      <c r="E111" s="41"/>
      <c r="K111" s="41"/>
    </row>
    <row r="112" spans="1:11" x14ac:dyDescent="0.15">
      <c r="A112" s="41">
        <v>70019</v>
      </c>
      <c r="B112" s="41">
        <v>1</v>
      </c>
      <c r="C112" s="41">
        <v>401</v>
      </c>
      <c r="D112" s="41">
        <f>C112+10000</f>
        <v>10401</v>
      </c>
      <c r="E112" s="41"/>
      <c r="K112" s="41"/>
    </row>
    <row r="113" spans="1:11" x14ac:dyDescent="0.15">
      <c r="A113" s="41">
        <v>70019</v>
      </c>
      <c r="B113" s="41">
        <v>2</v>
      </c>
      <c r="C113" s="41">
        <v>411</v>
      </c>
      <c r="D113" s="41">
        <f t="shared" ref="D113:D116" si="12">C113+10000</f>
        <v>10411</v>
      </c>
      <c r="E113" s="41"/>
      <c r="K113" s="41"/>
    </row>
    <row r="114" spans="1:11" x14ac:dyDescent="0.15">
      <c r="A114" s="41">
        <v>70019</v>
      </c>
      <c r="B114" s="41">
        <v>3</v>
      </c>
      <c r="C114" s="41">
        <v>421</v>
      </c>
      <c r="D114" s="41">
        <f t="shared" si="12"/>
        <v>10421</v>
      </c>
      <c r="E114" s="41"/>
      <c r="K114" s="41"/>
    </row>
    <row r="115" spans="1:11" x14ac:dyDescent="0.15">
      <c r="A115" s="41">
        <v>70019</v>
      </c>
      <c r="B115" s="41">
        <v>4</v>
      </c>
      <c r="C115" s="41">
        <v>431</v>
      </c>
      <c r="D115" s="41">
        <f t="shared" si="12"/>
        <v>10431</v>
      </c>
      <c r="E115" s="41"/>
      <c r="K115" s="41"/>
    </row>
    <row r="116" spans="1:11" x14ac:dyDescent="0.15">
      <c r="A116" s="41">
        <v>70019</v>
      </c>
      <c r="B116" s="41">
        <v>5</v>
      </c>
      <c r="C116" s="41">
        <v>441</v>
      </c>
      <c r="D116" s="41">
        <f t="shared" si="12"/>
        <v>10441</v>
      </c>
      <c r="E116" s="41"/>
      <c r="K116" s="41"/>
    </row>
    <row r="117" spans="1:11" x14ac:dyDescent="0.15">
      <c r="A117" s="41">
        <v>70019</v>
      </c>
      <c r="B117" s="41">
        <v>6</v>
      </c>
      <c r="C117" s="41">
        <v>1</v>
      </c>
      <c r="D117" s="41">
        <v>7</v>
      </c>
      <c r="E117" s="41"/>
      <c r="K117" s="41"/>
    </row>
    <row r="118" spans="1:11" x14ac:dyDescent="0.15">
      <c r="A118" s="41">
        <v>70020</v>
      </c>
      <c r="B118" s="41">
        <v>1</v>
      </c>
      <c r="C118" s="41">
        <v>402</v>
      </c>
      <c r="D118" s="41">
        <f>C118+10000</f>
        <v>10402</v>
      </c>
      <c r="E118" s="41"/>
      <c r="K118" s="41"/>
    </row>
    <row r="119" spans="1:11" x14ac:dyDescent="0.15">
      <c r="A119" s="41">
        <v>70020</v>
      </c>
      <c r="B119" s="41">
        <v>2</v>
      </c>
      <c r="C119" s="41">
        <v>412</v>
      </c>
      <c r="D119" s="41">
        <f t="shared" ref="D119:D122" si="13">C119+10000</f>
        <v>10412</v>
      </c>
      <c r="E119" s="41"/>
      <c r="K119" s="41"/>
    </row>
    <row r="120" spans="1:11" x14ac:dyDescent="0.15">
      <c r="A120" s="41">
        <v>70020</v>
      </c>
      <c r="B120" s="41">
        <v>3</v>
      </c>
      <c r="C120" s="41">
        <v>422</v>
      </c>
      <c r="D120" s="41">
        <f t="shared" si="13"/>
        <v>10422</v>
      </c>
      <c r="E120" s="41"/>
      <c r="K120" s="41"/>
    </row>
    <row r="121" spans="1:11" x14ac:dyDescent="0.15">
      <c r="A121" s="41">
        <v>70020</v>
      </c>
      <c r="B121" s="41">
        <v>4</v>
      </c>
      <c r="C121" s="41">
        <v>432</v>
      </c>
      <c r="D121" s="41">
        <f t="shared" si="13"/>
        <v>10432</v>
      </c>
      <c r="E121" s="41"/>
      <c r="K121" s="41"/>
    </row>
    <row r="122" spans="1:11" x14ac:dyDescent="0.15">
      <c r="A122" s="41">
        <v>70020</v>
      </c>
      <c r="B122" s="41">
        <v>5</v>
      </c>
      <c r="C122" s="41">
        <v>442</v>
      </c>
      <c r="D122" s="41">
        <f t="shared" si="13"/>
        <v>10442</v>
      </c>
      <c r="E122" s="41"/>
      <c r="K122" s="41"/>
    </row>
    <row r="123" spans="1:11" x14ac:dyDescent="0.15">
      <c r="A123" s="41">
        <v>70020</v>
      </c>
      <c r="B123" s="41">
        <v>6</v>
      </c>
      <c r="C123" s="41">
        <v>1</v>
      </c>
      <c r="D123" s="41">
        <v>7</v>
      </c>
      <c r="E123" s="41"/>
      <c r="K123" s="41"/>
    </row>
    <row r="124" spans="1:11" x14ac:dyDescent="0.15">
      <c r="A124" s="41">
        <v>70021</v>
      </c>
      <c r="B124" s="41">
        <v>1</v>
      </c>
      <c r="C124" s="41">
        <v>403</v>
      </c>
      <c r="D124" s="41">
        <f>C124+10000</f>
        <v>10403</v>
      </c>
      <c r="E124" s="41"/>
      <c r="K124" s="41"/>
    </row>
    <row r="125" spans="1:11" x14ac:dyDescent="0.15">
      <c r="A125" s="41">
        <v>70021</v>
      </c>
      <c r="B125" s="41">
        <v>2</v>
      </c>
      <c r="C125" s="41">
        <v>413</v>
      </c>
      <c r="D125" s="41">
        <f t="shared" ref="D125:D128" si="14">C125+10000</f>
        <v>10413</v>
      </c>
      <c r="E125" s="41"/>
      <c r="K125" s="41"/>
    </row>
    <row r="126" spans="1:11" x14ac:dyDescent="0.15">
      <c r="A126" s="41">
        <v>70021</v>
      </c>
      <c r="B126" s="41">
        <v>3</v>
      </c>
      <c r="C126" s="41">
        <v>423</v>
      </c>
      <c r="D126" s="41">
        <f t="shared" si="14"/>
        <v>10423</v>
      </c>
      <c r="E126" s="41"/>
      <c r="K126" s="41"/>
    </row>
    <row r="127" spans="1:11" x14ac:dyDescent="0.15">
      <c r="A127" s="41">
        <v>70021</v>
      </c>
      <c r="B127" s="41">
        <v>4</v>
      </c>
      <c r="C127" s="41">
        <v>433</v>
      </c>
      <c r="D127" s="41">
        <f t="shared" si="14"/>
        <v>10433</v>
      </c>
      <c r="E127" s="41"/>
      <c r="K127" s="41"/>
    </row>
    <row r="128" spans="1:11" x14ac:dyDescent="0.15">
      <c r="A128" s="41">
        <v>70021</v>
      </c>
      <c r="B128" s="41">
        <v>5</v>
      </c>
      <c r="C128" s="41">
        <v>443</v>
      </c>
      <c r="D128" s="41">
        <f t="shared" si="14"/>
        <v>10443</v>
      </c>
      <c r="E128" s="41"/>
      <c r="K128" s="41"/>
    </row>
    <row r="129" spans="1:11" x14ac:dyDescent="0.15">
      <c r="A129" s="41">
        <v>70021</v>
      </c>
      <c r="B129" s="41">
        <v>6</v>
      </c>
      <c r="C129" s="41">
        <v>1</v>
      </c>
      <c r="D129" s="41">
        <v>7</v>
      </c>
      <c r="E129" s="41"/>
      <c r="K129" s="41"/>
    </row>
    <row r="130" spans="1:11" x14ac:dyDescent="0.15">
      <c r="A130" s="41">
        <v>70022</v>
      </c>
      <c r="B130" s="41">
        <v>1</v>
      </c>
      <c r="C130" s="41">
        <v>404</v>
      </c>
      <c r="D130" s="41">
        <f>C130+10000</f>
        <v>10404</v>
      </c>
      <c r="E130" s="41"/>
      <c r="K130" s="41"/>
    </row>
    <row r="131" spans="1:11" x14ac:dyDescent="0.15">
      <c r="A131" s="41">
        <v>70022</v>
      </c>
      <c r="B131" s="41">
        <v>2</v>
      </c>
      <c r="C131" s="41">
        <v>414</v>
      </c>
      <c r="D131" s="41">
        <f t="shared" ref="D131:D134" si="15">C131+10000</f>
        <v>10414</v>
      </c>
      <c r="E131" s="41"/>
      <c r="K131" s="41"/>
    </row>
    <row r="132" spans="1:11" x14ac:dyDescent="0.15">
      <c r="A132" s="41">
        <v>70022</v>
      </c>
      <c r="B132" s="41">
        <v>3</v>
      </c>
      <c r="C132" s="41">
        <v>424</v>
      </c>
      <c r="D132" s="41">
        <f t="shared" si="15"/>
        <v>10424</v>
      </c>
      <c r="E132" s="41"/>
      <c r="K132" s="41"/>
    </row>
    <row r="133" spans="1:11" x14ac:dyDescent="0.15">
      <c r="A133" s="41">
        <v>70022</v>
      </c>
      <c r="B133" s="41">
        <v>4</v>
      </c>
      <c r="C133" s="41">
        <v>434</v>
      </c>
      <c r="D133" s="41">
        <f t="shared" si="15"/>
        <v>10434</v>
      </c>
      <c r="E133" s="41"/>
      <c r="K133" s="41"/>
    </row>
    <row r="134" spans="1:11" x14ac:dyDescent="0.15">
      <c r="A134" s="41">
        <v>70022</v>
      </c>
      <c r="B134" s="41">
        <v>5</v>
      </c>
      <c r="C134" s="41">
        <v>444</v>
      </c>
      <c r="D134" s="41">
        <f t="shared" si="15"/>
        <v>10444</v>
      </c>
      <c r="E134" s="41"/>
      <c r="K134" s="41"/>
    </row>
    <row r="135" spans="1:11" x14ac:dyDescent="0.15">
      <c r="A135" s="41">
        <v>70022</v>
      </c>
      <c r="B135" s="41">
        <v>6</v>
      </c>
      <c r="C135" s="41">
        <v>1</v>
      </c>
      <c r="D135" s="41">
        <v>7</v>
      </c>
      <c r="E135" s="41"/>
      <c r="K135" s="41"/>
    </row>
    <row r="136" spans="1:11" x14ac:dyDescent="0.15">
      <c r="A136" s="41">
        <v>70023</v>
      </c>
      <c r="B136" s="41">
        <v>1</v>
      </c>
      <c r="C136" s="41">
        <v>405</v>
      </c>
      <c r="D136" s="41">
        <f>C136+10000</f>
        <v>10405</v>
      </c>
      <c r="E136" s="41"/>
      <c r="K136" s="41"/>
    </row>
    <row r="137" spans="1:11" x14ac:dyDescent="0.15">
      <c r="A137" s="41">
        <v>70023</v>
      </c>
      <c r="B137" s="41">
        <v>2</v>
      </c>
      <c r="C137" s="41">
        <v>415</v>
      </c>
      <c r="D137" s="41">
        <f t="shared" ref="D137:D140" si="16">C137+10000</f>
        <v>10415</v>
      </c>
      <c r="E137" s="41"/>
      <c r="K137" s="41"/>
    </row>
    <row r="138" spans="1:11" x14ac:dyDescent="0.15">
      <c r="A138" s="41">
        <v>70023</v>
      </c>
      <c r="B138" s="41">
        <v>3</v>
      </c>
      <c r="C138" s="41">
        <v>425</v>
      </c>
      <c r="D138" s="41">
        <f t="shared" si="16"/>
        <v>10425</v>
      </c>
      <c r="E138" s="41"/>
      <c r="K138" s="41"/>
    </row>
    <row r="139" spans="1:11" x14ac:dyDescent="0.15">
      <c r="A139" s="41">
        <v>70023</v>
      </c>
      <c r="B139" s="41">
        <v>4</v>
      </c>
      <c r="C139" s="41">
        <v>435</v>
      </c>
      <c r="D139" s="41">
        <f t="shared" si="16"/>
        <v>10435</v>
      </c>
      <c r="E139" s="41"/>
      <c r="K139" s="41"/>
    </row>
    <row r="140" spans="1:11" x14ac:dyDescent="0.15">
      <c r="A140" s="41">
        <v>70023</v>
      </c>
      <c r="B140" s="41">
        <v>5</v>
      </c>
      <c r="C140" s="41">
        <v>445</v>
      </c>
      <c r="D140" s="41">
        <f t="shared" si="16"/>
        <v>10445</v>
      </c>
      <c r="E140" s="41"/>
      <c r="K140" s="41"/>
    </row>
    <row r="141" spans="1:11" x14ac:dyDescent="0.15">
      <c r="A141" s="41">
        <v>70023</v>
      </c>
      <c r="B141" s="41">
        <v>6</v>
      </c>
      <c r="C141" s="41">
        <v>1</v>
      </c>
      <c r="D141" s="41">
        <v>7</v>
      </c>
      <c r="E141" s="41"/>
      <c r="K141" s="41"/>
    </row>
    <row r="142" spans="1:11" x14ac:dyDescent="0.15">
      <c r="A142" s="41">
        <v>70024</v>
      </c>
      <c r="B142" s="41">
        <v>1</v>
      </c>
      <c r="C142" s="41">
        <v>406</v>
      </c>
      <c r="D142" s="41">
        <f>C142+10000</f>
        <v>10406</v>
      </c>
      <c r="E142" s="41"/>
      <c r="K142" s="41"/>
    </row>
    <row r="143" spans="1:11" x14ac:dyDescent="0.15">
      <c r="A143" s="41">
        <v>70024</v>
      </c>
      <c r="B143" s="41">
        <v>2</v>
      </c>
      <c r="C143" s="41">
        <v>416</v>
      </c>
      <c r="D143" s="41">
        <f t="shared" ref="D143:D146" si="17">C143+10000</f>
        <v>10416</v>
      </c>
      <c r="E143" s="41"/>
      <c r="K143" s="41"/>
    </row>
    <row r="144" spans="1:11" x14ac:dyDescent="0.15">
      <c r="A144" s="41">
        <v>70024</v>
      </c>
      <c r="B144" s="41">
        <v>3</v>
      </c>
      <c r="C144" s="41">
        <v>426</v>
      </c>
      <c r="D144" s="41">
        <f t="shared" si="17"/>
        <v>10426</v>
      </c>
      <c r="E144" s="41"/>
      <c r="K144" s="41"/>
    </row>
    <row r="145" spans="1:11" x14ac:dyDescent="0.15">
      <c r="A145" s="41">
        <v>70024</v>
      </c>
      <c r="B145" s="41">
        <v>4</v>
      </c>
      <c r="C145" s="41">
        <v>436</v>
      </c>
      <c r="D145" s="41">
        <f t="shared" si="17"/>
        <v>10436</v>
      </c>
      <c r="E145" s="41"/>
      <c r="K145" s="41"/>
    </row>
    <row r="146" spans="1:11" x14ac:dyDescent="0.15">
      <c r="A146" s="41">
        <v>70024</v>
      </c>
      <c r="B146" s="41">
        <v>5</v>
      </c>
      <c r="C146" s="41">
        <v>446</v>
      </c>
      <c r="D146" s="41">
        <f t="shared" si="17"/>
        <v>10446</v>
      </c>
      <c r="E146" s="41"/>
      <c r="K146" s="41"/>
    </row>
    <row r="147" spans="1:11" x14ac:dyDescent="0.15">
      <c r="A147" s="41">
        <v>70024</v>
      </c>
      <c r="B147" s="41">
        <v>6</v>
      </c>
      <c r="C147" s="41">
        <v>1</v>
      </c>
      <c r="D147" s="41">
        <v>7</v>
      </c>
      <c r="E147" s="41"/>
      <c r="K147" s="41"/>
    </row>
    <row r="148" spans="1:11" x14ac:dyDescent="0.15">
      <c r="A148" s="41"/>
      <c r="B148" s="41"/>
      <c r="C148" s="41"/>
      <c r="D148" s="41"/>
      <c r="E148" s="41"/>
      <c r="K148" s="41"/>
    </row>
    <row r="149" spans="1:11" x14ac:dyDescent="0.15">
      <c r="A149" s="41"/>
      <c r="B149" s="41"/>
      <c r="C149" s="41"/>
      <c r="D149" s="41"/>
      <c r="E149" s="41"/>
      <c r="K149" s="41"/>
    </row>
    <row r="150" spans="1:11" x14ac:dyDescent="0.15">
      <c r="K150" s="41"/>
    </row>
    <row r="151" spans="1:11" x14ac:dyDescent="0.15">
      <c r="K151" s="4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0"/>
  <sheetViews>
    <sheetView workbookViewId="0">
      <selection activeCell="BU7" sqref="BU7:BV57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2" width="9" style="1"/>
    <col min="13" max="13" width="13" style="1" bestFit="1" customWidth="1"/>
    <col min="14" max="14" width="9" style="1"/>
    <col min="15" max="15" width="0" style="1" hidden="1" customWidth="1"/>
    <col min="16" max="71" width="9" style="1" hidden="1" customWidth="1"/>
    <col min="72" max="72" width="0" style="1" hidden="1" customWidth="1"/>
    <col min="73" max="16384" width="9" style="1"/>
  </cols>
  <sheetData>
    <row r="1" spans="1:74" x14ac:dyDescent="0.15">
      <c r="B1" s="52"/>
      <c r="C1" s="52"/>
      <c r="D1" s="52"/>
      <c r="E1" s="1" t="s">
        <v>33</v>
      </c>
      <c r="F1" s="16"/>
      <c r="G1" s="16"/>
      <c r="H1" s="16"/>
    </row>
    <row r="2" spans="1:74" x14ac:dyDescent="0.15">
      <c r="B2" s="52"/>
      <c r="C2" s="52"/>
      <c r="D2" s="52"/>
      <c r="E2" s="18">
        <v>0.03</v>
      </c>
      <c r="F2" s="16"/>
      <c r="G2" s="16"/>
      <c r="H2" s="16"/>
      <c r="I2" s="1" t="s">
        <v>32</v>
      </c>
      <c r="J2" s="19">
        <v>5</v>
      </c>
      <c r="K2" s="1" t="s">
        <v>31</v>
      </c>
    </row>
    <row r="3" spans="1:74" x14ac:dyDescent="0.15">
      <c r="B3" s="52"/>
      <c r="C3" s="52"/>
      <c r="D3" s="52"/>
      <c r="E3" s="16"/>
      <c r="F3" s="16"/>
      <c r="G3" s="16"/>
      <c r="H3" s="16"/>
    </row>
    <row r="4" spans="1:74" x14ac:dyDescent="0.15">
      <c r="B4" s="52"/>
      <c r="C4" s="52"/>
      <c r="D4" s="52"/>
      <c r="E4" s="16"/>
      <c r="F4" s="16"/>
      <c r="G4" s="16"/>
      <c r="H4" s="16"/>
      <c r="I4" s="1" t="s">
        <v>30</v>
      </c>
    </row>
    <row r="5" spans="1:74" x14ac:dyDescent="0.15">
      <c r="B5" s="52"/>
      <c r="C5" s="52"/>
      <c r="D5" s="52"/>
      <c r="E5" s="16"/>
      <c r="F5" s="16"/>
      <c r="G5" s="16"/>
      <c r="H5" s="16"/>
      <c r="I5" s="1" t="s">
        <v>29</v>
      </c>
      <c r="BU5" s="63" t="s">
        <v>224</v>
      </c>
    </row>
    <row r="6" spans="1:74" x14ac:dyDescent="0.15">
      <c r="BU6" s="65">
        <v>0.7</v>
      </c>
    </row>
    <row r="7" spans="1:74" ht="41.25" thickBot="1" x14ac:dyDescent="0.2">
      <c r="B7" s="1" t="s">
        <v>28</v>
      </c>
      <c r="C7" s="1" t="s">
        <v>27</v>
      </c>
      <c r="D7" s="20" t="s">
        <v>26</v>
      </c>
      <c r="E7" s="20" t="s">
        <v>25</v>
      </c>
      <c r="F7" s="15" t="s">
        <v>24</v>
      </c>
      <c r="G7" s="15" t="s">
        <v>23</v>
      </c>
      <c r="H7" s="15" t="s">
        <v>22</v>
      </c>
      <c r="I7" s="1" t="s">
        <v>21</v>
      </c>
      <c r="J7" s="1" t="s">
        <v>20</v>
      </c>
      <c r="K7" s="15" t="s">
        <v>19</v>
      </c>
      <c r="L7" s="1" t="s">
        <v>18</v>
      </c>
      <c r="M7" s="37" t="s">
        <v>76</v>
      </c>
      <c r="N7" s="38" t="s">
        <v>77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  <c r="BT7" s="63" t="s">
        <v>221</v>
      </c>
      <c r="BU7" s="64" t="s">
        <v>222</v>
      </c>
      <c r="BV7" s="64" t="s">
        <v>223</v>
      </c>
    </row>
    <row r="8" spans="1:74" x14ac:dyDescent="0.15">
      <c r="A8" s="56" t="s">
        <v>8</v>
      </c>
      <c r="B8" s="14">
        <v>1</v>
      </c>
      <c r="C8" s="14">
        <v>1</v>
      </c>
      <c r="D8" s="21">
        <v>1</v>
      </c>
      <c r="E8" s="21">
        <v>100</v>
      </c>
      <c r="F8" s="14">
        <f>(MATCH(1,$R$9:$R$21,0)+1)/2</f>
        <v>1</v>
      </c>
      <c r="G8" s="14">
        <f>D8*F8</f>
        <v>1</v>
      </c>
      <c r="H8" s="14">
        <v>1</v>
      </c>
      <c r="I8" s="14">
        <v>1</v>
      </c>
      <c r="J8" s="14">
        <v>2</v>
      </c>
      <c r="K8" s="14"/>
      <c r="L8" s="13"/>
      <c r="M8" s="1">
        <v>100</v>
      </c>
      <c r="N8" s="1">
        <f>M8*F8</f>
        <v>100</v>
      </c>
      <c r="R8" s="1">
        <f>(E8/100)</f>
        <v>1</v>
      </c>
      <c r="S8" s="1">
        <f>(E9/100)</f>
        <v>1</v>
      </c>
      <c r="T8" s="1">
        <f>(E10/100)</f>
        <v>1</v>
      </c>
      <c r="U8" s="1">
        <f>(E11/100)</f>
        <v>1</v>
      </c>
      <c r="V8" s="1">
        <f>(E12/100)</f>
        <v>1</v>
      </c>
      <c r="W8" s="1">
        <f>(E13/100)</f>
        <v>0.95</v>
      </c>
      <c r="X8" s="1">
        <f>(E14/100)</f>
        <v>0.9</v>
      </c>
      <c r="Y8" s="1">
        <f>(E15/100)</f>
        <v>0.85</v>
      </c>
      <c r="Z8" s="1">
        <f>(E16/100)</f>
        <v>0.8</v>
      </c>
      <c r="AC8" s="1">
        <f>(E18/100)</f>
        <v>1</v>
      </c>
      <c r="AD8" s="1">
        <f>(E19/100)</f>
        <v>1</v>
      </c>
      <c r="AE8" s="1">
        <f>(E20/100)</f>
        <v>0.95</v>
      </c>
      <c r="AF8" s="1">
        <f>(E21/100)</f>
        <v>0.9</v>
      </c>
      <c r="AG8" s="1">
        <f>(E22/100)</f>
        <v>0.85</v>
      </c>
      <c r="AH8" s="1">
        <f>(E23/100)</f>
        <v>0.8</v>
      </c>
      <c r="AI8" s="1">
        <f>(E24/100)</f>
        <v>0.75</v>
      </c>
      <c r="AJ8" s="1">
        <f>(E25/100)</f>
        <v>0.7</v>
      </c>
      <c r="AK8" s="1">
        <f>(E26/100)</f>
        <v>0.65</v>
      </c>
      <c r="AN8" s="1">
        <f>E28/100</f>
        <v>1</v>
      </c>
      <c r="AO8" s="1">
        <f>E29/100</f>
        <v>0.95</v>
      </c>
      <c r="AP8" s="1">
        <f>E30/100</f>
        <v>0.9</v>
      </c>
      <c r="AQ8" s="1">
        <f>E31/100</f>
        <v>0.85</v>
      </c>
      <c r="AR8" s="1">
        <f>E32/100</f>
        <v>0.8</v>
      </c>
      <c r="AS8" s="1">
        <f>E33/100</f>
        <v>0.75</v>
      </c>
      <c r="AT8" s="1">
        <f>E34/100</f>
        <v>0.7</v>
      </c>
      <c r="AU8" s="1">
        <f>E35/100</f>
        <v>0.65</v>
      </c>
      <c r="AV8" s="1">
        <f>E36/100</f>
        <v>0.6</v>
      </c>
      <c r="AX8" s="1">
        <v>1</v>
      </c>
      <c r="AY8" s="1">
        <f>E40/100</f>
        <v>0.95</v>
      </c>
      <c r="AZ8" s="1">
        <f>E41/100</f>
        <v>0.9</v>
      </c>
      <c r="BA8" s="1">
        <f>E42/100</f>
        <v>0.85</v>
      </c>
      <c r="BB8" s="1">
        <f>E43/100</f>
        <v>0.8</v>
      </c>
      <c r="BC8" s="1">
        <f>E44/100</f>
        <v>0.75</v>
      </c>
      <c r="BD8" s="1">
        <f>E45/100</f>
        <v>0.7</v>
      </c>
      <c r="BE8" s="1">
        <f>E46/100</f>
        <v>0.65</v>
      </c>
      <c r="BF8" s="1">
        <f>E47/100</f>
        <v>0.6</v>
      </c>
      <c r="BG8" s="1">
        <f>E48/100</f>
        <v>0.55000000000000004</v>
      </c>
      <c r="BI8" s="1">
        <v>1</v>
      </c>
      <c r="BJ8" s="1">
        <f>E49/100</f>
        <v>0.85</v>
      </c>
      <c r="BK8" s="1">
        <f>E50/100</f>
        <v>0.8</v>
      </c>
      <c r="BL8" s="1">
        <f>E51/100</f>
        <v>0.75</v>
      </c>
      <c r="BM8" s="1">
        <f>E52/100</f>
        <v>0.7</v>
      </c>
      <c r="BN8" s="1">
        <f>E53/100</f>
        <v>0.65</v>
      </c>
      <c r="BO8" s="1">
        <f>E54/100</f>
        <v>0.6</v>
      </c>
      <c r="BP8" s="1">
        <f>E55/100</f>
        <v>0.55000000000000004</v>
      </c>
      <c r="BQ8" s="1">
        <f>E56/100</f>
        <v>0.5</v>
      </c>
      <c r="BR8" s="1">
        <f>E57/100</f>
        <v>0.45</v>
      </c>
      <c r="BU8" s="1">
        <f>N8*$BU$6</f>
        <v>70</v>
      </c>
      <c r="BV8" s="1">
        <f>ROUNDDOWN(SUM(D8),0)</f>
        <v>1</v>
      </c>
    </row>
    <row r="9" spans="1:74" x14ac:dyDescent="0.15">
      <c r="A9" s="57"/>
      <c r="B9" s="12">
        <v>2</v>
      </c>
      <c r="C9" s="12">
        <v>2</v>
      </c>
      <c r="D9" s="22">
        <v>2</v>
      </c>
      <c r="E9" s="22">
        <v>100</v>
      </c>
      <c r="F9" s="12">
        <f>(MATCH(1,$S$9:$S$21,0)+1)/2</f>
        <v>1</v>
      </c>
      <c r="G9" s="12">
        <f>D9*F9</f>
        <v>2</v>
      </c>
      <c r="H9" s="12">
        <f t="shared" ref="H9:H16" si="0">H8+G9</f>
        <v>3</v>
      </c>
      <c r="I9" s="12">
        <v>1</v>
      </c>
      <c r="J9" s="12">
        <v>2</v>
      </c>
      <c r="K9" s="12"/>
      <c r="L9" s="11"/>
      <c r="M9" s="1">
        <v>150</v>
      </c>
      <c r="N9" s="1">
        <f t="shared" ref="N9:N57" si="1">M9*F9</f>
        <v>150</v>
      </c>
      <c r="Q9" s="1">
        <v>1</v>
      </c>
      <c r="R9" s="1">
        <f t="shared" ref="R9:R46" si="2">IF(R8+$E$2&gt;1,1,R8+$E$2)</f>
        <v>1</v>
      </c>
      <c r="S9" s="1">
        <f t="shared" ref="S9:S46" si="3">IF(S8+$E$2&gt;1,1,S8+$E$2)</f>
        <v>1</v>
      </c>
      <c r="T9" s="1">
        <f t="shared" ref="T9:T46" si="4">IF(T8+$E$2&gt;1,1,T8+$E$2)</f>
        <v>1</v>
      </c>
      <c r="U9" s="1">
        <f t="shared" ref="U9:U46" si="5">IF(U8+$E$2&gt;1,1,U8+$E$2)</f>
        <v>1</v>
      </c>
      <c r="V9" s="1">
        <f t="shared" ref="V9:V46" si="6">IF(V8+$E$2&gt;1,1,V8+$E$2)</f>
        <v>1</v>
      </c>
      <c r="W9" s="1">
        <f t="shared" ref="W9:W46" si="7">IF(W8+$E$2&gt;1,1,W8+$E$2)</f>
        <v>0.98</v>
      </c>
      <c r="X9" s="1">
        <f t="shared" ref="X9:X46" si="8">IF(X8+$E$2&gt;1,1,X8+$E$2)</f>
        <v>0.93</v>
      </c>
      <c r="Y9" s="1">
        <f t="shared" ref="Y9:Y46" si="9">IF(Y8+$E$2&gt;1,1,Y8+$E$2)</f>
        <v>0.88</v>
      </c>
      <c r="Z9" s="1">
        <f t="shared" ref="Z9:Z46" si="10">IF(Z8+$E$2&gt;1,1,Z8+$E$2)</f>
        <v>0.83000000000000007</v>
      </c>
      <c r="AB9" s="1">
        <v>1</v>
      </c>
      <c r="AC9" s="1">
        <f t="shared" ref="AC9:AC46" si="11">IF(AC8+$E$2&gt;1,1,AC8+$E$2)</f>
        <v>1</v>
      </c>
      <c r="AD9" s="1">
        <f t="shared" ref="AD9:AD46" si="12">IF(AD8+$E$2&gt;1,1,AD8+$E$2)</f>
        <v>1</v>
      </c>
      <c r="AE9" s="1">
        <f t="shared" ref="AE9:AE46" si="13">IF(AE8+$E$2&gt;1,1,AE8+$E$2)</f>
        <v>0.98</v>
      </c>
      <c r="AF9" s="1">
        <f t="shared" ref="AF9:AF46" si="14">IF(AF8+$E$2&gt;1,1,AF8+$E$2)</f>
        <v>0.93</v>
      </c>
      <c r="AG9" s="1">
        <f t="shared" ref="AG9:AG46" si="15">IF(AG8+$E$2&gt;1,1,AG8+$E$2)</f>
        <v>0.88</v>
      </c>
      <c r="AH9" s="1">
        <f t="shared" ref="AH9:AH46" si="16">IF(AH8+$E$2&gt;1,1,AH8+$E$2)</f>
        <v>0.83000000000000007</v>
      </c>
      <c r="AI9" s="1">
        <f t="shared" ref="AI9:AI46" si="17">IF(AI8+$E$2&gt;1,1,AI8+$E$2)</f>
        <v>0.78</v>
      </c>
      <c r="AJ9" s="1">
        <f t="shared" ref="AJ9:AJ46" si="18">IF(AJ8+$E$2&gt;1,1,AJ8+$E$2)</f>
        <v>0.73</v>
      </c>
      <c r="AK9" s="1">
        <f t="shared" ref="AK9:AK46" si="19">IF(AK8+$E$2&gt;1,1,AK8+$E$2)</f>
        <v>0.68</v>
      </c>
      <c r="AM9" s="1">
        <v>1</v>
      </c>
      <c r="AN9" s="1">
        <f t="shared" ref="AN9:AN46" si="20">IF(AN8+$E$2&gt;1,1,AN8+$E$2)</f>
        <v>1</v>
      </c>
      <c r="AO9" s="1">
        <f t="shared" ref="AO9:AO46" si="21">IF(AO8+$E$2&gt;1,1,AO8+$E$2)</f>
        <v>0.98</v>
      </c>
      <c r="AP9" s="1">
        <f t="shared" ref="AP9:AP46" si="22">IF(AP8+$E$2&gt;1,1,AP8+$E$2)</f>
        <v>0.93</v>
      </c>
      <c r="AQ9" s="1">
        <f t="shared" ref="AQ9:AQ46" si="23">IF(AQ8+$E$2&gt;1,1,AQ8+$E$2)</f>
        <v>0.88</v>
      </c>
      <c r="AR9" s="1">
        <f t="shared" ref="AR9:AR46" si="24">IF(AR8+$E$2&gt;1,1,AR8+$E$2)</f>
        <v>0.83000000000000007</v>
      </c>
      <c r="AS9" s="1">
        <f t="shared" ref="AS9:AS46" si="25">IF(AS8+$E$2&gt;1,1,AS8+$E$2)</f>
        <v>0.78</v>
      </c>
      <c r="AT9" s="1">
        <f t="shared" ref="AT9:AT46" si="26">IF(AT8+$E$2&gt;1,1,AT8+$E$2)</f>
        <v>0.73</v>
      </c>
      <c r="AU9" s="1">
        <f t="shared" ref="AU9:AU46" si="27">IF(AU8+$E$2&gt;1,1,AU8+$E$2)</f>
        <v>0.68</v>
      </c>
      <c r="AV9" s="1">
        <f t="shared" ref="AV9:AV46" si="28">IF(AV8+$E$2&gt;1,1,AV8+$E$2)</f>
        <v>0.63</v>
      </c>
      <c r="AX9" s="1">
        <v>2</v>
      </c>
      <c r="AY9" s="1">
        <f t="shared" ref="AY9:AY46" si="29">IF(AY8+$E$2&gt;1,1,AY8+$E$2)</f>
        <v>0.98</v>
      </c>
      <c r="AZ9" s="1">
        <f t="shared" ref="AZ9:AZ46" si="30">IF(AZ8+$E$2&gt;1,1,AZ8+$E$2)</f>
        <v>0.93</v>
      </c>
      <c r="BA9" s="1">
        <f t="shared" ref="BA9:BA46" si="31">IF(BA8+$E$2&gt;1,1,BA8+$E$2)</f>
        <v>0.88</v>
      </c>
      <c r="BB9" s="1">
        <f t="shared" ref="BB9:BB46" si="32">IF(BB8+$E$2&gt;1,1,BB8+$E$2)</f>
        <v>0.83000000000000007</v>
      </c>
      <c r="BC9" s="1">
        <f t="shared" ref="BC9:BC46" si="33">IF(BC8+$E$2&gt;1,1,BC8+$E$2)</f>
        <v>0.78</v>
      </c>
      <c r="BD9" s="1">
        <f t="shared" ref="BD9:BD46" si="34">IF(BD8+$E$2&gt;1,1,BD8+$E$2)</f>
        <v>0.73</v>
      </c>
      <c r="BE9" s="1">
        <f t="shared" ref="BE9:BE46" si="35">IF(BE8+$E$2&gt;1,1,BE8+$E$2)</f>
        <v>0.68</v>
      </c>
      <c r="BF9" s="1">
        <f t="shared" ref="BF9:BF46" si="36">IF(BF8+$E$2&gt;1,1,BF8+$E$2)</f>
        <v>0.63</v>
      </c>
      <c r="BG9" s="1">
        <f t="shared" ref="BG9:BG46" si="37">IF(BG8+$E$2&gt;1,1,BG8+$E$2)</f>
        <v>0.58000000000000007</v>
      </c>
      <c r="BI9" s="1">
        <v>2</v>
      </c>
      <c r="BJ9" s="1">
        <f t="shared" ref="BJ9:BJ46" si="38">IF(BJ8+$E$2&gt;1,1,BJ8+$E$2)</f>
        <v>0.88</v>
      </c>
      <c r="BK9" s="1">
        <f t="shared" ref="BK9:BK46" si="39">IF(BK8+$E$2&gt;1,1,BK8+$E$2)</f>
        <v>0.83000000000000007</v>
      </c>
      <c r="BL9" s="1">
        <f t="shared" ref="BL9:BL46" si="40">IF(BL8+$E$2&gt;1,1,BL8+$E$2)</f>
        <v>0.78</v>
      </c>
      <c r="BM9" s="1">
        <f t="shared" ref="BM9:BM46" si="41">IF(BM8+$E$2&gt;1,1,BM8+$E$2)</f>
        <v>0.73</v>
      </c>
      <c r="BN9" s="1">
        <f t="shared" ref="BN9:BN46" si="42">IF(BN8+$E$2&gt;1,1,BN8+$E$2)</f>
        <v>0.68</v>
      </c>
      <c r="BO9" s="1">
        <f t="shared" ref="BO9:BO46" si="43">IF(BO8+$E$2&gt;1,1,BO8+$E$2)</f>
        <v>0.63</v>
      </c>
      <c r="BP9" s="1">
        <f t="shared" ref="BP9:BP46" si="44">IF(BP8+$E$2&gt;1,1,BP8+$E$2)</f>
        <v>0.58000000000000007</v>
      </c>
      <c r="BQ9" s="1">
        <f t="shared" ref="BQ9:BQ46" si="45">IF(BQ8+$E$2&gt;1,1,BQ8+$E$2)</f>
        <v>0.53</v>
      </c>
      <c r="BR9" s="1">
        <f t="shared" ref="BR9:BR46" si="46">IF(BR8+$E$2&gt;1,1,BR8+$E$2)</f>
        <v>0.48</v>
      </c>
      <c r="BU9" s="1">
        <f>N9*$BU$6</f>
        <v>105</v>
      </c>
      <c r="BV9" s="1">
        <f>ROUNDDOWN(SUM($D$8:D9),0)</f>
        <v>3</v>
      </c>
    </row>
    <row r="10" spans="1:74" x14ac:dyDescent="0.15">
      <c r="A10" s="57"/>
      <c r="B10" s="12">
        <v>3</v>
      </c>
      <c r="C10" s="12">
        <v>3</v>
      </c>
      <c r="D10" s="22">
        <v>2</v>
      </c>
      <c r="E10" s="22">
        <v>100</v>
      </c>
      <c r="F10" s="12">
        <f>(MATCH(1,$T$9:$T$21,0)+1)/2</f>
        <v>1</v>
      </c>
      <c r="G10" s="12">
        <f>D10*F10</f>
        <v>2</v>
      </c>
      <c r="H10" s="12">
        <f t="shared" si="0"/>
        <v>5</v>
      </c>
      <c r="I10" s="12">
        <v>1</v>
      </c>
      <c r="J10" s="12">
        <v>2</v>
      </c>
      <c r="K10" s="12"/>
      <c r="L10" s="11"/>
      <c r="M10" s="1">
        <v>200</v>
      </c>
      <c r="N10" s="1">
        <f t="shared" si="1"/>
        <v>200</v>
      </c>
      <c r="Q10" s="1">
        <v>2</v>
      </c>
      <c r="R10" s="1">
        <f t="shared" si="2"/>
        <v>1</v>
      </c>
      <c r="S10" s="1">
        <f t="shared" si="3"/>
        <v>1</v>
      </c>
      <c r="T10" s="1">
        <f t="shared" si="4"/>
        <v>1</v>
      </c>
      <c r="U10" s="1">
        <f t="shared" si="5"/>
        <v>1</v>
      </c>
      <c r="V10" s="1">
        <f t="shared" si="6"/>
        <v>1</v>
      </c>
      <c r="W10" s="1">
        <f t="shared" si="7"/>
        <v>1</v>
      </c>
      <c r="X10" s="1">
        <f t="shared" si="8"/>
        <v>0.96000000000000008</v>
      </c>
      <c r="Y10" s="1">
        <f t="shared" si="9"/>
        <v>0.91</v>
      </c>
      <c r="Z10" s="1">
        <f t="shared" si="10"/>
        <v>0.8600000000000001</v>
      </c>
      <c r="AB10" s="1">
        <v>2</v>
      </c>
      <c r="AC10" s="1">
        <f t="shared" si="11"/>
        <v>1</v>
      </c>
      <c r="AD10" s="1">
        <f t="shared" si="12"/>
        <v>1</v>
      </c>
      <c r="AE10" s="1">
        <f t="shared" si="13"/>
        <v>1</v>
      </c>
      <c r="AF10" s="1">
        <f t="shared" si="14"/>
        <v>0.96000000000000008</v>
      </c>
      <c r="AG10" s="1">
        <f t="shared" si="15"/>
        <v>0.91</v>
      </c>
      <c r="AH10" s="1">
        <f t="shared" si="16"/>
        <v>0.8600000000000001</v>
      </c>
      <c r="AI10" s="1">
        <f t="shared" si="17"/>
        <v>0.81</v>
      </c>
      <c r="AJ10" s="1">
        <f t="shared" si="18"/>
        <v>0.76</v>
      </c>
      <c r="AK10" s="1">
        <f t="shared" si="19"/>
        <v>0.71000000000000008</v>
      </c>
      <c r="AM10" s="1">
        <v>2</v>
      </c>
      <c r="AN10" s="1">
        <f t="shared" si="20"/>
        <v>1</v>
      </c>
      <c r="AO10" s="1">
        <f t="shared" si="21"/>
        <v>1</v>
      </c>
      <c r="AP10" s="1">
        <f t="shared" si="22"/>
        <v>0.96000000000000008</v>
      </c>
      <c r="AQ10" s="1">
        <f t="shared" si="23"/>
        <v>0.91</v>
      </c>
      <c r="AR10" s="1">
        <f t="shared" si="24"/>
        <v>0.8600000000000001</v>
      </c>
      <c r="AS10" s="1">
        <f t="shared" si="25"/>
        <v>0.81</v>
      </c>
      <c r="AT10" s="1">
        <f t="shared" si="26"/>
        <v>0.76</v>
      </c>
      <c r="AU10" s="1">
        <f t="shared" si="27"/>
        <v>0.71000000000000008</v>
      </c>
      <c r="AV10" s="1">
        <f t="shared" si="28"/>
        <v>0.66</v>
      </c>
      <c r="AX10" s="1">
        <v>3</v>
      </c>
      <c r="AY10" s="1">
        <f t="shared" si="29"/>
        <v>1</v>
      </c>
      <c r="AZ10" s="1">
        <f t="shared" si="30"/>
        <v>0.96000000000000008</v>
      </c>
      <c r="BA10" s="1">
        <f t="shared" si="31"/>
        <v>0.91</v>
      </c>
      <c r="BB10" s="1">
        <f t="shared" si="32"/>
        <v>0.8600000000000001</v>
      </c>
      <c r="BC10" s="1">
        <f t="shared" si="33"/>
        <v>0.81</v>
      </c>
      <c r="BD10" s="1">
        <f t="shared" si="34"/>
        <v>0.76</v>
      </c>
      <c r="BE10" s="1">
        <f t="shared" si="35"/>
        <v>0.71000000000000008</v>
      </c>
      <c r="BF10" s="1">
        <f t="shared" si="36"/>
        <v>0.66</v>
      </c>
      <c r="BG10" s="1">
        <f t="shared" si="37"/>
        <v>0.6100000000000001</v>
      </c>
      <c r="BI10" s="1">
        <v>3</v>
      </c>
      <c r="BJ10" s="1">
        <f t="shared" si="38"/>
        <v>0.91</v>
      </c>
      <c r="BK10" s="1">
        <f t="shared" si="39"/>
        <v>0.8600000000000001</v>
      </c>
      <c r="BL10" s="1">
        <f t="shared" si="40"/>
        <v>0.81</v>
      </c>
      <c r="BM10" s="1">
        <f t="shared" si="41"/>
        <v>0.76</v>
      </c>
      <c r="BN10" s="1">
        <f t="shared" si="42"/>
        <v>0.71000000000000008</v>
      </c>
      <c r="BO10" s="1">
        <f t="shared" si="43"/>
        <v>0.66</v>
      </c>
      <c r="BP10" s="1">
        <f t="shared" si="44"/>
        <v>0.6100000000000001</v>
      </c>
      <c r="BQ10" s="1">
        <f t="shared" si="45"/>
        <v>0.56000000000000005</v>
      </c>
      <c r="BR10" s="1">
        <f t="shared" si="46"/>
        <v>0.51</v>
      </c>
      <c r="BU10" s="1">
        <f t="shared" ref="BU10:BU57" si="47">N10*$BU$6</f>
        <v>140</v>
      </c>
      <c r="BV10" s="1">
        <f>ROUNDDOWN(SUM($D$8:D10),0)</f>
        <v>5</v>
      </c>
    </row>
    <row r="11" spans="1:74" x14ac:dyDescent="0.15">
      <c r="A11" s="57"/>
      <c r="B11" s="12">
        <v>4</v>
      </c>
      <c r="C11" s="12">
        <v>4</v>
      </c>
      <c r="D11" s="22">
        <v>2</v>
      </c>
      <c r="E11" s="22">
        <v>100</v>
      </c>
      <c r="F11" s="12">
        <f>(MATCH(1,$U$9:$U$21,0)+1)/2</f>
        <v>1</v>
      </c>
      <c r="G11" s="12">
        <f>D11*F11</f>
        <v>2</v>
      </c>
      <c r="H11" s="12">
        <f t="shared" si="0"/>
        <v>7</v>
      </c>
      <c r="I11" s="12">
        <v>1</v>
      </c>
      <c r="J11" s="12">
        <v>2</v>
      </c>
      <c r="K11" s="12"/>
      <c r="L11" s="11"/>
      <c r="M11" s="1">
        <v>250</v>
      </c>
      <c r="N11" s="1">
        <f t="shared" si="1"/>
        <v>250</v>
      </c>
      <c r="Q11" s="1">
        <v>3</v>
      </c>
      <c r="R11" s="1">
        <f t="shared" si="2"/>
        <v>1</v>
      </c>
      <c r="S11" s="1">
        <f t="shared" si="3"/>
        <v>1</v>
      </c>
      <c r="T11" s="1">
        <f t="shared" si="4"/>
        <v>1</v>
      </c>
      <c r="U11" s="1">
        <f t="shared" si="5"/>
        <v>1</v>
      </c>
      <c r="V11" s="1">
        <f t="shared" si="6"/>
        <v>1</v>
      </c>
      <c r="W11" s="1">
        <f t="shared" si="7"/>
        <v>1</v>
      </c>
      <c r="X11" s="1">
        <f t="shared" si="8"/>
        <v>0.9900000000000001</v>
      </c>
      <c r="Y11" s="1">
        <f t="shared" si="9"/>
        <v>0.94000000000000006</v>
      </c>
      <c r="Z11" s="1">
        <f t="shared" si="10"/>
        <v>0.89000000000000012</v>
      </c>
      <c r="AB11" s="1">
        <v>3</v>
      </c>
      <c r="AC11" s="1">
        <f t="shared" si="11"/>
        <v>1</v>
      </c>
      <c r="AD11" s="1">
        <f t="shared" si="12"/>
        <v>1</v>
      </c>
      <c r="AE11" s="1">
        <f t="shared" si="13"/>
        <v>1</v>
      </c>
      <c r="AF11" s="1">
        <f t="shared" si="14"/>
        <v>0.9900000000000001</v>
      </c>
      <c r="AG11" s="1">
        <f t="shared" si="15"/>
        <v>0.94000000000000006</v>
      </c>
      <c r="AH11" s="1">
        <f t="shared" si="16"/>
        <v>0.89000000000000012</v>
      </c>
      <c r="AI11" s="1">
        <f t="shared" si="17"/>
        <v>0.84000000000000008</v>
      </c>
      <c r="AJ11" s="1">
        <f t="shared" si="18"/>
        <v>0.79</v>
      </c>
      <c r="AK11" s="1">
        <f t="shared" si="19"/>
        <v>0.7400000000000001</v>
      </c>
      <c r="AM11" s="1">
        <v>3</v>
      </c>
      <c r="AN11" s="1">
        <f t="shared" si="20"/>
        <v>1</v>
      </c>
      <c r="AO11" s="1">
        <f t="shared" si="21"/>
        <v>1</v>
      </c>
      <c r="AP11" s="1">
        <f t="shared" si="22"/>
        <v>0.9900000000000001</v>
      </c>
      <c r="AQ11" s="1">
        <f t="shared" si="23"/>
        <v>0.94000000000000006</v>
      </c>
      <c r="AR11" s="1">
        <f t="shared" si="24"/>
        <v>0.89000000000000012</v>
      </c>
      <c r="AS11" s="1">
        <f t="shared" si="25"/>
        <v>0.84000000000000008</v>
      </c>
      <c r="AT11" s="1">
        <f t="shared" si="26"/>
        <v>0.79</v>
      </c>
      <c r="AU11" s="1">
        <f t="shared" si="27"/>
        <v>0.7400000000000001</v>
      </c>
      <c r="AV11" s="1">
        <f t="shared" si="28"/>
        <v>0.69000000000000006</v>
      </c>
      <c r="AX11" s="1">
        <v>4</v>
      </c>
      <c r="AY11" s="1">
        <f t="shared" si="29"/>
        <v>1</v>
      </c>
      <c r="AZ11" s="1">
        <f t="shared" si="30"/>
        <v>0.9900000000000001</v>
      </c>
      <c r="BA11" s="1">
        <f t="shared" si="31"/>
        <v>0.94000000000000006</v>
      </c>
      <c r="BB11" s="1">
        <f t="shared" si="32"/>
        <v>0.89000000000000012</v>
      </c>
      <c r="BC11" s="1">
        <f t="shared" si="33"/>
        <v>0.84000000000000008</v>
      </c>
      <c r="BD11" s="1">
        <f t="shared" si="34"/>
        <v>0.79</v>
      </c>
      <c r="BE11" s="1">
        <f t="shared" si="35"/>
        <v>0.7400000000000001</v>
      </c>
      <c r="BF11" s="1">
        <f t="shared" si="36"/>
        <v>0.69000000000000006</v>
      </c>
      <c r="BG11" s="1">
        <f t="shared" si="37"/>
        <v>0.64000000000000012</v>
      </c>
      <c r="BI11" s="1">
        <v>4</v>
      </c>
      <c r="BJ11" s="1">
        <f t="shared" si="38"/>
        <v>0.94000000000000006</v>
      </c>
      <c r="BK11" s="1">
        <f t="shared" si="39"/>
        <v>0.89000000000000012</v>
      </c>
      <c r="BL11" s="1">
        <f t="shared" si="40"/>
        <v>0.84000000000000008</v>
      </c>
      <c r="BM11" s="1">
        <f t="shared" si="41"/>
        <v>0.79</v>
      </c>
      <c r="BN11" s="1">
        <f t="shared" si="42"/>
        <v>0.7400000000000001</v>
      </c>
      <c r="BO11" s="1">
        <f t="shared" si="43"/>
        <v>0.69000000000000006</v>
      </c>
      <c r="BP11" s="1">
        <f t="shared" si="44"/>
        <v>0.64000000000000012</v>
      </c>
      <c r="BQ11" s="1">
        <f t="shared" si="45"/>
        <v>0.59000000000000008</v>
      </c>
      <c r="BR11" s="1">
        <f t="shared" si="46"/>
        <v>0.54</v>
      </c>
      <c r="BU11" s="1">
        <f t="shared" si="47"/>
        <v>175</v>
      </c>
      <c r="BV11" s="1">
        <f>ROUNDDOWN(SUM($D$8:D11),0)</f>
        <v>7</v>
      </c>
    </row>
    <row r="12" spans="1:74" x14ac:dyDescent="0.15">
      <c r="A12" s="57"/>
      <c r="B12" s="12">
        <v>5</v>
      </c>
      <c r="C12" s="12">
        <v>5</v>
      </c>
      <c r="D12" s="22">
        <v>3</v>
      </c>
      <c r="E12" s="22">
        <v>100</v>
      </c>
      <c r="F12" s="12">
        <f>(MATCH(1,$V$9:$V$21,0)+1)/2</f>
        <v>1</v>
      </c>
      <c r="G12" s="12">
        <f>D12*F12</f>
        <v>3</v>
      </c>
      <c r="H12" s="12">
        <f t="shared" si="0"/>
        <v>10</v>
      </c>
      <c r="I12" s="12">
        <v>1</v>
      </c>
      <c r="J12" s="12">
        <v>2</v>
      </c>
      <c r="K12" s="12"/>
      <c r="L12" s="11"/>
      <c r="M12" s="1">
        <v>300</v>
      </c>
      <c r="N12" s="1">
        <f t="shared" si="1"/>
        <v>300</v>
      </c>
      <c r="Q12" s="1">
        <v>4</v>
      </c>
      <c r="R12" s="1">
        <f t="shared" si="2"/>
        <v>1</v>
      </c>
      <c r="S12" s="1">
        <f t="shared" si="3"/>
        <v>1</v>
      </c>
      <c r="T12" s="1">
        <f t="shared" si="4"/>
        <v>1</v>
      </c>
      <c r="U12" s="1">
        <f t="shared" si="5"/>
        <v>1</v>
      </c>
      <c r="V12" s="1">
        <f t="shared" si="6"/>
        <v>1</v>
      </c>
      <c r="W12" s="1">
        <f t="shared" si="7"/>
        <v>1</v>
      </c>
      <c r="X12" s="1">
        <f t="shared" si="8"/>
        <v>1</v>
      </c>
      <c r="Y12" s="1">
        <f t="shared" si="9"/>
        <v>0.97000000000000008</v>
      </c>
      <c r="Z12" s="1">
        <f t="shared" si="10"/>
        <v>0.92000000000000015</v>
      </c>
      <c r="AB12" s="1">
        <v>4</v>
      </c>
      <c r="AC12" s="1">
        <f t="shared" si="11"/>
        <v>1</v>
      </c>
      <c r="AD12" s="1">
        <f t="shared" si="12"/>
        <v>1</v>
      </c>
      <c r="AE12" s="1">
        <f t="shared" si="13"/>
        <v>1</v>
      </c>
      <c r="AF12" s="1">
        <f t="shared" si="14"/>
        <v>1</v>
      </c>
      <c r="AG12" s="1">
        <f t="shared" si="15"/>
        <v>0.97000000000000008</v>
      </c>
      <c r="AH12" s="1">
        <f t="shared" si="16"/>
        <v>0.92000000000000015</v>
      </c>
      <c r="AI12" s="1">
        <f t="shared" si="17"/>
        <v>0.87000000000000011</v>
      </c>
      <c r="AJ12" s="1">
        <f t="shared" si="18"/>
        <v>0.82000000000000006</v>
      </c>
      <c r="AK12" s="1">
        <f t="shared" si="19"/>
        <v>0.77000000000000013</v>
      </c>
      <c r="AM12" s="1">
        <v>4</v>
      </c>
      <c r="AN12" s="1">
        <f t="shared" si="20"/>
        <v>1</v>
      </c>
      <c r="AO12" s="1">
        <f t="shared" si="21"/>
        <v>1</v>
      </c>
      <c r="AP12" s="1">
        <f t="shared" si="22"/>
        <v>1</v>
      </c>
      <c r="AQ12" s="1">
        <f t="shared" si="23"/>
        <v>0.97000000000000008</v>
      </c>
      <c r="AR12" s="1">
        <f t="shared" si="24"/>
        <v>0.92000000000000015</v>
      </c>
      <c r="AS12" s="1">
        <f t="shared" si="25"/>
        <v>0.87000000000000011</v>
      </c>
      <c r="AT12" s="1">
        <f t="shared" si="26"/>
        <v>0.82000000000000006</v>
      </c>
      <c r="AU12" s="1">
        <f t="shared" si="27"/>
        <v>0.77000000000000013</v>
      </c>
      <c r="AV12" s="1">
        <f t="shared" si="28"/>
        <v>0.72000000000000008</v>
      </c>
      <c r="AX12" s="1">
        <v>5</v>
      </c>
      <c r="AY12" s="1">
        <f t="shared" si="29"/>
        <v>1</v>
      </c>
      <c r="AZ12" s="1">
        <f t="shared" si="30"/>
        <v>1</v>
      </c>
      <c r="BA12" s="1">
        <f t="shared" si="31"/>
        <v>0.97000000000000008</v>
      </c>
      <c r="BB12" s="1">
        <f t="shared" si="32"/>
        <v>0.92000000000000015</v>
      </c>
      <c r="BC12" s="1">
        <f t="shared" si="33"/>
        <v>0.87000000000000011</v>
      </c>
      <c r="BD12" s="1">
        <f t="shared" si="34"/>
        <v>0.82000000000000006</v>
      </c>
      <c r="BE12" s="1">
        <f t="shared" si="35"/>
        <v>0.77000000000000013</v>
      </c>
      <c r="BF12" s="1">
        <f t="shared" si="36"/>
        <v>0.72000000000000008</v>
      </c>
      <c r="BG12" s="1">
        <f t="shared" si="37"/>
        <v>0.67000000000000015</v>
      </c>
      <c r="BI12" s="1">
        <v>5</v>
      </c>
      <c r="BJ12" s="1">
        <f t="shared" si="38"/>
        <v>0.97000000000000008</v>
      </c>
      <c r="BK12" s="1">
        <f t="shared" si="39"/>
        <v>0.92000000000000015</v>
      </c>
      <c r="BL12" s="1">
        <f t="shared" si="40"/>
        <v>0.87000000000000011</v>
      </c>
      <c r="BM12" s="1">
        <f t="shared" si="41"/>
        <v>0.82000000000000006</v>
      </c>
      <c r="BN12" s="1">
        <f t="shared" si="42"/>
        <v>0.77000000000000013</v>
      </c>
      <c r="BO12" s="1">
        <f t="shared" si="43"/>
        <v>0.72000000000000008</v>
      </c>
      <c r="BP12" s="1">
        <f t="shared" si="44"/>
        <v>0.67000000000000015</v>
      </c>
      <c r="BQ12" s="1">
        <f t="shared" si="45"/>
        <v>0.62000000000000011</v>
      </c>
      <c r="BR12" s="1">
        <f t="shared" si="46"/>
        <v>0.57000000000000006</v>
      </c>
      <c r="BU12" s="1">
        <f t="shared" si="47"/>
        <v>210</v>
      </c>
      <c r="BV12" s="1">
        <f>ROUNDDOWN(SUM($D$8:D12),0)</f>
        <v>10</v>
      </c>
    </row>
    <row r="13" spans="1:74" x14ac:dyDescent="0.15">
      <c r="A13" s="57"/>
      <c r="B13" s="12">
        <v>6</v>
      </c>
      <c r="C13" s="12">
        <v>6</v>
      </c>
      <c r="D13" s="22">
        <v>4</v>
      </c>
      <c r="E13" s="22">
        <v>95</v>
      </c>
      <c r="F13" s="12">
        <f>(MATCH(1,$W$9:$W$21,0)+1)/2</f>
        <v>1.5</v>
      </c>
      <c r="G13" s="12">
        <f>F13*D13</f>
        <v>6</v>
      </c>
      <c r="H13" s="12">
        <f t="shared" si="0"/>
        <v>16</v>
      </c>
      <c r="I13" s="12">
        <v>1</v>
      </c>
      <c r="J13" s="12">
        <v>2</v>
      </c>
      <c r="K13" s="12"/>
      <c r="L13" s="11"/>
      <c r="M13" s="1">
        <v>350</v>
      </c>
      <c r="N13" s="1">
        <f t="shared" si="1"/>
        <v>525</v>
      </c>
      <c r="Q13" s="1">
        <v>5</v>
      </c>
      <c r="R13" s="1">
        <f t="shared" si="2"/>
        <v>1</v>
      </c>
      <c r="S13" s="1">
        <f t="shared" si="3"/>
        <v>1</v>
      </c>
      <c r="T13" s="1">
        <f t="shared" si="4"/>
        <v>1</v>
      </c>
      <c r="U13" s="1">
        <f t="shared" si="5"/>
        <v>1</v>
      </c>
      <c r="V13" s="1">
        <f t="shared" si="6"/>
        <v>1</v>
      </c>
      <c r="W13" s="1">
        <f t="shared" si="7"/>
        <v>1</v>
      </c>
      <c r="X13" s="1">
        <f t="shared" si="8"/>
        <v>1</v>
      </c>
      <c r="Y13" s="1">
        <f t="shared" si="9"/>
        <v>1</v>
      </c>
      <c r="Z13" s="1">
        <f t="shared" si="10"/>
        <v>0.95000000000000018</v>
      </c>
      <c r="AB13" s="1">
        <v>5</v>
      </c>
      <c r="AC13" s="1">
        <f t="shared" si="11"/>
        <v>1</v>
      </c>
      <c r="AD13" s="1">
        <f t="shared" si="12"/>
        <v>1</v>
      </c>
      <c r="AE13" s="1">
        <f t="shared" si="13"/>
        <v>1</v>
      </c>
      <c r="AF13" s="1">
        <f t="shared" si="14"/>
        <v>1</v>
      </c>
      <c r="AG13" s="1">
        <f t="shared" si="15"/>
        <v>1</v>
      </c>
      <c r="AH13" s="1">
        <f t="shared" si="16"/>
        <v>0.95000000000000018</v>
      </c>
      <c r="AI13" s="1">
        <f t="shared" si="17"/>
        <v>0.90000000000000013</v>
      </c>
      <c r="AJ13" s="1">
        <f t="shared" si="18"/>
        <v>0.85000000000000009</v>
      </c>
      <c r="AK13" s="1">
        <f t="shared" si="19"/>
        <v>0.80000000000000016</v>
      </c>
      <c r="AM13" s="1">
        <v>5</v>
      </c>
      <c r="AN13" s="1">
        <f t="shared" si="20"/>
        <v>1</v>
      </c>
      <c r="AO13" s="1">
        <f t="shared" si="21"/>
        <v>1</v>
      </c>
      <c r="AP13" s="1">
        <f t="shared" si="22"/>
        <v>1</v>
      </c>
      <c r="AQ13" s="1">
        <f t="shared" si="23"/>
        <v>1</v>
      </c>
      <c r="AR13" s="1">
        <f t="shared" si="24"/>
        <v>0.95000000000000018</v>
      </c>
      <c r="AS13" s="1">
        <f t="shared" si="25"/>
        <v>0.90000000000000013</v>
      </c>
      <c r="AT13" s="1">
        <f t="shared" si="26"/>
        <v>0.85000000000000009</v>
      </c>
      <c r="AU13" s="1">
        <f t="shared" si="27"/>
        <v>0.80000000000000016</v>
      </c>
      <c r="AV13" s="1">
        <f t="shared" si="28"/>
        <v>0.75000000000000011</v>
      </c>
      <c r="AX13" s="1">
        <v>6</v>
      </c>
      <c r="AY13" s="1">
        <f t="shared" si="29"/>
        <v>1</v>
      </c>
      <c r="AZ13" s="1">
        <f t="shared" si="30"/>
        <v>1</v>
      </c>
      <c r="BA13" s="1">
        <f t="shared" si="31"/>
        <v>1</v>
      </c>
      <c r="BB13" s="1">
        <f t="shared" si="32"/>
        <v>0.95000000000000018</v>
      </c>
      <c r="BC13" s="1">
        <f t="shared" si="33"/>
        <v>0.90000000000000013</v>
      </c>
      <c r="BD13" s="1">
        <f t="shared" si="34"/>
        <v>0.85000000000000009</v>
      </c>
      <c r="BE13" s="1">
        <f t="shared" si="35"/>
        <v>0.80000000000000016</v>
      </c>
      <c r="BF13" s="1">
        <f t="shared" si="36"/>
        <v>0.75000000000000011</v>
      </c>
      <c r="BG13" s="1">
        <f t="shared" si="37"/>
        <v>0.70000000000000018</v>
      </c>
      <c r="BI13" s="1">
        <v>6</v>
      </c>
      <c r="BJ13" s="1">
        <f t="shared" si="38"/>
        <v>1</v>
      </c>
      <c r="BK13" s="1">
        <f t="shared" si="39"/>
        <v>0.95000000000000018</v>
      </c>
      <c r="BL13" s="1">
        <f t="shared" si="40"/>
        <v>0.90000000000000013</v>
      </c>
      <c r="BM13" s="1">
        <f t="shared" si="41"/>
        <v>0.85000000000000009</v>
      </c>
      <c r="BN13" s="1">
        <f t="shared" si="42"/>
        <v>0.80000000000000016</v>
      </c>
      <c r="BO13" s="1">
        <f t="shared" si="43"/>
        <v>0.75000000000000011</v>
      </c>
      <c r="BP13" s="1">
        <f t="shared" si="44"/>
        <v>0.70000000000000018</v>
      </c>
      <c r="BQ13" s="1">
        <f t="shared" si="45"/>
        <v>0.65000000000000013</v>
      </c>
      <c r="BR13" s="1">
        <f t="shared" si="46"/>
        <v>0.60000000000000009</v>
      </c>
      <c r="BU13" s="1">
        <f t="shared" si="47"/>
        <v>367.5</v>
      </c>
      <c r="BV13" s="1">
        <f>ROUNDDOWN(SUM($D$8:D13),0)</f>
        <v>14</v>
      </c>
    </row>
    <row r="14" spans="1:74" x14ac:dyDescent="0.15">
      <c r="A14" s="57"/>
      <c r="B14" s="12">
        <v>7</v>
      </c>
      <c r="C14" s="12">
        <v>7</v>
      </c>
      <c r="D14" s="22">
        <v>4</v>
      </c>
      <c r="E14" s="22">
        <v>90</v>
      </c>
      <c r="F14" s="12">
        <f>(MATCH(1,$X$9:$X$21,0)+1)/2</f>
        <v>2.5</v>
      </c>
      <c r="G14" s="12">
        <f>F14*D14</f>
        <v>10</v>
      </c>
      <c r="H14" s="12">
        <f t="shared" si="0"/>
        <v>26</v>
      </c>
      <c r="I14" s="12">
        <v>1</v>
      </c>
      <c r="J14" s="12">
        <v>2</v>
      </c>
      <c r="K14" s="12"/>
      <c r="L14" s="11"/>
      <c r="M14" s="1">
        <v>400</v>
      </c>
      <c r="N14" s="1">
        <f t="shared" si="1"/>
        <v>1000</v>
      </c>
      <c r="Q14" s="1">
        <v>6</v>
      </c>
      <c r="R14" s="1">
        <f t="shared" si="2"/>
        <v>1</v>
      </c>
      <c r="S14" s="1">
        <f t="shared" si="3"/>
        <v>1</v>
      </c>
      <c r="T14" s="1">
        <f t="shared" si="4"/>
        <v>1</v>
      </c>
      <c r="U14" s="1">
        <f t="shared" si="5"/>
        <v>1</v>
      </c>
      <c r="V14" s="1">
        <f t="shared" si="6"/>
        <v>1</v>
      </c>
      <c r="W14" s="1">
        <f t="shared" si="7"/>
        <v>1</v>
      </c>
      <c r="X14" s="1">
        <f t="shared" si="8"/>
        <v>1</v>
      </c>
      <c r="Y14" s="1">
        <f t="shared" si="9"/>
        <v>1</v>
      </c>
      <c r="Z14" s="1">
        <f t="shared" si="10"/>
        <v>0.9800000000000002</v>
      </c>
      <c r="AB14" s="1">
        <v>6</v>
      </c>
      <c r="AC14" s="1">
        <f t="shared" si="11"/>
        <v>1</v>
      </c>
      <c r="AD14" s="1">
        <f t="shared" si="12"/>
        <v>1</v>
      </c>
      <c r="AE14" s="1">
        <f t="shared" si="13"/>
        <v>1</v>
      </c>
      <c r="AF14" s="1">
        <f t="shared" si="14"/>
        <v>1</v>
      </c>
      <c r="AG14" s="1">
        <f t="shared" si="15"/>
        <v>1</v>
      </c>
      <c r="AH14" s="1">
        <f t="shared" si="16"/>
        <v>0.9800000000000002</v>
      </c>
      <c r="AI14" s="1">
        <f t="shared" si="17"/>
        <v>0.93000000000000016</v>
      </c>
      <c r="AJ14" s="1">
        <f t="shared" si="18"/>
        <v>0.88000000000000012</v>
      </c>
      <c r="AK14" s="1">
        <f t="shared" si="19"/>
        <v>0.83000000000000018</v>
      </c>
      <c r="AM14" s="1">
        <v>6</v>
      </c>
      <c r="AN14" s="1">
        <f t="shared" si="20"/>
        <v>1</v>
      </c>
      <c r="AO14" s="1">
        <f t="shared" si="21"/>
        <v>1</v>
      </c>
      <c r="AP14" s="1">
        <f t="shared" si="22"/>
        <v>1</v>
      </c>
      <c r="AQ14" s="1">
        <f t="shared" si="23"/>
        <v>1</v>
      </c>
      <c r="AR14" s="1">
        <f t="shared" si="24"/>
        <v>0.9800000000000002</v>
      </c>
      <c r="AS14" s="1">
        <f t="shared" si="25"/>
        <v>0.93000000000000016</v>
      </c>
      <c r="AT14" s="1">
        <f t="shared" si="26"/>
        <v>0.88000000000000012</v>
      </c>
      <c r="AU14" s="1">
        <f t="shared" si="27"/>
        <v>0.83000000000000018</v>
      </c>
      <c r="AV14" s="1">
        <f t="shared" si="28"/>
        <v>0.78000000000000014</v>
      </c>
      <c r="AX14" s="1">
        <v>7</v>
      </c>
      <c r="AY14" s="1">
        <f t="shared" si="29"/>
        <v>1</v>
      </c>
      <c r="AZ14" s="1">
        <f t="shared" si="30"/>
        <v>1</v>
      </c>
      <c r="BA14" s="1">
        <f t="shared" si="31"/>
        <v>1</v>
      </c>
      <c r="BB14" s="1">
        <f t="shared" si="32"/>
        <v>0.9800000000000002</v>
      </c>
      <c r="BC14" s="1">
        <f t="shared" si="33"/>
        <v>0.93000000000000016</v>
      </c>
      <c r="BD14" s="1">
        <f t="shared" si="34"/>
        <v>0.88000000000000012</v>
      </c>
      <c r="BE14" s="1">
        <f t="shared" si="35"/>
        <v>0.83000000000000018</v>
      </c>
      <c r="BF14" s="1">
        <f t="shared" si="36"/>
        <v>0.78000000000000014</v>
      </c>
      <c r="BG14" s="1">
        <f t="shared" si="37"/>
        <v>0.7300000000000002</v>
      </c>
      <c r="BI14" s="1">
        <v>7</v>
      </c>
      <c r="BJ14" s="1">
        <f t="shared" si="38"/>
        <v>1</v>
      </c>
      <c r="BK14" s="1">
        <f t="shared" si="39"/>
        <v>0.9800000000000002</v>
      </c>
      <c r="BL14" s="1">
        <f t="shared" si="40"/>
        <v>0.93000000000000016</v>
      </c>
      <c r="BM14" s="1">
        <f t="shared" si="41"/>
        <v>0.88000000000000012</v>
      </c>
      <c r="BN14" s="1">
        <f t="shared" si="42"/>
        <v>0.83000000000000018</v>
      </c>
      <c r="BO14" s="1">
        <f t="shared" si="43"/>
        <v>0.78000000000000014</v>
      </c>
      <c r="BP14" s="1">
        <f t="shared" si="44"/>
        <v>0.7300000000000002</v>
      </c>
      <c r="BQ14" s="1">
        <f t="shared" si="45"/>
        <v>0.68000000000000016</v>
      </c>
      <c r="BR14" s="1">
        <f t="shared" si="46"/>
        <v>0.63000000000000012</v>
      </c>
      <c r="BU14" s="1">
        <f t="shared" si="47"/>
        <v>700</v>
      </c>
      <c r="BV14" s="1">
        <f>ROUNDDOWN(SUM($D$8:D14),0)</f>
        <v>18</v>
      </c>
    </row>
    <row r="15" spans="1:74" x14ac:dyDescent="0.15">
      <c r="A15" s="57"/>
      <c r="B15" s="12">
        <v>8</v>
      </c>
      <c r="C15" s="12">
        <v>8</v>
      </c>
      <c r="D15" s="22">
        <v>5</v>
      </c>
      <c r="E15" s="22">
        <v>85</v>
      </c>
      <c r="F15" s="12">
        <f>(MATCH(1,$Y$9:$Y$40,0)+1)/2</f>
        <v>3</v>
      </c>
      <c r="G15" s="12">
        <f>F15*D15</f>
        <v>15</v>
      </c>
      <c r="H15" s="12">
        <f t="shared" si="0"/>
        <v>41</v>
      </c>
      <c r="I15" s="12">
        <v>1</v>
      </c>
      <c r="J15" s="12">
        <v>2</v>
      </c>
      <c r="K15" s="12"/>
      <c r="L15" s="11"/>
      <c r="M15" s="1">
        <v>450</v>
      </c>
      <c r="N15" s="1">
        <f t="shared" si="1"/>
        <v>1350</v>
      </c>
      <c r="Q15" s="1">
        <v>7</v>
      </c>
      <c r="R15" s="1">
        <f t="shared" si="2"/>
        <v>1</v>
      </c>
      <c r="S15" s="1">
        <f t="shared" si="3"/>
        <v>1</v>
      </c>
      <c r="T15" s="1">
        <f t="shared" si="4"/>
        <v>1</v>
      </c>
      <c r="U15" s="1">
        <f t="shared" si="5"/>
        <v>1</v>
      </c>
      <c r="V15" s="1">
        <f t="shared" si="6"/>
        <v>1</v>
      </c>
      <c r="W15" s="1">
        <f t="shared" si="7"/>
        <v>1</v>
      </c>
      <c r="X15" s="1">
        <f t="shared" si="8"/>
        <v>1</v>
      </c>
      <c r="Y15" s="1">
        <f t="shared" si="9"/>
        <v>1</v>
      </c>
      <c r="Z15" s="1">
        <f t="shared" si="10"/>
        <v>1</v>
      </c>
      <c r="AB15" s="1">
        <v>7</v>
      </c>
      <c r="AC15" s="1">
        <f t="shared" si="11"/>
        <v>1</v>
      </c>
      <c r="AD15" s="1">
        <f t="shared" si="12"/>
        <v>1</v>
      </c>
      <c r="AE15" s="1">
        <f t="shared" si="13"/>
        <v>1</v>
      </c>
      <c r="AF15" s="1">
        <f t="shared" si="14"/>
        <v>1</v>
      </c>
      <c r="AG15" s="1">
        <f t="shared" si="15"/>
        <v>1</v>
      </c>
      <c r="AH15" s="1">
        <f t="shared" si="16"/>
        <v>1</v>
      </c>
      <c r="AI15" s="1">
        <f t="shared" si="17"/>
        <v>0.96000000000000019</v>
      </c>
      <c r="AJ15" s="1">
        <f t="shared" si="18"/>
        <v>0.91000000000000014</v>
      </c>
      <c r="AK15" s="1">
        <f t="shared" si="19"/>
        <v>0.86000000000000021</v>
      </c>
      <c r="AM15" s="1">
        <v>7</v>
      </c>
      <c r="AN15" s="1">
        <f t="shared" si="20"/>
        <v>1</v>
      </c>
      <c r="AO15" s="1">
        <f t="shared" si="21"/>
        <v>1</v>
      </c>
      <c r="AP15" s="1">
        <f t="shared" si="22"/>
        <v>1</v>
      </c>
      <c r="AQ15" s="1">
        <f t="shared" si="23"/>
        <v>1</v>
      </c>
      <c r="AR15" s="1">
        <f t="shared" si="24"/>
        <v>1</v>
      </c>
      <c r="AS15" s="1">
        <f t="shared" si="25"/>
        <v>0.96000000000000019</v>
      </c>
      <c r="AT15" s="1">
        <f t="shared" si="26"/>
        <v>0.91000000000000014</v>
      </c>
      <c r="AU15" s="1">
        <f t="shared" si="27"/>
        <v>0.86000000000000021</v>
      </c>
      <c r="AV15" s="1">
        <f t="shared" si="28"/>
        <v>0.81000000000000016</v>
      </c>
      <c r="AX15" s="1">
        <v>8</v>
      </c>
      <c r="AY15" s="1">
        <f t="shared" si="29"/>
        <v>1</v>
      </c>
      <c r="AZ15" s="1">
        <f t="shared" si="30"/>
        <v>1</v>
      </c>
      <c r="BA15" s="1">
        <f t="shared" si="31"/>
        <v>1</v>
      </c>
      <c r="BB15" s="1">
        <f t="shared" si="32"/>
        <v>1</v>
      </c>
      <c r="BC15" s="1">
        <f t="shared" si="33"/>
        <v>0.96000000000000019</v>
      </c>
      <c r="BD15" s="1">
        <f t="shared" si="34"/>
        <v>0.91000000000000014</v>
      </c>
      <c r="BE15" s="1">
        <f t="shared" si="35"/>
        <v>0.86000000000000021</v>
      </c>
      <c r="BF15" s="1">
        <f t="shared" si="36"/>
        <v>0.81000000000000016</v>
      </c>
      <c r="BG15" s="1">
        <f t="shared" si="37"/>
        <v>0.76000000000000023</v>
      </c>
      <c r="BI15" s="1">
        <v>8</v>
      </c>
      <c r="BJ15" s="1">
        <f t="shared" si="38"/>
        <v>1</v>
      </c>
      <c r="BK15" s="1">
        <f t="shared" si="39"/>
        <v>1</v>
      </c>
      <c r="BL15" s="1">
        <f t="shared" si="40"/>
        <v>0.96000000000000019</v>
      </c>
      <c r="BM15" s="1">
        <f t="shared" si="41"/>
        <v>0.91000000000000014</v>
      </c>
      <c r="BN15" s="1">
        <f t="shared" si="42"/>
        <v>0.86000000000000021</v>
      </c>
      <c r="BO15" s="1">
        <f t="shared" si="43"/>
        <v>0.81000000000000016</v>
      </c>
      <c r="BP15" s="1">
        <f t="shared" si="44"/>
        <v>0.76000000000000023</v>
      </c>
      <c r="BQ15" s="1">
        <f t="shared" si="45"/>
        <v>0.71000000000000019</v>
      </c>
      <c r="BR15" s="1">
        <f t="shared" si="46"/>
        <v>0.66000000000000014</v>
      </c>
      <c r="BU15" s="1">
        <f t="shared" si="47"/>
        <v>944.99999999999989</v>
      </c>
      <c r="BV15" s="1">
        <f>ROUNDDOWN(SUM($D$8:D15),0)</f>
        <v>23</v>
      </c>
    </row>
    <row r="16" spans="1:74" x14ac:dyDescent="0.15">
      <c r="A16" s="57"/>
      <c r="B16" s="12">
        <v>9</v>
      </c>
      <c r="C16" s="12">
        <v>9</v>
      </c>
      <c r="D16" s="22">
        <v>6</v>
      </c>
      <c r="E16" s="22">
        <v>80</v>
      </c>
      <c r="F16" s="12">
        <f>(MATCH(1,$Z$9:$Z$40,0)+1)/2</f>
        <v>4</v>
      </c>
      <c r="G16" s="12">
        <f>F16*D16</f>
        <v>24</v>
      </c>
      <c r="H16" s="12">
        <f t="shared" si="0"/>
        <v>65</v>
      </c>
      <c r="I16" s="12">
        <v>1</v>
      </c>
      <c r="J16" s="12">
        <v>2</v>
      </c>
      <c r="K16" s="12"/>
      <c r="L16" s="11"/>
      <c r="M16" s="1">
        <v>500</v>
      </c>
      <c r="N16" s="1">
        <f t="shared" si="1"/>
        <v>2000</v>
      </c>
      <c r="Q16" s="1">
        <v>8</v>
      </c>
      <c r="R16" s="1">
        <f t="shared" si="2"/>
        <v>1</v>
      </c>
      <c r="S16" s="1">
        <f t="shared" si="3"/>
        <v>1</v>
      </c>
      <c r="T16" s="1">
        <f t="shared" si="4"/>
        <v>1</v>
      </c>
      <c r="U16" s="1">
        <f t="shared" si="5"/>
        <v>1</v>
      </c>
      <c r="V16" s="1">
        <f t="shared" si="6"/>
        <v>1</v>
      </c>
      <c r="W16" s="1">
        <f t="shared" si="7"/>
        <v>1</v>
      </c>
      <c r="X16" s="1">
        <f t="shared" si="8"/>
        <v>1</v>
      </c>
      <c r="Y16" s="1">
        <f t="shared" si="9"/>
        <v>1</v>
      </c>
      <c r="Z16" s="1">
        <f t="shared" si="10"/>
        <v>1</v>
      </c>
      <c r="AB16" s="1">
        <v>8</v>
      </c>
      <c r="AC16" s="1">
        <f t="shared" si="11"/>
        <v>1</v>
      </c>
      <c r="AD16" s="1">
        <f t="shared" si="12"/>
        <v>1</v>
      </c>
      <c r="AE16" s="1">
        <f t="shared" si="13"/>
        <v>1</v>
      </c>
      <c r="AF16" s="1">
        <f t="shared" si="14"/>
        <v>1</v>
      </c>
      <c r="AG16" s="1">
        <f t="shared" si="15"/>
        <v>1</v>
      </c>
      <c r="AH16" s="1">
        <f t="shared" si="16"/>
        <v>1</v>
      </c>
      <c r="AI16" s="1">
        <f t="shared" si="17"/>
        <v>0.99000000000000021</v>
      </c>
      <c r="AJ16" s="1">
        <f t="shared" si="18"/>
        <v>0.94000000000000017</v>
      </c>
      <c r="AK16" s="1">
        <f t="shared" si="19"/>
        <v>0.89000000000000024</v>
      </c>
      <c r="AM16" s="1">
        <v>8</v>
      </c>
      <c r="AN16" s="1">
        <f t="shared" si="20"/>
        <v>1</v>
      </c>
      <c r="AO16" s="1">
        <f t="shared" si="21"/>
        <v>1</v>
      </c>
      <c r="AP16" s="1">
        <f t="shared" si="22"/>
        <v>1</v>
      </c>
      <c r="AQ16" s="1">
        <f t="shared" si="23"/>
        <v>1</v>
      </c>
      <c r="AR16" s="1">
        <f t="shared" si="24"/>
        <v>1</v>
      </c>
      <c r="AS16" s="1">
        <f t="shared" si="25"/>
        <v>0.99000000000000021</v>
      </c>
      <c r="AT16" s="1">
        <f t="shared" si="26"/>
        <v>0.94000000000000017</v>
      </c>
      <c r="AU16" s="1">
        <f t="shared" si="27"/>
        <v>0.89000000000000024</v>
      </c>
      <c r="AV16" s="1">
        <f t="shared" si="28"/>
        <v>0.84000000000000019</v>
      </c>
      <c r="AX16" s="1">
        <v>9</v>
      </c>
      <c r="AY16" s="1">
        <f t="shared" si="29"/>
        <v>1</v>
      </c>
      <c r="AZ16" s="1">
        <f t="shared" si="30"/>
        <v>1</v>
      </c>
      <c r="BA16" s="1">
        <f t="shared" si="31"/>
        <v>1</v>
      </c>
      <c r="BB16" s="1">
        <f t="shared" si="32"/>
        <v>1</v>
      </c>
      <c r="BC16" s="1">
        <f t="shared" si="33"/>
        <v>0.99000000000000021</v>
      </c>
      <c r="BD16" s="1">
        <f t="shared" si="34"/>
        <v>0.94000000000000017</v>
      </c>
      <c r="BE16" s="1">
        <f t="shared" si="35"/>
        <v>0.89000000000000024</v>
      </c>
      <c r="BF16" s="1">
        <f t="shared" si="36"/>
        <v>0.84000000000000019</v>
      </c>
      <c r="BG16" s="1">
        <f t="shared" si="37"/>
        <v>0.79000000000000026</v>
      </c>
      <c r="BI16" s="1">
        <v>9</v>
      </c>
      <c r="BJ16" s="1">
        <f t="shared" si="38"/>
        <v>1</v>
      </c>
      <c r="BK16" s="1">
        <f t="shared" si="39"/>
        <v>1</v>
      </c>
      <c r="BL16" s="1">
        <f t="shared" si="40"/>
        <v>0.99000000000000021</v>
      </c>
      <c r="BM16" s="1">
        <f t="shared" si="41"/>
        <v>0.94000000000000017</v>
      </c>
      <c r="BN16" s="1">
        <f t="shared" si="42"/>
        <v>0.89000000000000024</v>
      </c>
      <c r="BO16" s="1">
        <f t="shared" si="43"/>
        <v>0.84000000000000019</v>
      </c>
      <c r="BP16" s="1">
        <f t="shared" si="44"/>
        <v>0.79000000000000026</v>
      </c>
      <c r="BQ16" s="1">
        <f t="shared" si="45"/>
        <v>0.74000000000000021</v>
      </c>
      <c r="BR16" s="1">
        <f t="shared" si="46"/>
        <v>0.69000000000000017</v>
      </c>
      <c r="BT16" s="43">
        <v>200</v>
      </c>
      <c r="BU16" s="1">
        <f t="shared" si="47"/>
        <v>1400</v>
      </c>
      <c r="BV16" s="1">
        <f>ROUNDDOWN(SUM($D$8:D16),0)</f>
        <v>29</v>
      </c>
    </row>
    <row r="17" spans="1:74" ht="14.25" thickBot="1" x14ac:dyDescent="0.2">
      <c r="A17" s="58"/>
      <c r="B17" s="10">
        <v>10</v>
      </c>
      <c r="C17" s="10"/>
      <c r="D17" s="23"/>
      <c r="E17" s="23"/>
      <c r="F17" s="10"/>
      <c r="G17" s="10"/>
      <c r="H17" s="10"/>
      <c r="I17" s="10"/>
      <c r="J17" s="10"/>
      <c r="K17" s="10"/>
      <c r="L17" s="9"/>
      <c r="Q17" s="1">
        <v>9</v>
      </c>
      <c r="R17" s="1">
        <f t="shared" si="2"/>
        <v>1</v>
      </c>
      <c r="S17" s="1">
        <f t="shared" si="3"/>
        <v>1</v>
      </c>
      <c r="T17" s="1">
        <f t="shared" si="4"/>
        <v>1</v>
      </c>
      <c r="U17" s="1">
        <f t="shared" si="5"/>
        <v>1</v>
      </c>
      <c r="V17" s="1">
        <f t="shared" si="6"/>
        <v>1</v>
      </c>
      <c r="W17" s="1">
        <f t="shared" si="7"/>
        <v>1</v>
      </c>
      <c r="X17" s="1">
        <f t="shared" si="8"/>
        <v>1</v>
      </c>
      <c r="Y17" s="1">
        <f t="shared" si="9"/>
        <v>1</v>
      </c>
      <c r="Z17" s="1">
        <f t="shared" si="10"/>
        <v>1</v>
      </c>
      <c r="AB17" s="1">
        <v>9</v>
      </c>
      <c r="AC17" s="1">
        <f t="shared" si="11"/>
        <v>1</v>
      </c>
      <c r="AD17" s="1">
        <f t="shared" si="12"/>
        <v>1</v>
      </c>
      <c r="AE17" s="1">
        <f t="shared" si="13"/>
        <v>1</v>
      </c>
      <c r="AF17" s="1">
        <f t="shared" si="14"/>
        <v>1</v>
      </c>
      <c r="AG17" s="1">
        <f t="shared" si="15"/>
        <v>1</v>
      </c>
      <c r="AH17" s="1">
        <f t="shared" si="16"/>
        <v>1</v>
      </c>
      <c r="AI17" s="1">
        <f t="shared" si="17"/>
        <v>1</v>
      </c>
      <c r="AJ17" s="1">
        <f t="shared" si="18"/>
        <v>0.9700000000000002</v>
      </c>
      <c r="AK17" s="1">
        <f t="shared" si="19"/>
        <v>0.92000000000000026</v>
      </c>
      <c r="AM17" s="1">
        <v>9</v>
      </c>
      <c r="AN17" s="1">
        <f t="shared" si="20"/>
        <v>1</v>
      </c>
      <c r="AO17" s="1">
        <f t="shared" si="21"/>
        <v>1</v>
      </c>
      <c r="AP17" s="1">
        <f t="shared" si="22"/>
        <v>1</v>
      </c>
      <c r="AQ17" s="1">
        <f t="shared" si="23"/>
        <v>1</v>
      </c>
      <c r="AR17" s="1">
        <f t="shared" si="24"/>
        <v>1</v>
      </c>
      <c r="AS17" s="1">
        <f t="shared" si="25"/>
        <v>1</v>
      </c>
      <c r="AT17" s="1">
        <f t="shared" si="26"/>
        <v>0.9700000000000002</v>
      </c>
      <c r="AU17" s="1">
        <f t="shared" si="27"/>
        <v>0.92000000000000026</v>
      </c>
      <c r="AV17" s="1">
        <f t="shared" si="28"/>
        <v>0.87000000000000022</v>
      </c>
      <c r="AX17" s="1">
        <v>10</v>
      </c>
      <c r="AY17" s="1">
        <f t="shared" si="29"/>
        <v>1</v>
      </c>
      <c r="AZ17" s="1">
        <f t="shared" si="30"/>
        <v>1</v>
      </c>
      <c r="BA17" s="1">
        <f t="shared" si="31"/>
        <v>1</v>
      </c>
      <c r="BB17" s="1">
        <f t="shared" si="32"/>
        <v>1</v>
      </c>
      <c r="BC17" s="1">
        <f t="shared" si="33"/>
        <v>1</v>
      </c>
      <c r="BD17" s="1">
        <f t="shared" si="34"/>
        <v>0.9700000000000002</v>
      </c>
      <c r="BE17" s="1">
        <f t="shared" si="35"/>
        <v>0.92000000000000026</v>
      </c>
      <c r="BF17" s="1">
        <f t="shared" si="36"/>
        <v>0.87000000000000022</v>
      </c>
      <c r="BG17" s="1">
        <f t="shared" si="37"/>
        <v>0.82000000000000028</v>
      </c>
      <c r="BI17" s="1">
        <v>10</v>
      </c>
      <c r="BJ17" s="1">
        <f t="shared" si="38"/>
        <v>1</v>
      </c>
      <c r="BK17" s="1">
        <f t="shared" si="39"/>
        <v>1</v>
      </c>
      <c r="BL17" s="1">
        <f t="shared" si="40"/>
        <v>1</v>
      </c>
      <c r="BM17" s="1">
        <f t="shared" si="41"/>
        <v>0.9700000000000002</v>
      </c>
      <c r="BN17" s="1">
        <f t="shared" si="42"/>
        <v>0.92000000000000026</v>
      </c>
      <c r="BO17" s="1">
        <f t="shared" si="43"/>
        <v>0.87000000000000022</v>
      </c>
      <c r="BP17" s="1">
        <f t="shared" si="44"/>
        <v>0.82000000000000028</v>
      </c>
      <c r="BQ17" s="1">
        <f t="shared" si="45"/>
        <v>0.77000000000000024</v>
      </c>
      <c r="BR17" s="1">
        <f t="shared" si="46"/>
        <v>0.7200000000000002</v>
      </c>
      <c r="BU17" s="1">
        <f t="shared" si="47"/>
        <v>0</v>
      </c>
    </row>
    <row r="18" spans="1:74" x14ac:dyDescent="0.15">
      <c r="A18" s="53" t="s">
        <v>7</v>
      </c>
      <c r="B18" s="8">
        <v>11</v>
      </c>
      <c r="C18" s="8"/>
      <c r="D18" s="24">
        <f>1*J2</f>
        <v>5</v>
      </c>
      <c r="E18" s="24">
        <v>100</v>
      </c>
      <c r="F18" s="8">
        <f>(MATCH(1,$AC$8:$AC$26,0)+1)/2</f>
        <v>1</v>
      </c>
      <c r="G18" s="8">
        <f t="shared" ref="G18:G26" si="48">F18*D18</f>
        <v>5</v>
      </c>
      <c r="H18" s="8">
        <f>H16+G18</f>
        <v>70</v>
      </c>
      <c r="I18" s="8">
        <v>2</v>
      </c>
      <c r="J18" s="8">
        <v>3</v>
      </c>
      <c r="K18" s="8"/>
      <c r="L18" s="7"/>
      <c r="M18" s="2">
        <v>1000</v>
      </c>
      <c r="N18" s="1">
        <f>M18*F18</f>
        <v>1000</v>
      </c>
      <c r="Q18" s="1">
        <v>10</v>
      </c>
      <c r="R18" s="1">
        <f t="shared" si="2"/>
        <v>1</v>
      </c>
      <c r="S18" s="1">
        <f t="shared" si="3"/>
        <v>1</v>
      </c>
      <c r="T18" s="1">
        <f t="shared" si="4"/>
        <v>1</v>
      </c>
      <c r="U18" s="1">
        <f t="shared" si="5"/>
        <v>1</v>
      </c>
      <c r="V18" s="1">
        <f t="shared" si="6"/>
        <v>1</v>
      </c>
      <c r="W18" s="1">
        <f t="shared" si="7"/>
        <v>1</v>
      </c>
      <c r="X18" s="1">
        <f t="shared" si="8"/>
        <v>1</v>
      </c>
      <c r="Y18" s="1">
        <f t="shared" si="9"/>
        <v>1</v>
      </c>
      <c r="Z18" s="1">
        <f t="shared" si="10"/>
        <v>1</v>
      </c>
      <c r="AB18" s="1">
        <v>10</v>
      </c>
      <c r="AC18" s="1">
        <f t="shared" si="11"/>
        <v>1</v>
      </c>
      <c r="AD18" s="1">
        <f t="shared" si="12"/>
        <v>1</v>
      </c>
      <c r="AE18" s="1">
        <f t="shared" si="13"/>
        <v>1</v>
      </c>
      <c r="AF18" s="1">
        <f t="shared" si="14"/>
        <v>1</v>
      </c>
      <c r="AG18" s="1">
        <f t="shared" si="15"/>
        <v>1</v>
      </c>
      <c r="AH18" s="1">
        <f t="shared" si="16"/>
        <v>1</v>
      </c>
      <c r="AI18" s="1">
        <f t="shared" si="17"/>
        <v>1</v>
      </c>
      <c r="AJ18" s="1">
        <f t="shared" si="18"/>
        <v>1.0000000000000002</v>
      </c>
      <c r="AK18" s="1">
        <f t="shared" si="19"/>
        <v>0.95000000000000029</v>
      </c>
      <c r="AM18" s="1">
        <v>10</v>
      </c>
      <c r="AN18" s="1">
        <f t="shared" si="20"/>
        <v>1</v>
      </c>
      <c r="AO18" s="1">
        <f t="shared" si="21"/>
        <v>1</v>
      </c>
      <c r="AP18" s="1">
        <f t="shared" si="22"/>
        <v>1</v>
      </c>
      <c r="AQ18" s="1">
        <f t="shared" si="23"/>
        <v>1</v>
      </c>
      <c r="AR18" s="1">
        <f t="shared" si="24"/>
        <v>1</v>
      </c>
      <c r="AS18" s="1">
        <f t="shared" si="25"/>
        <v>1</v>
      </c>
      <c r="AT18" s="1">
        <f t="shared" si="26"/>
        <v>1.0000000000000002</v>
      </c>
      <c r="AU18" s="1">
        <f t="shared" si="27"/>
        <v>0.95000000000000029</v>
      </c>
      <c r="AV18" s="1">
        <f t="shared" si="28"/>
        <v>0.90000000000000024</v>
      </c>
      <c r="AX18" s="1">
        <v>11</v>
      </c>
      <c r="AY18" s="1">
        <f t="shared" si="29"/>
        <v>1</v>
      </c>
      <c r="AZ18" s="1">
        <f t="shared" si="30"/>
        <v>1</v>
      </c>
      <c r="BA18" s="1">
        <f t="shared" si="31"/>
        <v>1</v>
      </c>
      <c r="BB18" s="1">
        <f t="shared" si="32"/>
        <v>1</v>
      </c>
      <c r="BC18" s="1">
        <f t="shared" si="33"/>
        <v>1</v>
      </c>
      <c r="BD18" s="1">
        <f t="shared" si="34"/>
        <v>1.0000000000000002</v>
      </c>
      <c r="BE18" s="1">
        <f t="shared" si="35"/>
        <v>0.95000000000000029</v>
      </c>
      <c r="BF18" s="1">
        <f t="shared" si="36"/>
        <v>0.90000000000000024</v>
      </c>
      <c r="BG18" s="1">
        <f t="shared" si="37"/>
        <v>0.85000000000000031</v>
      </c>
      <c r="BI18" s="1">
        <v>11</v>
      </c>
      <c r="BJ18" s="1">
        <f t="shared" si="38"/>
        <v>1</v>
      </c>
      <c r="BK18" s="1">
        <f t="shared" si="39"/>
        <v>1</v>
      </c>
      <c r="BL18" s="1">
        <f t="shared" si="40"/>
        <v>1</v>
      </c>
      <c r="BM18" s="1">
        <f t="shared" si="41"/>
        <v>1.0000000000000002</v>
      </c>
      <c r="BN18" s="1">
        <f t="shared" si="42"/>
        <v>0.95000000000000029</v>
      </c>
      <c r="BO18" s="1">
        <f t="shared" si="43"/>
        <v>0.90000000000000024</v>
      </c>
      <c r="BP18" s="1">
        <f t="shared" si="44"/>
        <v>0.85000000000000031</v>
      </c>
      <c r="BQ18" s="1">
        <f t="shared" si="45"/>
        <v>0.80000000000000027</v>
      </c>
      <c r="BR18" s="1">
        <f t="shared" si="46"/>
        <v>0.75000000000000022</v>
      </c>
      <c r="BU18" s="1">
        <f t="shared" si="47"/>
        <v>700</v>
      </c>
      <c r="BV18" s="1">
        <f>ROUNDDOWN(SUM($D$8:D18),0)</f>
        <v>34</v>
      </c>
    </row>
    <row r="19" spans="1:74" x14ac:dyDescent="0.15">
      <c r="A19" s="54"/>
      <c r="B19" s="3">
        <v>12</v>
      </c>
      <c r="C19" s="3"/>
      <c r="D19" s="25">
        <f>2*$J$2</f>
        <v>10</v>
      </c>
      <c r="E19" s="25">
        <v>100</v>
      </c>
      <c r="F19" s="3">
        <f>(MATCH(1,$AD$8:$AD$26,0)+1)/2</f>
        <v>1</v>
      </c>
      <c r="G19" s="3">
        <f>F19*D19</f>
        <v>10</v>
      </c>
      <c r="H19" s="3">
        <f>H18+G19</f>
        <v>80</v>
      </c>
      <c r="I19" s="3">
        <v>2</v>
      </c>
      <c r="J19" s="3">
        <v>4</v>
      </c>
      <c r="K19" s="3"/>
      <c r="L19" s="6"/>
      <c r="M19" s="2">
        <v>1100</v>
      </c>
      <c r="N19" s="1">
        <f t="shared" si="1"/>
        <v>1100</v>
      </c>
      <c r="Q19" s="1">
        <v>11</v>
      </c>
      <c r="R19" s="1">
        <f t="shared" si="2"/>
        <v>1</v>
      </c>
      <c r="S19" s="1">
        <f t="shared" si="3"/>
        <v>1</v>
      </c>
      <c r="T19" s="1">
        <f t="shared" si="4"/>
        <v>1</v>
      </c>
      <c r="U19" s="1">
        <f t="shared" si="5"/>
        <v>1</v>
      </c>
      <c r="V19" s="1">
        <f t="shared" si="6"/>
        <v>1</v>
      </c>
      <c r="W19" s="1">
        <f t="shared" si="7"/>
        <v>1</v>
      </c>
      <c r="X19" s="1">
        <f t="shared" si="8"/>
        <v>1</v>
      </c>
      <c r="Y19" s="1">
        <f t="shared" si="9"/>
        <v>1</v>
      </c>
      <c r="Z19" s="1">
        <f t="shared" si="10"/>
        <v>1</v>
      </c>
      <c r="AB19" s="1">
        <v>11</v>
      </c>
      <c r="AC19" s="1">
        <f t="shared" si="11"/>
        <v>1</v>
      </c>
      <c r="AD19" s="1">
        <f t="shared" si="12"/>
        <v>1</v>
      </c>
      <c r="AE19" s="1">
        <f t="shared" si="13"/>
        <v>1</v>
      </c>
      <c r="AF19" s="1">
        <f t="shared" si="14"/>
        <v>1</v>
      </c>
      <c r="AG19" s="1">
        <f t="shared" si="15"/>
        <v>1</v>
      </c>
      <c r="AH19" s="1">
        <f t="shared" si="16"/>
        <v>1</v>
      </c>
      <c r="AI19" s="1">
        <f t="shared" si="17"/>
        <v>1</v>
      </c>
      <c r="AJ19" s="1">
        <f t="shared" si="18"/>
        <v>1</v>
      </c>
      <c r="AK19" s="1">
        <f t="shared" si="19"/>
        <v>0.98000000000000032</v>
      </c>
      <c r="AM19" s="1">
        <v>11</v>
      </c>
      <c r="AN19" s="1">
        <f t="shared" si="20"/>
        <v>1</v>
      </c>
      <c r="AO19" s="1">
        <f t="shared" si="21"/>
        <v>1</v>
      </c>
      <c r="AP19" s="1">
        <f t="shared" si="22"/>
        <v>1</v>
      </c>
      <c r="AQ19" s="1">
        <f t="shared" si="23"/>
        <v>1</v>
      </c>
      <c r="AR19" s="1">
        <f t="shared" si="24"/>
        <v>1</v>
      </c>
      <c r="AS19" s="1">
        <f t="shared" si="25"/>
        <v>1</v>
      </c>
      <c r="AT19" s="1">
        <f t="shared" si="26"/>
        <v>1</v>
      </c>
      <c r="AU19" s="1">
        <f t="shared" si="27"/>
        <v>0.98000000000000032</v>
      </c>
      <c r="AV19" s="1">
        <f t="shared" si="28"/>
        <v>0.93000000000000027</v>
      </c>
      <c r="AX19" s="1">
        <v>12</v>
      </c>
      <c r="AY19" s="1">
        <f t="shared" si="29"/>
        <v>1</v>
      </c>
      <c r="AZ19" s="1">
        <f t="shared" si="30"/>
        <v>1</v>
      </c>
      <c r="BA19" s="1">
        <f t="shared" si="31"/>
        <v>1</v>
      </c>
      <c r="BB19" s="1">
        <f t="shared" si="32"/>
        <v>1</v>
      </c>
      <c r="BC19" s="1">
        <f t="shared" si="33"/>
        <v>1</v>
      </c>
      <c r="BD19" s="1">
        <f t="shared" si="34"/>
        <v>1</v>
      </c>
      <c r="BE19" s="1">
        <f t="shared" si="35"/>
        <v>0.98000000000000032</v>
      </c>
      <c r="BF19" s="1">
        <f t="shared" si="36"/>
        <v>0.93000000000000027</v>
      </c>
      <c r="BG19" s="1">
        <f t="shared" si="37"/>
        <v>0.88000000000000034</v>
      </c>
      <c r="BI19" s="1">
        <v>12</v>
      </c>
      <c r="BJ19" s="1">
        <f t="shared" si="38"/>
        <v>1</v>
      </c>
      <c r="BK19" s="1">
        <f t="shared" si="39"/>
        <v>1</v>
      </c>
      <c r="BL19" s="1">
        <f t="shared" si="40"/>
        <v>1</v>
      </c>
      <c r="BM19" s="1">
        <f t="shared" si="41"/>
        <v>1</v>
      </c>
      <c r="BN19" s="1">
        <f t="shared" si="42"/>
        <v>0.98000000000000032</v>
      </c>
      <c r="BO19" s="1">
        <f t="shared" si="43"/>
        <v>0.93000000000000027</v>
      </c>
      <c r="BP19" s="1">
        <f t="shared" si="44"/>
        <v>0.88000000000000034</v>
      </c>
      <c r="BQ19" s="1">
        <f t="shared" si="45"/>
        <v>0.83000000000000029</v>
      </c>
      <c r="BR19" s="1">
        <f t="shared" si="46"/>
        <v>0.78000000000000025</v>
      </c>
      <c r="BU19" s="1">
        <f t="shared" si="47"/>
        <v>770</v>
      </c>
      <c r="BV19" s="1">
        <f>ROUNDDOWN(SUM($D$8:D19),0)</f>
        <v>44</v>
      </c>
    </row>
    <row r="20" spans="1:74" x14ac:dyDescent="0.15">
      <c r="A20" s="54"/>
      <c r="B20" s="3">
        <v>13</v>
      </c>
      <c r="C20" s="3"/>
      <c r="D20" s="25">
        <f>2*$J$2</f>
        <v>10</v>
      </c>
      <c r="E20" s="25">
        <v>95</v>
      </c>
      <c r="F20" s="3">
        <f>(MATCH(1,$AE$8:$AE$26,0)+1)/2</f>
        <v>2</v>
      </c>
      <c r="G20" s="3">
        <f t="shared" si="48"/>
        <v>20</v>
      </c>
      <c r="H20" s="3">
        <f t="shared" ref="H20:H26" si="49">H19+G20</f>
        <v>100</v>
      </c>
      <c r="I20" s="3">
        <v>2</v>
      </c>
      <c r="J20" s="3">
        <v>4</v>
      </c>
      <c r="K20" s="3"/>
      <c r="L20" s="6"/>
      <c r="M20" s="2">
        <v>1200</v>
      </c>
      <c r="N20" s="1">
        <f t="shared" si="1"/>
        <v>2400</v>
      </c>
      <c r="Q20" s="1">
        <v>12</v>
      </c>
      <c r="R20" s="1">
        <f t="shared" si="2"/>
        <v>1</v>
      </c>
      <c r="S20" s="1">
        <f t="shared" si="3"/>
        <v>1</v>
      </c>
      <c r="T20" s="1">
        <f t="shared" si="4"/>
        <v>1</v>
      </c>
      <c r="U20" s="1">
        <f t="shared" si="5"/>
        <v>1</v>
      </c>
      <c r="V20" s="1">
        <f t="shared" si="6"/>
        <v>1</v>
      </c>
      <c r="W20" s="1">
        <f t="shared" si="7"/>
        <v>1</v>
      </c>
      <c r="X20" s="1">
        <f t="shared" si="8"/>
        <v>1</v>
      </c>
      <c r="Y20" s="1">
        <f t="shared" si="9"/>
        <v>1</v>
      </c>
      <c r="Z20" s="1">
        <f t="shared" si="10"/>
        <v>1</v>
      </c>
      <c r="AB20" s="1">
        <v>12</v>
      </c>
      <c r="AC20" s="1">
        <f t="shared" si="11"/>
        <v>1</v>
      </c>
      <c r="AD20" s="1">
        <f t="shared" si="12"/>
        <v>1</v>
      </c>
      <c r="AE20" s="1">
        <f t="shared" si="13"/>
        <v>1</v>
      </c>
      <c r="AF20" s="1">
        <f t="shared" si="14"/>
        <v>1</v>
      </c>
      <c r="AG20" s="1">
        <f t="shared" si="15"/>
        <v>1</v>
      </c>
      <c r="AH20" s="1">
        <f t="shared" si="16"/>
        <v>1</v>
      </c>
      <c r="AI20" s="1">
        <f t="shared" si="17"/>
        <v>1</v>
      </c>
      <c r="AJ20" s="1">
        <f t="shared" si="18"/>
        <v>1</v>
      </c>
      <c r="AK20" s="1">
        <f t="shared" si="19"/>
        <v>1</v>
      </c>
      <c r="AM20" s="1">
        <v>12</v>
      </c>
      <c r="AN20" s="1">
        <f t="shared" si="20"/>
        <v>1</v>
      </c>
      <c r="AO20" s="1">
        <f t="shared" si="21"/>
        <v>1</v>
      </c>
      <c r="AP20" s="1">
        <f t="shared" si="22"/>
        <v>1</v>
      </c>
      <c r="AQ20" s="1">
        <f t="shared" si="23"/>
        <v>1</v>
      </c>
      <c r="AR20" s="1">
        <f t="shared" si="24"/>
        <v>1</v>
      </c>
      <c r="AS20" s="1">
        <f t="shared" si="25"/>
        <v>1</v>
      </c>
      <c r="AT20" s="1">
        <f t="shared" si="26"/>
        <v>1</v>
      </c>
      <c r="AU20" s="1">
        <f t="shared" si="27"/>
        <v>1</v>
      </c>
      <c r="AV20" s="1">
        <f t="shared" si="28"/>
        <v>0.9600000000000003</v>
      </c>
      <c r="AX20" s="1">
        <v>13</v>
      </c>
      <c r="AY20" s="1">
        <f t="shared" si="29"/>
        <v>1</v>
      </c>
      <c r="AZ20" s="1">
        <f t="shared" si="30"/>
        <v>1</v>
      </c>
      <c r="BA20" s="1">
        <f t="shared" si="31"/>
        <v>1</v>
      </c>
      <c r="BB20" s="1">
        <f t="shared" si="32"/>
        <v>1</v>
      </c>
      <c r="BC20" s="1">
        <f t="shared" si="33"/>
        <v>1</v>
      </c>
      <c r="BD20" s="1">
        <f t="shared" si="34"/>
        <v>1</v>
      </c>
      <c r="BE20" s="1">
        <f t="shared" si="35"/>
        <v>1</v>
      </c>
      <c r="BF20" s="1">
        <f t="shared" si="36"/>
        <v>0.9600000000000003</v>
      </c>
      <c r="BG20" s="1">
        <f t="shared" si="37"/>
        <v>0.91000000000000036</v>
      </c>
      <c r="BI20" s="1">
        <v>13</v>
      </c>
      <c r="BJ20" s="1">
        <f t="shared" si="38"/>
        <v>1</v>
      </c>
      <c r="BK20" s="1">
        <f t="shared" si="39"/>
        <v>1</v>
      </c>
      <c r="BL20" s="1">
        <f t="shared" si="40"/>
        <v>1</v>
      </c>
      <c r="BM20" s="1">
        <f t="shared" si="41"/>
        <v>1</v>
      </c>
      <c r="BN20" s="1">
        <f t="shared" si="42"/>
        <v>1</v>
      </c>
      <c r="BO20" s="1">
        <f t="shared" si="43"/>
        <v>0.9600000000000003</v>
      </c>
      <c r="BP20" s="1">
        <f t="shared" si="44"/>
        <v>0.91000000000000036</v>
      </c>
      <c r="BQ20" s="1">
        <f t="shared" si="45"/>
        <v>0.86000000000000032</v>
      </c>
      <c r="BR20" s="1">
        <f t="shared" si="46"/>
        <v>0.81000000000000028</v>
      </c>
      <c r="BU20" s="1">
        <f t="shared" si="47"/>
        <v>1680</v>
      </c>
      <c r="BV20" s="1">
        <f>ROUNDDOWN(SUM($D$8:D20),0)</f>
        <v>54</v>
      </c>
    </row>
    <row r="21" spans="1:74" x14ac:dyDescent="0.15">
      <c r="A21" s="54"/>
      <c r="B21" s="3">
        <v>14</v>
      </c>
      <c r="C21" s="3"/>
      <c r="D21" s="25">
        <f>3*$J$2</f>
        <v>15</v>
      </c>
      <c r="E21" s="25">
        <v>90</v>
      </c>
      <c r="F21" s="3">
        <f>(MATCH(1,$AF$8:$AF$26,0)+1)/2</f>
        <v>3</v>
      </c>
      <c r="G21" s="3">
        <f t="shared" si="48"/>
        <v>45</v>
      </c>
      <c r="H21" s="3">
        <f t="shared" si="49"/>
        <v>145</v>
      </c>
      <c r="I21" s="3">
        <v>2</v>
      </c>
      <c r="J21" s="3">
        <v>4</v>
      </c>
      <c r="K21" s="3"/>
      <c r="L21" s="6"/>
      <c r="M21" s="2">
        <v>1300</v>
      </c>
      <c r="N21" s="1">
        <f t="shared" si="1"/>
        <v>3900</v>
      </c>
      <c r="Q21" s="1">
        <v>13</v>
      </c>
      <c r="R21" s="1">
        <f t="shared" si="2"/>
        <v>1</v>
      </c>
      <c r="S21" s="1">
        <f t="shared" si="3"/>
        <v>1</v>
      </c>
      <c r="T21" s="1">
        <f t="shared" si="4"/>
        <v>1</v>
      </c>
      <c r="U21" s="1">
        <f t="shared" si="5"/>
        <v>1</v>
      </c>
      <c r="V21" s="1">
        <f t="shared" si="6"/>
        <v>1</v>
      </c>
      <c r="W21" s="1">
        <f t="shared" si="7"/>
        <v>1</v>
      </c>
      <c r="X21" s="1">
        <f t="shared" si="8"/>
        <v>1</v>
      </c>
      <c r="Y21" s="1">
        <f t="shared" si="9"/>
        <v>1</v>
      </c>
      <c r="Z21" s="1">
        <f t="shared" si="10"/>
        <v>1</v>
      </c>
      <c r="AB21" s="1">
        <v>13</v>
      </c>
      <c r="AC21" s="1">
        <f t="shared" si="11"/>
        <v>1</v>
      </c>
      <c r="AD21" s="1">
        <f t="shared" si="12"/>
        <v>1</v>
      </c>
      <c r="AE21" s="1">
        <f t="shared" si="13"/>
        <v>1</v>
      </c>
      <c r="AF21" s="1">
        <f t="shared" si="14"/>
        <v>1</v>
      </c>
      <c r="AG21" s="1">
        <f t="shared" si="15"/>
        <v>1</v>
      </c>
      <c r="AH21" s="1">
        <f t="shared" si="16"/>
        <v>1</v>
      </c>
      <c r="AI21" s="1">
        <f t="shared" si="17"/>
        <v>1</v>
      </c>
      <c r="AJ21" s="1">
        <f t="shared" si="18"/>
        <v>1</v>
      </c>
      <c r="AK21" s="1">
        <f t="shared" si="19"/>
        <v>1</v>
      </c>
      <c r="AM21" s="1">
        <v>13</v>
      </c>
      <c r="AN21" s="1">
        <f t="shared" si="20"/>
        <v>1</v>
      </c>
      <c r="AO21" s="1">
        <f t="shared" si="21"/>
        <v>1</v>
      </c>
      <c r="AP21" s="1">
        <f t="shared" si="22"/>
        <v>1</v>
      </c>
      <c r="AQ21" s="1">
        <f t="shared" si="23"/>
        <v>1</v>
      </c>
      <c r="AR21" s="1">
        <f t="shared" si="24"/>
        <v>1</v>
      </c>
      <c r="AS21" s="1">
        <f t="shared" si="25"/>
        <v>1</v>
      </c>
      <c r="AT21" s="1">
        <f t="shared" si="26"/>
        <v>1</v>
      </c>
      <c r="AU21" s="1">
        <f t="shared" si="27"/>
        <v>1</v>
      </c>
      <c r="AV21" s="1">
        <f t="shared" si="28"/>
        <v>0.99000000000000032</v>
      </c>
      <c r="AX21" s="1">
        <v>14</v>
      </c>
      <c r="AY21" s="1">
        <f t="shared" si="29"/>
        <v>1</v>
      </c>
      <c r="AZ21" s="1">
        <f t="shared" si="30"/>
        <v>1</v>
      </c>
      <c r="BA21" s="1">
        <f t="shared" si="31"/>
        <v>1</v>
      </c>
      <c r="BB21" s="1">
        <f t="shared" si="32"/>
        <v>1</v>
      </c>
      <c r="BC21" s="1">
        <f t="shared" si="33"/>
        <v>1</v>
      </c>
      <c r="BD21" s="1">
        <f t="shared" si="34"/>
        <v>1</v>
      </c>
      <c r="BE21" s="1">
        <f t="shared" si="35"/>
        <v>1</v>
      </c>
      <c r="BF21" s="1">
        <f t="shared" si="36"/>
        <v>0.99000000000000032</v>
      </c>
      <c r="BG21" s="1">
        <f t="shared" si="37"/>
        <v>0.94000000000000039</v>
      </c>
      <c r="BI21" s="1">
        <v>14</v>
      </c>
      <c r="BJ21" s="1">
        <f t="shared" si="38"/>
        <v>1</v>
      </c>
      <c r="BK21" s="1">
        <f t="shared" si="39"/>
        <v>1</v>
      </c>
      <c r="BL21" s="1">
        <f t="shared" si="40"/>
        <v>1</v>
      </c>
      <c r="BM21" s="1">
        <f t="shared" si="41"/>
        <v>1</v>
      </c>
      <c r="BN21" s="1">
        <f t="shared" si="42"/>
        <v>1</v>
      </c>
      <c r="BO21" s="1">
        <f t="shared" si="43"/>
        <v>0.99000000000000032</v>
      </c>
      <c r="BP21" s="1">
        <f t="shared" si="44"/>
        <v>0.94000000000000039</v>
      </c>
      <c r="BQ21" s="1">
        <f t="shared" si="45"/>
        <v>0.89000000000000035</v>
      </c>
      <c r="BR21" s="1">
        <f t="shared" si="46"/>
        <v>0.8400000000000003</v>
      </c>
      <c r="BU21" s="1">
        <f t="shared" si="47"/>
        <v>2730</v>
      </c>
      <c r="BV21" s="1">
        <f>ROUNDDOWN(SUM($D$8:D21),0)</f>
        <v>69</v>
      </c>
    </row>
    <row r="22" spans="1:74" x14ac:dyDescent="0.15">
      <c r="A22" s="54"/>
      <c r="B22" s="3">
        <v>15</v>
      </c>
      <c r="C22" s="3"/>
      <c r="D22" s="25">
        <f>3*$J$2</f>
        <v>15</v>
      </c>
      <c r="E22" s="25">
        <v>85</v>
      </c>
      <c r="F22" s="3">
        <f>(MATCH(1,$AG$8:$AG$26,0)+1)/2</f>
        <v>3.5</v>
      </c>
      <c r="G22" s="3">
        <f t="shared" si="48"/>
        <v>52.5</v>
      </c>
      <c r="H22" s="3">
        <f t="shared" si="49"/>
        <v>197.5</v>
      </c>
      <c r="I22" s="3">
        <v>2</v>
      </c>
      <c r="J22" s="3">
        <f>$J$2</f>
        <v>5</v>
      </c>
      <c r="K22" s="3" t="s">
        <v>6</v>
      </c>
      <c r="L22" s="6"/>
      <c r="M22" s="2">
        <v>1400</v>
      </c>
      <c r="N22" s="1">
        <f t="shared" si="1"/>
        <v>4900</v>
      </c>
      <c r="Q22" s="1">
        <v>14</v>
      </c>
      <c r="R22" s="1">
        <f t="shared" si="2"/>
        <v>1</v>
      </c>
      <c r="S22" s="1">
        <f t="shared" si="3"/>
        <v>1</v>
      </c>
      <c r="T22" s="1">
        <f t="shared" si="4"/>
        <v>1</v>
      </c>
      <c r="U22" s="1">
        <f t="shared" si="5"/>
        <v>1</v>
      </c>
      <c r="V22" s="1">
        <f t="shared" si="6"/>
        <v>1</v>
      </c>
      <c r="W22" s="1">
        <f t="shared" si="7"/>
        <v>1</v>
      </c>
      <c r="X22" s="1">
        <f t="shared" si="8"/>
        <v>1</v>
      </c>
      <c r="Y22" s="1">
        <f t="shared" si="9"/>
        <v>1</v>
      </c>
      <c r="Z22" s="1">
        <f t="shared" si="10"/>
        <v>1</v>
      </c>
      <c r="AB22" s="1">
        <v>14</v>
      </c>
      <c r="AC22" s="1">
        <f t="shared" si="11"/>
        <v>1</v>
      </c>
      <c r="AD22" s="1">
        <f t="shared" si="12"/>
        <v>1</v>
      </c>
      <c r="AE22" s="1">
        <f t="shared" si="13"/>
        <v>1</v>
      </c>
      <c r="AF22" s="1">
        <f t="shared" si="14"/>
        <v>1</v>
      </c>
      <c r="AG22" s="1">
        <f t="shared" si="15"/>
        <v>1</v>
      </c>
      <c r="AH22" s="1">
        <f t="shared" si="16"/>
        <v>1</v>
      </c>
      <c r="AI22" s="1">
        <f t="shared" si="17"/>
        <v>1</v>
      </c>
      <c r="AJ22" s="1">
        <f t="shared" si="18"/>
        <v>1</v>
      </c>
      <c r="AK22" s="1">
        <f t="shared" si="19"/>
        <v>1</v>
      </c>
      <c r="AM22" s="1">
        <v>14</v>
      </c>
      <c r="AN22" s="1">
        <f t="shared" si="20"/>
        <v>1</v>
      </c>
      <c r="AO22" s="1">
        <f t="shared" si="21"/>
        <v>1</v>
      </c>
      <c r="AP22" s="1">
        <f t="shared" si="22"/>
        <v>1</v>
      </c>
      <c r="AQ22" s="1">
        <f t="shared" si="23"/>
        <v>1</v>
      </c>
      <c r="AR22" s="1">
        <f t="shared" si="24"/>
        <v>1</v>
      </c>
      <c r="AS22" s="1">
        <f t="shared" si="25"/>
        <v>1</v>
      </c>
      <c r="AT22" s="1">
        <f t="shared" si="26"/>
        <v>1</v>
      </c>
      <c r="AU22" s="1">
        <f t="shared" si="27"/>
        <v>1</v>
      </c>
      <c r="AV22" s="1">
        <f t="shared" si="28"/>
        <v>1</v>
      </c>
      <c r="AX22" s="1">
        <v>15</v>
      </c>
      <c r="AY22" s="1">
        <f t="shared" si="29"/>
        <v>1</v>
      </c>
      <c r="AZ22" s="1">
        <f t="shared" si="30"/>
        <v>1</v>
      </c>
      <c r="BA22" s="1">
        <f t="shared" si="31"/>
        <v>1</v>
      </c>
      <c r="BB22" s="1">
        <f t="shared" si="32"/>
        <v>1</v>
      </c>
      <c r="BC22" s="1">
        <f t="shared" si="33"/>
        <v>1</v>
      </c>
      <c r="BD22" s="1">
        <f t="shared" si="34"/>
        <v>1</v>
      </c>
      <c r="BE22" s="1">
        <f t="shared" si="35"/>
        <v>1</v>
      </c>
      <c r="BF22" s="1">
        <f t="shared" si="36"/>
        <v>1</v>
      </c>
      <c r="BG22" s="1">
        <f t="shared" si="37"/>
        <v>0.97000000000000042</v>
      </c>
      <c r="BI22" s="1">
        <v>15</v>
      </c>
      <c r="BJ22" s="1">
        <f t="shared" si="38"/>
        <v>1</v>
      </c>
      <c r="BK22" s="1">
        <f t="shared" si="39"/>
        <v>1</v>
      </c>
      <c r="BL22" s="1">
        <f t="shared" si="40"/>
        <v>1</v>
      </c>
      <c r="BM22" s="1">
        <f t="shared" si="41"/>
        <v>1</v>
      </c>
      <c r="BN22" s="1">
        <f t="shared" si="42"/>
        <v>1</v>
      </c>
      <c r="BO22" s="1">
        <f t="shared" si="43"/>
        <v>1</v>
      </c>
      <c r="BP22" s="1">
        <f t="shared" si="44"/>
        <v>0.97000000000000042</v>
      </c>
      <c r="BQ22" s="1">
        <f t="shared" si="45"/>
        <v>0.92000000000000037</v>
      </c>
      <c r="BR22" s="1">
        <f t="shared" si="46"/>
        <v>0.87000000000000033</v>
      </c>
      <c r="BU22" s="1">
        <f t="shared" si="47"/>
        <v>3430</v>
      </c>
      <c r="BV22" s="1">
        <f>ROUNDDOWN(SUM($D$8:D22),0)</f>
        <v>84</v>
      </c>
    </row>
    <row r="23" spans="1:74" x14ac:dyDescent="0.15">
      <c r="A23" s="54"/>
      <c r="B23" s="3">
        <v>16</v>
      </c>
      <c r="C23" s="3"/>
      <c r="D23" s="25">
        <f>3*$J$2</f>
        <v>15</v>
      </c>
      <c r="E23" s="25">
        <v>80</v>
      </c>
      <c r="F23" s="3">
        <f>(MATCH(1,$AH$8:$AH$26,0)+1)/2</f>
        <v>4.5</v>
      </c>
      <c r="G23" s="3">
        <f t="shared" si="48"/>
        <v>67.5</v>
      </c>
      <c r="H23" s="3">
        <f t="shared" si="49"/>
        <v>265</v>
      </c>
      <c r="I23" s="3">
        <v>2</v>
      </c>
      <c r="J23" s="3">
        <f>$J$2</f>
        <v>5</v>
      </c>
      <c r="K23" s="3"/>
      <c r="L23" s="6"/>
      <c r="M23" s="2">
        <v>1500</v>
      </c>
      <c r="N23" s="1">
        <f t="shared" si="1"/>
        <v>6750</v>
      </c>
      <c r="Q23" s="1">
        <v>15</v>
      </c>
      <c r="R23" s="1">
        <f t="shared" si="2"/>
        <v>1</v>
      </c>
      <c r="S23" s="1">
        <f t="shared" si="3"/>
        <v>1</v>
      </c>
      <c r="T23" s="1">
        <f t="shared" si="4"/>
        <v>1</v>
      </c>
      <c r="U23" s="1">
        <f t="shared" si="5"/>
        <v>1</v>
      </c>
      <c r="V23" s="1">
        <f t="shared" si="6"/>
        <v>1</v>
      </c>
      <c r="W23" s="1">
        <f t="shared" si="7"/>
        <v>1</v>
      </c>
      <c r="X23" s="1">
        <f t="shared" si="8"/>
        <v>1</v>
      </c>
      <c r="Y23" s="1">
        <f t="shared" si="9"/>
        <v>1</v>
      </c>
      <c r="Z23" s="1">
        <f t="shared" si="10"/>
        <v>1</v>
      </c>
      <c r="AB23" s="1">
        <v>15</v>
      </c>
      <c r="AC23" s="1">
        <f t="shared" si="11"/>
        <v>1</v>
      </c>
      <c r="AD23" s="1">
        <f t="shared" si="12"/>
        <v>1</v>
      </c>
      <c r="AE23" s="1">
        <f t="shared" si="13"/>
        <v>1</v>
      </c>
      <c r="AF23" s="1">
        <f t="shared" si="14"/>
        <v>1</v>
      </c>
      <c r="AG23" s="1">
        <f t="shared" si="15"/>
        <v>1</v>
      </c>
      <c r="AH23" s="1">
        <f t="shared" si="16"/>
        <v>1</v>
      </c>
      <c r="AI23" s="1">
        <f t="shared" si="17"/>
        <v>1</v>
      </c>
      <c r="AJ23" s="1">
        <f t="shared" si="18"/>
        <v>1</v>
      </c>
      <c r="AK23" s="1">
        <f t="shared" si="19"/>
        <v>1</v>
      </c>
      <c r="AM23" s="1">
        <v>15</v>
      </c>
      <c r="AN23" s="1">
        <f t="shared" si="20"/>
        <v>1</v>
      </c>
      <c r="AO23" s="1">
        <f t="shared" si="21"/>
        <v>1</v>
      </c>
      <c r="AP23" s="1">
        <f t="shared" si="22"/>
        <v>1</v>
      </c>
      <c r="AQ23" s="1">
        <f t="shared" si="23"/>
        <v>1</v>
      </c>
      <c r="AR23" s="1">
        <f t="shared" si="24"/>
        <v>1</v>
      </c>
      <c r="AS23" s="1">
        <f t="shared" si="25"/>
        <v>1</v>
      </c>
      <c r="AT23" s="1">
        <f t="shared" si="26"/>
        <v>1</v>
      </c>
      <c r="AU23" s="1">
        <f t="shared" si="27"/>
        <v>1</v>
      </c>
      <c r="AV23" s="1">
        <f t="shared" si="28"/>
        <v>1</v>
      </c>
      <c r="AX23" s="1">
        <v>16</v>
      </c>
      <c r="AY23" s="1">
        <f t="shared" si="29"/>
        <v>1</v>
      </c>
      <c r="AZ23" s="1">
        <f t="shared" si="30"/>
        <v>1</v>
      </c>
      <c r="BA23" s="1">
        <f t="shared" si="31"/>
        <v>1</v>
      </c>
      <c r="BB23" s="1">
        <f t="shared" si="32"/>
        <v>1</v>
      </c>
      <c r="BC23" s="1">
        <f t="shared" si="33"/>
        <v>1</v>
      </c>
      <c r="BD23" s="1">
        <f t="shared" si="34"/>
        <v>1</v>
      </c>
      <c r="BE23" s="1">
        <f t="shared" si="35"/>
        <v>1</v>
      </c>
      <c r="BF23" s="1">
        <f t="shared" si="36"/>
        <v>1</v>
      </c>
      <c r="BG23" s="1">
        <f t="shared" si="37"/>
        <v>1.0000000000000004</v>
      </c>
      <c r="BI23" s="1">
        <v>16</v>
      </c>
      <c r="BJ23" s="1">
        <f t="shared" si="38"/>
        <v>1</v>
      </c>
      <c r="BK23" s="1">
        <f t="shared" si="39"/>
        <v>1</v>
      </c>
      <c r="BL23" s="1">
        <f t="shared" si="40"/>
        <v>1</v>
      </c>
      <c r="BM23" s="1">
        <f t="shared" si="41"/>
        <v>1</v>
      </c>
      <c r="BN23" s="1">
        <f t="shared" si="42"/>
        <v>1</v>
      </c>
      <c r="BO23" s="1">
        <f t="shared" si="43"/>
        <v>1</v>
      </c>
      <c r="BP23" s="1">
        <f t="shared" si="44"/>
        <v>1.0000000000000004</v>
      </c>
      <c r="BQ23" s="1">
        <f t="shared" si="45"/>
        <v>0.9500000000000004</v>
      </c>
      <c r="BR23" s="1">
        <f t="shared" si="46"/>
        <v>0.90000000000000036</v>
      </c>
      <c r="BU23" s="1">
        <f t="shared" si="47"/>
        <v>4725</v>
      </c>
      <c r="BV23" s="1">
        <f>ROUNDDOWN(SUM($D$8:D23),0)</f>
        <v>99</v>
      </c>
    </row>
    <row r="24" spans="1:74" x14ac:dyDescent="0.15">
      <c r="A24" s="54"/>
      <c r="B24" s="3">
        <v>17</v>
      </c>
      <c r="C24" s="3"/>
      <c r="D24" s="25">
        <f>4*$J$2</f>
        <v>20</v>
      </c>
      <c r="E24" s="25">
        <v>75</v>
      </c>
      <c r="F24" s="3">
        <f>(MATCH(1,$AI$8:$AI$40,0)+1)/2</f>
        <v>5.5</v>
      </c>
      <c r="G24" s="3">
        <f t="shared" si="48"/>
        <v>110</v>
      </c>
      <c r="H24" s="3">
        <f t="shared" si="49"/>
        <v>375</v>
      </c>
      <c r="I24" s="3">
        <v>2</v>
      </c>
      <c r="J24" s="3">
        <f>$J$2</f>
        <v>5</v>
      </c>
      <c r="K24" s="3"/>
      <c r="L24" s="6"/>
      <c r="M24" s="2">
        <v>1600</v>
      </c>
      <c r="N24" s="1">
        <f t="shared" si="1"/>
        <v>8800</v>
      </c>
      <c r="Q24" s="1">
        <v>16</v>
      </c>
      <c r="R24" s="1">
        <f t="shared" si="2"/>
        <v>1</v>
      </c>
      <c r="S24" s="1">
        <f t="shared" si="3"/>
        <v>1</v>
      </c>
      <c r="T24" s="1">
        <f t="shared" si="4"/>
        <v>1</v>
      </c>
      <c r="U24" s="1">
        <f t="shared" si="5"/>
        <v>1</v>
      </c>
      <c r="V24" s="1">
        <f t="shared" si="6"/>
        <v>1</v>
      </c>
      <c r="W24" s="1">
        <f t="shared" si="7"/>
        <v>1</v>
      </c>
      <c r="X24" s="1">
        <f t="shared" si="8"/>
        <v>1</v>
      </c>
      <c r="Y24" s="1">
        <f t="shared" si="9"/>
        <v>1</v>
      </c>
      <c r="Z24" s="1">
        <f t="shared" si="10"/>
        <v>1</v>
      </c>
      <c r="AB24" s="1">
        <v>16</v>
      </c>
      <c r="AC24" s="1">
        <f t="shared" si="11"/>
        <v>1</v>
      </c>
      <c r="AD24" s="1">
        <f t="shared" si="12"/>
        <v>1</v>
      </c>
      <c r="AE24" s="1">
        <f t="shared" si="13"/>
        <v>1</v>
      </c>
      <c r="AF24" s="1">
        <f t="shared" si="14"/>
        <v>1</v>
      </c>
      <c r="AG24" s="1">
        <f t="shared" si="15"/>
        <v>1</v>
      </c>
      <c r="AH24" s="1">
        <f t="shared" si="16"/>
        <v>1</v>
      </c>
      <c r="AI24" s="1">
        <f t="shared" si="17"/>
        <v>1</v>
      </c>
      <c r="AJ24" s="1">
        <f t="shared" si="18"/>
        <v>1</v>
      </c>
      <c r="AK24" s="1">
        <f t="shared" si="19"/>
        <v>1</v>
      </c>
      <c r="AM24" s="1">
        <v>16</v>
      </c>
      <c r="AN24" s="1">
        <f t="shared" si="20"/>
        <v>1</v>
      </c>
      <c r="AO24" s="1">
        <f t="shared" si="21"/>
        <v>1</v>
      </c>
      <c r="AP24" s="1">
        <f t="shared" si="22"/>
        <v>1</v>
      </c>
      <c r="AQ24" s="1">
        <f t="shared" si="23"/>
        <v>1</v>
      </c>
      <c r="AR24" s="1">
        <f t="shared" si="24"/>
        <v>1</v>
      </c>
      <c r="AS24" s="1">
        <f t="shared" si="25"/>
        <v>1</v>
      </c>
      <c r="AT24" s="1">
        <f t="shared" si="26"/>
        <v>1</v>
      </c>
      <c r="AU24" s="1">
        <f t="shared" si="27"/>
        <v>1</v>
      </c>
      <c r="AV24" s="1">
        <f t="shared" si="28"/>
        <v>1</v>
      </c>
      <c r="AX24" s="1">
        <v>17</v>
      </c>
      <c r="AY24" s="1">
        <f t="shared" si="29"/>
        <v>1</v>
      </c>
      <c r="AZ24" s="1">
        <f t="shared" si="30"/>
        <v>1</v>
      </c>
      <c r="BA24" s="1">
        <f t="shared" si="31"/>
        <v>1</v>
      </c>
      <c r="BB24" s="1">
        <f t="shared" si="32"/>
        <v>1</v>
      </c>
      <c r="BC24" s="1">
        <f t="shared" si="33"/>
        <v>1</v>
      </c>
      <c r="BD24" s="1">
        <f t="shared" si="34"/>
        <v>1</v>
      </c>
      <c r="BE24" s="1">
        <f t="shared" si="35"/>
        <v>1</v>
      </c>
      <c r="BF24" s="1">
        <f t="shared" si="36"/>
        <v>1</v>
      </c>
      <c r="BG24" s="1">
        <f t="shared" si="37"/>
        <v>1</v>
      </c>
      <c r="BI24" s="1">
        <v>17</v>
      </c>
      <c r="BJ24" s="1">
        <f t="shared" si="38"/>
        <v>1</v>
      </c>
      <c r="BK24" s="1">
        <f t="shared" si="39"/>
        <v>1</v>
      </c>
      <c r="BL24" s="1">
        <f t="shared" si="40"/>
        <v>1</v>
      </c>
      <c r="BM24" s="1">
        <f t="shared" si="41"/>
        <v>1</v>
      </c>
      <c r="BN24" s="1">
        <f t="shared" si="42"/>
        <v>1</v>
      </c>
      <c r="BO24" s="1">
        <f t="shared" si="43"/>
        <v>1</v>
      </c>
      <c r="BP24" s="1">
        <f t="shared" si="44"/>
        <v>1</v>
      </c>
      <c r="BQ24" s="1">
        <f t="shared" si="45"/>
        <v>0.98000000000000043</v>
      </c>
      <c r="BR24" s="1">
        <f t="shared" si="46"/>
        <v>0.93000000000000038</v>
      </c>
      <c r="BU24" s="1">
        <f t="shared" si="47"/>
        <v>6160</v>
      </c>
      <c r="BV24" s="1">
        <f>ROUNDDOWN(SUM($D$8:D24),0)</f>
        <v>119</v>
      </c>
    </row>
    <row r="25" spans="1:74" x14ac:dyDescent="0.15">
      <c r="A25" s="54"/>
      <c r="B25" s="3">
        <v>18</v>
      </c>
      <c r="C25" s="3"/>
      <c r="D25" s="25">
        <f>4*$J$2</f>
        <v>20</v>
      </c>
      <c r="E25" s="25">
        <v>70</v>
      </c>
      <c r="F25" s="3">
        <f>(MATCH(1,$AJ$8:$AJ$40,0)+1)/2</f>
        <v>6.5</v>
      </c>
      <c r="G25" s="3">
        <f t="shared" si="48"/>
        <v>130</v>
      </c>
      <c r="H25" s="3">
        <f t="shared" si="49"/>
        <v>505</v>
      </c>
      <c r="I25" s="3">
        <v>2</v>
      </c>
      <c r="J25" s="3">
        <f>$J$2</f>
        <v>5</v>
      </c>
      <c r="K25" s="3"/>
      <c r="L25" s="6"/>
      <c r="M25" s="2">
        <v>1700</v>
      </c>
      <c r="N25" s="1">
        <f t="shared" si="1"/>
        <v>11050</v>
      </c>
      <c r="Q25" s="1">
        <v>17</v>
      </c>
      <c r="R25" s="1">
        <f t="shared" si="2"/>
        <v>1</v>
      </c>
      <c r="S25" s="1">
        <f t="shared" si="3"/>
        <v>1</v>
      </c>
      <c r="T25" s="1">
        <f t="shared" si="4"/>
        <v>1</v>
      </c>
      <c r="U25" s="1">
        <f t="shared" si="5"/>
        <v>1</v>
      </c>
      <c r="V25" s="1">
        <f t="shared" si="6"/>
        <v>1</v>
      </c>
      <c r="W25" s="1">
        <f t="shared" si="7"/>
        <v>1</v>
      </c>
      <c r="X25" s="1">
        <f t="shared" si="8"/>
        <v>1</v>
      </c>
      <c r="Y25" s="1">
        <f t="shared" si="9"/>
        <v>1</v>
      </c>
      <c r="Z25" s="1">
        <f t="shared" si="10"/>
        <v>1</v>
      </c>
      <c r="AB25" s="1">
        <v>17</v>
      </c>
      <c r="AC25" s="1">
        <f t="shared" si="11"/>
        <v>1</v>
      </c>
      <c r="AD25" s="1">
        <f t="shared" si="12"/>
        <v>1</v>
      </c>
      <c r="AE25" s="1">
        <f t="shared" si="13"/>
        <v>1</v>
      </c>
      <c r="AF25" s="1">
        <f t="shared" si="14"/>
        <v>1</v>
      </c>
      <c r="AG25" s="1">
        <f t="shared" si="15"/>
        <v>1</v>
      </c>
      <c r="AH25" s="1">
        <f t="shared" si="16"/>
        <v>1</v>
      </c>
      <c r="AI25" s="1">
        <f t="shared" si="17"/>
        <v>1</v>
      </c>
      <c r="AJ25" s="1">
        <f t="shared" si="18"/>
        <v>1</v>
      </c>
      <c r="AK25" s="1">
        <f t="shared" si="19"/>
        <v>1</v>
      </c>
      <c r="AM25" s="1">
        <v>17</v>
      </c>
      <c r="AN25" s="1">
        <f t="shared" si="20"/>
        <v>1</v>
      </c>
      <c r="AO25" s="1">
        <f t="shared" si="21"/>
        <v>1</v>
      </c>
      <c r="AP25" s="1">
        <f t="shared" si="22"/>
        <v>1</v>
      </c>
      <c r="AQ25" s="1">
        <f t="shared" si="23"/>
        <v>1</v>
      </c>
      <c r="AR25" s="1">
        <f t="shared" si="24"/>
        <v>1</v>
      </c>
      <c r="AS25" s="1">
        <f t="shared" si="25"/>
        <v>1</v>
      </c>
      <c r="AT25" s="1">
        <f t="shared" si="26"/>
        <v>1</v>
      </c>
      <c r="AU25" s="1">
        <f t="shared" si="27"/>
        <v>1</v>
      </c>
      <c r="AV25" s="1">
        <f t="shared" si="28"/>
        <v>1</v>
      </c>
      <c r="AX25" s="1">
        <v>18</v>
      </c>
      <c r="AY25" s="1">
        <f t="shared" si="29"/>
        <v>1</v>
      </c>
      <c r="AZ25" s="1">
        <f t="shared" si="30"/>
        <v>1</v>
      </c>
      <c r="BA25" s="1">
        <f t="shared" si="31"/>
        <v>1</v>
      </c>
      <c r="BB25" s="1">
        <f t="shared" si="32"/>
        <v>1</v>
      </c>
      <c r="BC25" s="1">
        <f t="shared" si="33"/>
        <v>1</v>
      </c>
      <c r="BD25" s="1">
        <f t="shared" si="34"/>
        <v>1</v>
      </c>
      <c r="BE25" s="1">
        <f t="shared" si="35"/>
        <v>1</v>
      </c>
      <c r="BF25" s="1">
        <f t="shared" si="36"/>
        <v>1</v>
      </c>
      <c r="BG25" s="1">
        <f t="shared" si="37"/>
        <v>1</v>
      </c>
      <c r="BI25" s="1">
        <v>18</v>
      </c>
      <c r="BJ25" s="1">
        <f t="shared" si="38"/>
        <v>1</v>
      </c>
      <c r="BK25" s="1">
        <f t="shared" si="39"/>
        <v>1</v>
      </c>
      <c r="BL25" s="1">
        <f t="shared" si="40"/>
        <v>1</v>
      </c>
      <c r="BM25" s="1">
        <f t="shared" si="41"/>
        <v>1</v>
      </c>
      <c r="BN25" s="1">
        <f t="shared" si="42"/>
        <v>1</v>
      </c>
      <c r="BO25" s="1">
        <f t="shared" si="43"/>
        <v>1</v>
      </c>
      <c r="BP25" s="1">
        <f t="shared" si="44"/>
        <v>1</v>
      </c>
      <c r="BQ25" s="1">
        <f t="shared" si="45"/>
        <v>1</v>
      </c>
      <c r="BR25" s="1">
        <f t="shared" si="46"/>
        <v>0.96000000000000041</v>
      </c>
      <c r="BU25" s="1">
        <f t="shared" si="47"/>
        <v>7734.9999999999991</v>
      </c>
      <c r="BV25" s="1">
        <f>ROUNDDOWN(SUM($D$8:D25),0)</f>
        <v>139</v>
      </c>
    </row>
    <row r="26" spans="1:74" x14ac:dyDescent="0.15">
      <c r="A26" s="54"/>
      <c r="B26" s="3">
        <v>19</v>
      </c>
      <c r="C26" s="3"/>
      <c r="D26" s="25">
        <f>5*$J$2</f>
        <v>25</v>
      </c>
      <c r="E26" s="25">
        <v>65</v>
      </c>
      <c r="F26" s="3">
        <f>(MATCH(1,$AK$8:$AK$46,0)+1)/2</f>
        <v>7</v>
      </c>
      <c r="G26" s="3">
        <f t="shared" si="48"/>
        <v>175</v>
      </c>
      <c r="H26" s="3">
        <f t="shared" si="49"/>
        <v>680</v>
      </c>
      <c r="I26" s="3">
        <v>2</v>
      </c>
      <c r="J26" s="3">
        <f>$J$2</f>
        <v>5</v>
      </c>
      <c r="K26" s="3"/>
      <c r="L26" s="6"/>
      <c r="M26" s="2">
        <v>1800</v>
      </c>
      <c r="N26" s="1">
        <f t="shared" si="1"/>
        <v>12600</v>
      </c>
      <c r="Q26" s="1">
        <v>18</v>
      </c>
      <c r="R26" s="1">
        <f t="shared" si="2"/>
        <v>1</v>
      </c>
      <c r="S26" s="1">
        <f t="shared" si="3"/>
        <v>1</v>
      </c>
      <c r="T26" s="1">
        <f t="shared" si="4"/>
        <v>1</v>
      </c>
      <c r="U26" s="1">
        <f t="shared" si="5"/>
        <v>1</v>
      </c>
      <c r="V26" s="1">
        <f t="shared" si="6"/>
        <v>1</v>
      </c>
      <c r="W26" s="1">
        <f t="shared" si="7"/>
        <v>1</v>
      </c>
      <c r="X26" s="1">
        <f t="shared" si="8"/>
        <v>1</v>
      </c>
      <c r="Y26" s="1">
        <f t="shared" si="9"/>
        <v>1</v>
      </c>
      <c r="Z26" s="1">
        <f t="shared" si="10"/>
        <v>1</v>
      </c>
      <c r="AB26" s="1">
        <v>18</v>
      </c>
      <c r="AC26" s="1">
        <f t="shared" si="11"/>
        <v>1</v>
      </c>
      <c r="AD26" s="1">
        <f t="shared" si="12"/>
        <v>1</v>
      </c>
      <c r="AE26" s="1">
        <f t="shared" si="13"/>
        <v>1</v>
      </c>
      <c r="AF26" s="1">
        <f t="shared" si="14"/>
        <v>1</v>
      </c>
      <c r="AG26" s="1">
        <f t="shared" si="15"/>
        <v>1</v>
      </c>
      <c r="AH26" s="1">
        <f t="shared" si="16"/>
        <v>1</v>
      </c>
      <c r="AI26" s="1">
        <f t="shared" si="17"/>
        <v>1</v>
      </c>
      <c r="AJ26" s="1">
        <f t="shared" si="18"/>
        <v>1</v>
      </c>
      <c r="AK26" s="1">
        <f t="shared" si="19"/>
        <v>1</v>
      </c>
      <c r="AM26" s="1">
        <v>18</v>
      </c>
      <c r="AN26" s="1">
        <f t="shared" si="20"/>
        <v>1</v>
      </c>
      <c r="AO26" s="1">
        <f t="shared" si="21"/>
        <v>1</v>
      </c>
      <c r="AP26" s="1">
        <f t="shared" si="22"/>
        <v>1</v>
      </c>
      <c r="AQ26" s="1">
        <f t="shared" si="23"/>
        <v>1</v>
      </c>
      <c r="AR26" s="1">
        <f t="shared" si="24"/>
        <v>1</v>
      </c>
      <c r="AS26" s="1">
        <f t="shared" si="25"/>
        <v>1</v>
      </c>
      <c r="AT26" s="1">
        <f t="shared" si="26"/>
        <v>1</v>
      </c>
      <c r="AU26" s="1">
        <f t="shared" si="27"/>
        <v>1</v>
      </c>
      <c r="AV26" s="1">
        <f t="shared" si="28"/>
        <v>1</v>
      </c>
      <c r="AX26" s="1">
        <v>19</v>
      </c>
      <c r="AY26" s="1">
        <f t="shared" si="29"/>
        <v>1</v>
      </c>
      <c r="AZ26" s="1">
        <f t="shared" si="30"/>
        <v>1</v>
      </c>
      <c r="BA26" s="1">
        <f t="shared" si="31"/>
        <v>1</v>
      </c>
      <c r="BB26" s="1">
        <f t="shared" si="32"/>
        <v>1</v>
      </c>
      <c r="BC26" s="1">
        <f t="shared" si="33"/>
        <v>1</v>
      </c>
      <c r="BD26" s="1">
        <f t="shared" si="34"/>
        <v>1</v>
      </c>
      <c r="BE26" s="1">
        <f t="shared" si="35"/>
        <v>1</v>
      </c>
      <c r="BF26" s="1">
        <f t="shared" si="36"/>
        <v>1</v>
      </c>
      <c r="BG26" s="1">
        <f t="shared" si="37"/>
        <v>1</v>
      </c>
      <c r="BI26" s="1">
        <v>19</v>
      </c>
      <c r="BJ26" s="1">
        <f t="shared" si="38"/>
        <v>1</v>
      </c>
      <c r="BK26" s="1">
        <f t="shared" si="39"/>
        <v>1</v>
      </c>
      <c r="BL26" s="1">
        <f t="shared" si="40"/>
        <v>1</v>
      </c>
      <c r="BM26" s="1">
        <f t="shared" si="41"/>
        <v>1</v>
      </c>
      <c r="BN26" s="1">
        <f t="shared" si="42"/>
        <v>1</v>
      </c>
      <c r="BO26" s="1">
        <f t="shared" si="43"/>
        <v>1</v>
      </c>
      <c r="BP26" s="1">
        <f t="shared" si="44"/>
        <v>1</v>
      </c>
      <c r="BQ26" s="1">
        <f t="shared" si="45"/>
        <v>1</v>
      </c>
      <c r="BR26" s="1">
        <f t="shared" si="46"/>
        <v>0.99000000000000044</v>
      </c>
      <c r="BT26" s="43">
        <v>1250</v>
      </c>
      <c r="BU26" s="1">
        <f t="shared" si="47"/>
        <v>8820</v>
      </c>
      <c r="BV26" s="1">
        <f>ROUNDDOWN(SUM($D$8:D26),0)</f>
        <v>164</v>
      </c>
    </row>
    <row r="27" spans="1:74" ht="14.25" thickBot="1" x14ac:dyDescent="0.2">
      <c r="A27" s="55"/>
      <c r="B27" s="5">
        <v>20</v>
      </c>
      <c r="C27" s="5"/>
      <c r="D27" s="26"/>
      <c r="E27" s="26"/>
      <c r="F27" s="5"/>
      <c r="G27" s="5"/>
      <c r="H27" s="5"/>
      <c r="I27" s="5"/>
      <c r="J27" s="5"/>
      <c r="K27" s="5"/>
      <c r="L27" s="4"/>
      <c r="M27" s="2"/>
      <c r="Q27" s="1">
        <v>19</v>
      </c>
      <c r="R27" s="1">
        <f t="shared" si="2"/>
        <v>1</v>
      </c>
      <c r="S27" s="1">
        <f t="shared" si="3"/>
        <v>1</v>
      </c>
      <c r="T27" s="1">
        <f t="shared" si="4"/>
        <v>1</v>
      </c>
      <c r="U27" s="1">
        <f t="shared" si="5"/>
        <v>1</v>
      </c>
      <c r="V27" s="1">
        <f t="shared" si="6"/>
        <v>1</v>
      </c>
      <c r="W27" s="1">
        <f t="shared" si="7"/>
        <v>1</v>
      </c>
      <c r="X27" s="1">
        <f t="shared" si="8"/>
        <v>1</v>
      </c>
      <c r="Y27" s="1">
        <f t="shared" si="9"/>
        <v>1</v>
      </c>
      <c r="Z27" s="1">
        <f t="shared" si="10"/>
        <v>1</v>
      </c>
      <c r="AB27" s="1">
        <v>19</v>
      </c>
      <c r="AC27" s="1">
        <f t="shared" si="11"/>
        <v>1</v>
      </c>
      <c r="AD27" s="1">
        <f t="shared" si="12"/>
        <v>1</v>
      </c>
      <c r="AE27" s="1">
        <f t="shared" si="13"/>
        <v>1</v>
      </c>
      <c r="AF27" s="1">
        <f t="shared" si="14"/>
        <v>1</v>
      </c>
      <c r="AG27" s="1">
        <f t="shared" si="15"/>
        <v>1</v>
      </c>
      <c r="AH27" s="1">
        <f t="shared" si="16"/>
        <v>1</v>
      </c>
      <c r="AI27" s="1">
        <f t="shared" si="17"/>
        <v>1</v>
      </c>
      <c r="AJ27" s="1">
        <f t="shared" si="18"/>
        <v>1</v>
      </c>
      <c r="AK27" s="1">
        <f t="shared" si="19"/>
        <v>1</v>
      </c>
      <c r="AM27" s="1">
        <v>19</v>
      </c>
      <c r="AN27" s="1">
        <f t="shared" si="20"/>
        <v>1</v>
      </c>
      <c r="AO27" s="1">
        <f t="shared" si="21"/>
        <v>1</v>
      </c>
      <c r="AP27" s="1">
        <f t="shared" si="22"/>
        <v>1</v>
      </c>
      <c r="AQ27" s="1">
        <f t="shared" si="23"/>
        <v>1</v>
      </c>
      <c r="AR27" s="1">
        <f t="shared" si="24"/>
        <v>1</v>
      </c>
      <c r="AS27" s="1">
        <f t="shared" si="25"/>
        <v>1</v>
      </c>
      <c r="AT27" s="1">
        <f t="shared" si="26"/>
        <v>1</v>
      </c>
      <c r="AU27" s="1">
        <f t="shared" si="27"/>
        <v>1</v>
      </c>
      <c r="AV27" s="1">
        <f t="shared" si="28"/>
        <v>1</v>
      </c>
      <c r="AX27" s="1">
        <v>20</v>
      </c>
      <c r="AY27" s="1">
        <f t="shared" si="29"/>
        <v>1</v>
      </c>
      <c r="AZ27" s="1">
        <f t="shared" si="30"/>
        <v>1</v>
      </c>
      <c r="BA27" s="1">
        <f t="shared" si="31"/>
        <v>1</v>
      </c>
      <c r="BB27" s="1">
        <f t="shared" si="32"/>
        <v>1</v>
      </c>
      <c r="BC27" s="1">
        <f t="shared" si="33"/>
        <v>1</v>
      </c>
      <c r="BD27" s="1">
        <f t="shared" si="34"/>
        <v>1</v>
      </c>
      <c r="BE27" s="1">
        <f t="shared" si="35"/>
        <v>1</v>
      </c>
      <c r="BF27" s="1">
        <f t="shared" si="36"/>
        <v>1</v>
      </c>
      <c r="BG27" s="1">
        <f t="shared" si="37"/>
        <v>1</v>
      </c>
      <c r="BI27" s="1">
        <v>20</v>
      </c>
      <c r="BJ27" s="1">
        <f t="shared" si="38"/>
        <v>1</v>
      </c>
      <c r="BK27" s="1">
        <f t="shared" si="39"/>
        <v>1</v>
      </c>
      <c r="BL27" s="1">
        <f t="shared" si="40"/>
        <v>1</v>
      </c>
      <c r="BM27" s="1">
        <f t="shared" si="41"/>
        <v>1</v>
      </c>
      <c r="BN27" s="1">
        <f t="shared" si="42"/>
        <v>1</v>
      </c>
      <c r="BO27" s="1">
        <f t="shared" si="43"/>
        <v>1</v>
      </c>
      <c r="BP27" s="1">
        <f t="shared" si="44"/>
        <v>1</v>
      </c>
      <c r="BQ27" s="1">
        <f t="shared" si="45"/>
        <v>1</v>
      </c>
      <c r="BR27" s="1">
        <f t="shared" si="46"/>
        <v>1</v>
      </c>
      <c r="BU27" s="1">
        <f t="shared" si="47"/>
        <v>0</v>
      </c>
    </row>
    <row r="28" spans="1:74" x14ac:dyDescent="0.15">
      <c r="A28" s="59" t="s">
        <v>5</v>
      </c>
      <c r="B28" s="8">
        <v>21</v>
      </c>
      <c r="C28" s="8"/>
      <c r="D28" s="24">
        <f>4*$J$2</f>
        <v>20</v>
      </c>
      <c r="E28" s="24">
        <v>100</v>
      </c>
      <c r="F28" s="8">
        <f>(MATCH(1,$AN$8:$AN$26,0)+1)/2</f>
        <v>1</v>
      </c>
      <c r="G28" s="8">
        <f t="shared" ref="G28:G57" si="50">F28*D28</f>
        <v>20</v>
      </c>
      <c r="H28" s="8">
        <f>H26+G28</f>
        <v>700</v>
      </c>
      <c r="I28" s="8">
        <v>3</v>
      </c>
      <c r="J28" s="8">
        <f>$J$2+2</f>
        <v>7</v>
      </c>
      <c r="K28" s="8" t="s">
        <v>4</v>
      </c>
      <c r="L28" s="7"/>
      <c r="M28" s="2">
        <v>3000</v>
      </c>
      <c r="N28" s="1">
        <f t="shared" si="1"/>
        <v>3000</v>
      </c>
      <c r="Q28" s="1">
        <v>20</v>
      </c>
      <c r="R28" s="1">
        <f t="shared" si="2"/>
        <v>1</v>
      </c>
      <c r="S28" s="1">
        <f t="shared" si="3"/>
        <v>1</v>
      </c>
      <c r="T28" s="1">
        <f t="shared" si="4"/>
        <v>1</v>
      </c>
      <c r="U28" s="1">
        <f t="shared" si="5"/>
        <v>1</v>
      </c>
      <c r="V28" s="1">
        <f t="shared" si="6"/>
        <v>1</v>
      </c>
      <c r="W28" s="1">
        <f t="shared" si="7"/>
        <v>1</v>
      </c>
      <c r="X28" s="1">
        <f t="shared" si="8"/>
        <v>1</v>
      </c>
      <c r="Y28" s="1">
        <f t="shared" si="9"/>
        <v>1</v>
      </c>
      <c r="Z28" s="1">
        <f t="shared" si="10"/>
        <v>1</v>
      </c>
      <c r="AB28" s="1">
        <v>20</v>
      </c>
      <c r="AC28" s="1">
        <f t="shared" si="11"/>
        <v>1</v>
      </c>
      <c r="AD28" s="1">
        <f t="shared" si="12"/>
        <v>1</v>
      </c>
      <c r="AE28" s="1">
        <f t="shared" si="13"/>
        <v>1</v>
      </c>
      <c r="AF28" s="1">
        <f t="shared" si="14"/>
        <v>1</v>
      </c>
      <c r="AG28" s="1">
        <f t="shared" si="15"/>
        <v>1</v>
      </c>
      <c r="AH28" s="1">
        <f t="shared" si="16"/>
        <v>1</v>
      </c>
      <c r="AI28" s="1">
        <f t="shared" si="17"/>
        <v>1</v>
      </c>
      <c r="AJ28" s="1">
        <f t="shared" si="18"/>
        <v>1</v>
      </c>
      <c r="AK28" s="1">
        <f t="shared" si="19"/>
        <v>1</v>
      </c>
      <c r="AM28" s="1">
        <v>20</v>
      </c>
      <c r="AN28" s="1">
        <f t="shared" si="20"/>
        <v>1</v>
      </c>
      <c r="AO28" s="1">
        <f t="shared" si="21"/>
        <v>1</v>
      </c>
      <c r="AP28" s="1">
        <f t="shared" si="22"/>
        <v>1</v>
      </c>
      <c r="AQ28" s="1">
        <f t="shared" si="23"/>
        <v>1</v>
      </c>
      <c r="AR28" s="1">
        <f t="shared" si="24"/>
        <v>1</v>
      </c>
      <c r="AS28" s="1">
        <f t="shared" si="25"/>
        <v>1</v>
      </c>
      <c r="AT28" s="1">
        <f t="shared" si="26"/>
        <v>1</v>
      </c>
      <c r="AU28" s="1">
        <f t="shared" si="27"/>
        <v>1</v>
      </c>
      <c r="AV28" s="1">
        <f t="shared" si="28"/>
        <v>1</v>
      </c>
      <c r="AX28" s="1">
        <v>21</v>
      </c>
      <c r="AY28" s="1">
        <f t="shared" si="29"/>
        <v>1</v>
      </c>
      <c r="AZ28" s="1">
        <f t="shared" si="30"/>
        <v>1</v>
      </c>
      <c r="BA28" s="1">
        <f t="shared" si="31"/>
        <v>1</v>
      </c>
      <c r="BB28" s="1">
        <f t="shared" si="32"/>
        <v>1</v>
      </c>
      <c r="BC28" s="1">
        <f t="shared" si="33"/>
        <v>1</v>
      </c>
      <c r="BD28" s="1">
        <f t="shared" si="34"/>
        <v>1</v>
      </c>
      <c r="BE28" s="1">
        <f t="shared" si="35"/>
        <v>1</v>
      </c>
      <c r="BF28" s="1">
        <f t="shared" si="36"/>
        <v>1</v>
      </c>
      <c r="BG28" s="1">
        <f t="shared" si="37"/>
        <v>1</v>
      </c>
      <c r="BI28" s="1">
        <v>21</v>
      </c>
      <c r="BJ28" s="1">
        <f t="shared" si="38"/>
        <v>1</v>
      </c>
      <c r="BK28" s="1">
        <f t="shared" si="39"/>
        <v>1</v>
      </c>
      <c r="BL28" s="1">
        <f t="shared" si="40"/>
        <v>1</v>
      </c>
      <c r="BM28" s="1">
        <f t="shared" si="41"/>
        <v>1</v>
      </c>
      <c r="BN28" s="1">
        <f t="shared" si="42"/>
        <v>1</v>
      </c>
      <c r="BO28" s="1">
        <f t="shared" si="43"/>
        <v>1</v>
      </c>
      <c r="BP28" s="1">
        <f t="shared" si="44"/>
        <v>1</v>
      </c>
      <c r="BQ28" s="1">
        <f t="shared" si="45"/>
        <v>1</v>
      </c>
      <c r="BR28" s="1">
        <f t="shared" si="46"/>
        <v>1</v>
      </c>
      <c r="BU28" s="1">
        <f t="shared" si="47"/>
        <v>2100</v>
      </c>
      <c r="BV28" s="1">
        <f>ROUNDDOWN(SUM($D$8:D28),0)</f>
        <v>184</v>
      </c>
    </row>
    <row r="29" spans="1:74" x14ac:dyDescent="0.15">
      <c r="A29" s="60"/>
      <c r="B29" s="3">
        <v>22</v>
      </c>
      <c r="C29" s="3"/>
      <c r="D29" s="25">
        <f>5*$J$2</f>
        <v>25</v>
      </c>
      <c r="E29" s="25">
        <v>95</v>
      </c>
      <c r="F29" s="3">
        <f>(MATCH(1,$AO$8:$AO$26,0)+1)/2</f>
        <v>2</v>
      </c>
      <c r="G29" s="3">
        <f t="shared" si="50"/>
        <v>50</v>
      </c>
      <c r="H29" s="3">
        <f t="shared" ref="H29:H36" si="51">H28+G29</f>
        <v>750</v>
      </c>
      <c r="I29" s="3">
        <v>3</v>
      </c>
      <c r="J29" s="3">
        <f>$J$2+2</f>
        <v>7</v>
      </c>
      <c r="K29" s="3" t="s">
        <v>4</v>
      </c>
      <c r="L29" s="6"/>
      <c r="M29" s="2">
        <v>3200</v>
      </c>
      <c r="N29" s="1">
        <f t="shared" si="1"/>
        <v>6400</v>
      </c>
      <c r="Q29" s="1">
        <v>21</v>
      </c>
      <c r="R29" s="1">
        <f t="shared" si="2"/>
        <v>1</v>
      </c>
      <c r="S29" s="1">
        <f t="shared" si="3"/>
        <v>1</v>
      </c>
      <c r="T29" s="1">
        <f t="shared" si="4"/>
        <v>1</v>
      </c>
      <c r="U29" s="1">
        <f t="shared" si="5"/>
        <v>1</v>
      </c>
      <c r="V29" s="1">
        <f t="shared" si="6"/>
        <v>1</v>
      </c>
      <c r="W29" s="1">
        <f t="shared" si="7"/>
        <v>1</v>
      </c>
      <c r="X29" s="1">
        <f t="shared" si="8"/>
        <v>1</v>
      </c>
      <c r="Y29" s="1">
        <f t="shared" si="9"/>
        <v>1</v>
      </c>
      <c r="Z29" s="1">
        <f t="shared" si="10"/>
        <v>1</v>
      </c>
      <c r="AB29" s="1">
        <v>21</v>
      </c>
      <c r="AC29" s="1">
        <f t="shared" si="11"/>
        <v>1</v>
      </c>
      <c r="AD29" s="1">
        <f t="shared" si="12"/>
        <v>1</v>
      </c>
      <c r="AE29" s="1">
        <f t="shared" si="13"/>
        <v>1</v>
      </c>
      <c r="AF29" s="1">
        <f t="shared" si="14"/>
        <v>1</v>
      </c>
      <c r="AG29" s="1">
        <f t="shared" si="15"/>
        <v>1</v>
      </c>
      <c r="AH29" s="1">
        <f t="shared" si="16"/>
        <v>1</v>
      </c>
      <c r="AI29" s="1">
        <f t="shared" si="17"/>
        <v>1</v>
      </c>
      <c r="AJ29" s="1">
        <f t="shared" si="18"/>
        <v>1</v>
      </c>
      <c r="AK29" s="1">
        <f t="shared" si="19"/>
        <v>1</v>
      </c>
      <c r="AM29" s="1">
        <v>21</v>
      </c>
      <c r="AN29" s="1">
        <f t="shared" si="20"/>
        <v>1</v>
      </c>
      <c r="AO29" s="1">
        <f t="shared" si="21"/>
        <v>1</v>
      </c>
      <c r="AP29" s="1">
        <f t="shared" si="22"/>
        <v>1</v>
      </c>
      <c r="AQ29" s="1">
        <f t="shared" si="23"/>
        <v>1</v>
      </c>
      <c r="AR29" s="1">
        <f t="shared" si="24"/>
        <v>1</v>
      </c>
      <c r="AS29" s="1">
        <f t="shared" si="25"/>
        <v>1</v>
      </c>
      <c r="AT29" s="1">
        <f t="shared" si="26"/>
        <v>1</v>
      </c>
      <c r="AU29" s="1">
        <f t="shared" si="27"/>
        <v>1</v>
      </c>
      <c r="AV29" s="1">
        <f t="shared" si="28"/>
        <v>1</v>
      </c>
      <c r="AX29" s="1">
        <v>22</v>
      </c>
      <c r="AY29" s="1">
        <f t="shared" si="29"/>
        <v>1</v>
      </c>
      <c r="AZ29" s="1">
        <f t="shared" si="30"/>
        <v>1</v>
      </c>
      <c r="BA29" s="1">
        <f t="shared" si="31"/>
        <v>1</v>
      </c>
      <c r="BB29" s="1">
        <f t="shared" si="32"/>
        <v>1</v>
      </c>
      <c r="BC29" s="1">
        <f t="shared" si="33"/>
        <v>1</v>
      </c>
      <c r="BD29" s="1">
        <f t="shared" si="34"/>
        <v>1</v>
      </c>
      <c r="BE29" s="1">
        <f t="shared" si="35"/>
        <v>1</v>
      </c>
      <c r="BF29" s="1">
        <f t="shared" si="36"/>
        <v>1</v>
      </c>
      <c r="BG29" s="1">
        <f t="shared" si="37"/>
        <v>1</v>
      </c>
      <c r="BI29" s="1">
        <v>22</v>
      </c>
      <c r="BJ29" s="1">
        <f t="shared" si="38"/>
        <v>1</v>
      </c>
      <c r="BK29" s="1">
        <f t="shared" si="39"/>
        <v>1</v>
      </c>
      <c r="BL29" s="1">
        <f t="shared" si="40"/>
        <v>1</v>
      </c>
      <c r="BM29" s="1">
        <f t="shared" si="41"/>
        <v>1</v>
      </c>
      <c r="BN29" s="1">
        <f t="shared" si="42"/>
        <v>1</v>
      </c>
      <c r="BO29" s="1">
        <f t="shared" si="43"/>
        <v>1</v>
      </c>
      <c r="BP29" s="1">
        <f t="shared" si="44"/>
        <v>1</v>
      </c>
      <c r="BQ29" s="1">
        <f t="shared" si="45"/>
        <v>1</v>
      </c>
      <c r="BR29" s="1">
        <f t="shared" si="46"/>
        <v>1</v>
      </c>
      <c r="BU29" s="1">
        <f t="shared" si="47"/>
        <v>4480</v>
      </c>
      <c r="BV29" s="1">
        <f>ROUNDDOWN(SUM($D$8:D29),0)</f>
        <v>209</v>
      </c>
    </row>
    <row r="30" spans="1:74" x14ac:dyDescent="0.15">
      <c r="A30" s="60"/>
      <c r="B30" s="3">
        <v>23</v>
      </c>
      <c r="C30" s="3"/>
      <c r="D30" s="25">
        <f>5*$J$2</f>
        <v>25</v>
      </c>
      <c r="E30" s="25">
        <v>90</v>
      </c>
      <c r="F30" s="3">
        <f>(MATCH(1,$AP$8:$AP$26,0)+1)/2</f>
        <v>3</v>
      </c>
      <c r="G30" s="3">
        <f t="shared" si="50"/>
        <v>75</v>
      </c>
      <c r="H30" s="3">
        <f t="shared" si="51"/>
        <v>825</v>
      </c>
      <c r="I30" s="3">
        <v>3</v>
      </c>
      <c r="J30" s="3">
        <f>$J$2+3</f>
        <v>8</v>
      </c>
      <c r="K30" s="3" t="s">
        <v>3</v>
      </c>
      <c r="L30" s="6"/>
      <c r="M30" s="2">
        <v>3400</v>
      </c>
      <c r="N30" s="1">
        <f t="shared" si="1"/>
        <v>10200</v>
      </c>
      <c r="Q30" s="1">
        <v>22</v>
      </c>
      <c r="R30" s="1">
        <f t="shared" si="2"/>
        <v>1</v>
      </c>
      <c r="S30" s="1">
        <f t="shared" si="3"/>
        <v>1</v>
      </c>
      <c r="T30" s="1">
        <f t="shared" si="4"/>
        <v>1</v>
      </c>
      <c r="U30" s="1">
        <f t="shared" si="5"/>
        <v>1</v>
      </c>
      <c r="V30" s="1">
        <f t="shared" si="6"/>
        <v>1</v>
      </c>
      <c r="W30" s="1">
        <f t="shared" si="7"/>
        <v>1</v>
      </c>
      <c r="X30" s="1">
        <f t="shared" si="8"/>
        <v>1</v>
      </c>
      <c r="Y30" s="1">
        <f t="shared" si="9"/>
        <v>1</v>
      </c>
      <c r="Z30" s="1">
        <f t="shared" si="10"/>
        <v>1</v>
      </c>
      <c r="AB30" s="1">
        <v>22</v>
      </c>
      <c r="AC30" s="1">
        <f t="shared" si="11"/>
        <v>1</v>
      </c>
      <c r="AD30" s="1">
        <f t="shared" si="12"/>
        <v>1</v>
      </c>
      <c r="AE30" s="1">
        <f t="shared" si="13"/>
        <v>1</v>
      </c>
      <c r="AF30" s="1">
        <f t="shared" si="14"/>
        <v>1</v>
      </c>
      <c r="AG30" s="1">
        <f t="shared" si="15"/>
        <v>1</v>
      </c>
      <c r="AH30" s="1">
        <f t="shared" si="16"/>
        <v>1</v>
      </c>
      <c r="AI30" s="1">
        <f t="shared" si="17"/>
        <v>1</v>
      </c>
      <c r="AJ30" s="1">
        <f t="shared" si="18"/>
        <v>1</v>
      </c>
      <c r="AK30" s="1">
        <f t="shared" si="19"/>
        <v>1</v>
      </c>
      <c r="AM30" s="1">
        <v>22</v>
      </c>
      <c r="AN30" s="1">
        <f t="shared" si="20"/>
        <v>1</v>
      </c>
      <c r="AO30" s="1">
        <f t="shared" si="21"/>
        <v>1</v>
      </c>
      <c r="AP30" s="1">
        <f t="shared" si="22"/>
        <v>1</v>
      </c>
      <c r="AQ30" s="1">
        <f t="shared" si="23"/>
        <v>1</v>
      </c>
      <c r="AR30" s="1">
        <f t="shared" si="24"/>
        <v>1</v>
      </c>
      <c r="AS30" s="1">
        <f t="shared" si="25"/>
        <v>1</v>
      </c>
      <c r="AT30" s="1">
        <f t="shared" si="26"/>
        <v>1</v>
      </c>
      <c r="AU30" s="1">
        <f t="shared" si="27"/>
        <v>1</v>
      </c>
      <c r="AV30" s="1">
        <f t="shared" si="28"/>
        <v>1</v>
      </c>
      <c r="AX30" s="1">
        <v>23</v>
      </c>
      <c r="AY30" s="1">
        <f t="shared" si="29"/>
        <v>1</v>
      </c>
      <c r="AZ30" s="1">
        <f t="shared" si="30"/>
        <v>1</v>
      </c>
      <c r="BA30" s="1">
        <f t="shared" si="31"/>
        <v>1</v>
      </c>
      <c r="BB30" s="1">
        <f t="shared" si="32"/>
        <v>1</v>
      </c>
      <c r="BC30" s="1">
        <f t="shared" si="33"/>
        <v>1</v>
      </c>
      <c r="BD30" s="1">
        <f t="shared" si="34"/>
        <v>1</v>
      </c>
      <c r="BE30" s="1">
        <f t="shared" si="35"/>
        <v>1</v>
      </c>
      <c r="BF30" s="1">
        <f t="shared" si="36"/>
        <v>1</v>
      </c>
      <c r="BG30" s="1">
        <f t="shared" si="37"/>
        <v>1</v>
      </c>
      <c r="BI30" s="1">
        <v>23</v>
      </c>
      <c r="BJ30" s="1">
        <f t="shared" si="38"/>
        <v>1</v>
      </c>
      <c r="BK30" s="1">
        <f t="shared" si="39"/>
        <v>1</v>
      </c>
      <c r="BL30" s="1">
        <f t="shared" si="40"/>
        <v>1</v>
      </c>
      <c r="BM30" s="1">
        <f t="shared" si="41"/>
        <v>1</v>
      </c>
      <c r="BN30" s="1">
        <f t="shared" si="42"/>
        <v>1</v>
      </c>
      <c r="BO30" s="1">
        <f t="shared" si="43"/>
        <v>1</v>
      </c>
      <c r="BP30" s="1">
        <f t="shared" si="44"/>
        <v>1</v>
      </c>
      <c r="BQ30" s="1">
        <f t="shared" si="45"/>
        <v>1</v>
      </c>
      <c r="BR30" s="1">
        <f t="shared" si="46"/>
        <v>1</v>
      </c>
      <c r="BU30" s="1">
        <f t="shared" si="47"/>
        <v>7140</v>
      </c>
      <c r="BV30" s="1">
        <f>ROUNDDOWN(SUM($D$8:D30),0)</f>
        <v>234</v>
      </c>
    </row>
    <row r="31" spans="1:74" x14ac:dyDescent="0.15">
      <c r="A31" s="60"/>
      <c r="B31" s="3">
        <v>24</v>
      </c>
      <c r="C31" s="3"/>
      <c r="D31" s="25">
        <f>6*$J$2</f>
        <v>30</v>
      </c>
      <c r="E31" s="25">
        <v>85</v>
      </c>
      <c r="F31" s="3">
        <f>(MATCH(1,$AQ$8:$AQ$26,0)+1)/2</f>
        <v>3.5</v>
      </c>
      <c r="G31" s="3">
        <f t="shared" si="50"/>
        <v>105</v>
      </c>
      <c r="H31" s="3">
        <f t="shared" si="51"/>
        <v>930</v>
      </c>
      <c r="I31" s="3">
        <v>3</v>
      </c>
      <c r="J31" s="3">
        <f>$J$2*2</f>
        <v>10</v>
      </c>
      <c r="K31" s="3" t="s">
        <v>2</v>
      </c>
      <c r="L31" s="6"/>
      <c r="M31" s="2">
        <v>3600</v>
      </c>
      <c r="N31" s="1">
        <f t="shared" si="1"/>
        <v>12600</v>
      </c>
      <c r="Q31" s="1">
        <v>23</v>
      </c>
      <c r="R31" s="1">
        <f t="shared" si="2"/>
        <v>1</v>
      </c>
      <c r="S31" s="1">
        <f t="shared" si="3"/>
        <v>1</v>
      </c>
      <c r="T31" s="1">
        <f t="shared" si="4"/>
        <v>1</v>
      </c>
      <c r="U31" s="1">
        <f t="shared" si="5"/>
        <v>1</v>
      </c>
      <c r="V31" s="1">
        <f t="shared" si="6"/>
        <v>1</v>
      </c>
      <c r="W31" s="1">
        <f t="shared" si="7"/>
        <v>1</v>
      </c>
      <c r="X31" s="1">
        <f t="shared" si="8"/>
        <v>1</v>
      </c>
      <c r="Y31" s="1">
        <f t="shared" si="9"/>
        <v>1</v>
      </c>
      <c r="Z31" s="1">
        <f t="shared" si="10"/>
        <v>1</v>
      </c>
      <c r="AB31" s="1">
        <v>23</v>
      </c>
      <c r="AC31" s="1">
        <f t="shared" si="11"/>
        <v>1</v>
      </c>
      <c r="AD31" s="1">
        <f t="shared" si="12"/>
        <v>1</v>
      </c>
      <c r="AE31" s="1">
        <f t="shared" si="13"/>
        <v>1</v>
      </c>
      <c r="AF31" s="1">
        <f t="shared" si="14"/>
        <v>1</v>
      </c>
      <c r="AG31" s="1">
        <f t="shared" si="15"/>
        <v>1</v>
      </c>
      <c r="AH31" s="1">
        <f t="shared" si="16"/>
        <v>1</v>
      </c>
      <c r="AI31" s="1">
        <f t="shared" si="17"/>
        <v>1</v>
      </c>
      <c r="AJ31" s="1">
        <f t="shared" si="18"/>
        <v>1</v>
      </c>
      <c r="AK31" s="1">
        <f t="shared" si="19"/>
        <v>1</v>
      </c>
      <c r="AM31" s="1">
        <v>23</v>
      </c>
      <c r="AN31" s="1">
        <f t="shared" si="20"/>
        <v>1</v>
      </c>
      <c r="AO31" s="1">
        <f t="shared" si="21"/>
        <v>1</v>
      </c>
      <c r="AP31" s="1">
        <f t="shared" si="22"/>
        <v>1</v>
      </c>
      <c r="AQ31" s="1">
        <f t="shared" si="23"/>
        <v>1</v>
      </c>
      <c r="AR31" s="1">
        <f t="shared" si="24"/>
        <v>1</v>
      </c>
      <c r="AS31" s="1">
        <f t="shared" si="25"/>
        <v>1</v>
      </c>
      <c r="AT31" s="1">
        <f t="shared" si="26"/>
        <v>1</v>
      </c>
      <c r="AU31" s="1">
        <f t="shared" si="27"/>
        <v>1</v>
      </c>
      <c r="AV31" s="1">
        <f t="shared" si="28"/>
        <v>1</v>
      </c>
      <c r="AX31" s="1">
        <v>24</v>
      </c>
      <c r="AY31" s="1">
        <f t="shared" si="29"/>
        <v>1</v>
      </c>
      <c r="AZ31" s="1">
        <f t="shared" si="30"/>
        <v>1</v>
      </c>
      <c r="BA31" s="1">
        <f t="shared" si="31"/>
        <v>1</v>
      </c>
      <c r="BB31" s="1">
        <f t="shared" si="32"/>
        <v>1</v>
      </c>
      <c r="BC31" s="1">
        <f t="shared" si="33"/>
        <v>1</v>
      </c>
      <c r="BD31" s="1">
        <f t="shared" si="34"/>
        <v>1</v>
      </c>
      <c r="BE31" s="1">
        <f t="shared" si="35"/>
        <v>1</v>
      </c>
      <c r="BF31" s="1">
        <f t="shared" si="36"/>
        <v>1</v>
      </c>
      <c r="BG31" s="1">
        <f t="shared" si="37"/>
        <v>1</v>
      </c>
      <c r="BI31" s="1">
        <v>24</v>
      </c>
      <c r="BJ31" s="1">
        <f t="shared" si="38"/>
        <v>1</v>
      </c>
      <c r="BK31" s="1">
        <f t="shared" si="39"/>
        <v>1</v>
      </c>
      <c r="BL31" s="1">
        <f t="shared" si="40"/>
        <v>1</v>
      </c>
      <c r="BM31" s="1">
        <f t="shared" si="41"/>
        <v>1</v>
      </c>
      <c r="BN31" s="1">
        <f t="shared" si="42"/>
        <v>1</v>
      </c>
      <c r="BO31" s="1">
        <f t="shared" si="43"/>
        <v>1</v>
      </c>
      <c r="BP31" s="1">
        <f t="shared" si="44"/>
        <v>1</v>
      </c>
      <c r="BQ31" s="1">
        <f t="shared" si="45"/>
        <v>1</v>
      </c>
      <c r="BR31" s="1">
        <f t="shared" si="46"/>
        <v>1</v>
      </c>
      <c r="BU31" s="1">
        <f t="shared" si="47"/>
        <v>8820</v>
      </c>
      <c r="BV31" s="1">
        <f>ROUNDDOWN(SUM($D$8:D31),0)</f>
        <v>264</v>
      </c>
    </row>
    <row r="32" spans="1:74" x14ac:dyDescent="0.15">
      <c r="A32" s="60"/>
      <c r="B32" s="3">
        <v>25</v>
      </c>
      <c r="C32" s="3"/>
      <c r="D32" s="25">
        <f>6*$J$2</f>
        <v>30</v>
      </c>
      <c r="E32" s="25">
        <v>80</v>
      </c>
      <c r="F32" s="3">
        <f>(MATCH(1,$AR$8:$AR$26,0)+1)/2</f>
        <v>4.5</v>
      </c>
      <c r="G32" s="3">
        <f t="shared" si="50"/>
        <v>135</v>
      </c>
      <c r="H32" s="3">
        <f t="shared" si="51"/>
        <v>1065</v>
      </c>
      <c r="I32" s="3">
        <v>3</v>
      </c>
      <c r="J32" s="3">
        <f>$J$2*2</f>
        <v>10</v>
      </c>
      <c r="K32" s="3"/>
      <c r="L32" s="6"/>
      <c r="M32" s="2">
        <v>3800</v>
      </c>
      <c r="N32" s="1">
        <f t="shared" si="1"/>
        <v>17100</v>
      </c>
      <c r="Q32" s="1">
        <v>24</v>
      </c>
      <c r="R32" s="1">
        <f t="shared" si="2"/>
        <v>1</v>
      </c>
      <c r="S32" s="1">
        <f t="shared" si="3"/>
        <v>1</v>
      </c>
      <c r="T32" s="1">
        <f t="shared" si="4"/>
        <v>1</v>
      </c>
      <c r="U32" s="1">
        <f t="shared" si="5"/>
        <v>1</v>
      </c>
      <c r="V32" s="1">
        <f t="shared" si="6"/>
        <v>1</v>
      </c>
      <c r="W32" s="1">
        <f t="shared" si="7"/>
        <v>1</v>
      </c>
      <c r="X32" s="1">
        <f t="shared" si="8"/>
        <v>1</v>
      </c>
      <c r="Y32" s="1">
        <f t="shared" si="9"/>
        <v>1</v>
      </c>
      <c r="Z32" s="1">
        <f t="shared" si="10"/>
        <v>1</v>
      </c>
      <c r="AB32" s="1">
        <v>24</v>
      </c>
      <c r="AC32" s="1">
        <f t="shared" si="11"/>
        <v>1</v>
      </c>
      <c r="AD32" s="1">
        <f t="shared" si="12"/>
        <v>1</v>
      </c>
      <c r="AE32" s="1">
        <f t="shared" si="13"/>
        <v>1</v>
      </c>
      <c r="AF32" s="1">
        <f t="shared" si="14"/>
        <v>1</v>
      </c>
      <c r="AG32" s="1">
        <f t="shared" si="15"/>
        <v>1</v>
      </c>
      <c r="AH32" s="1">
        <f t="shared" si="16"/>
        <v>1</v>
      </c>
      <c r="AI32" s="1">
        <f t="shared" si="17"/>
        <v>1</v>
      </c>
      <c r="AJ32" s="1">
        <f t="shared" si="18"/>
        <v>1</v>
      </c>
      <c r="AK32" s="1">
        <f t="shared" si="19"/>
        <v>1</v>
      </c>
      <c r="AM32" s="1">
        <v>24</v>
      </c>
      <c r="AN32" s="1">
        <f t="shared" si="20"/>
        <v>1</v>
      </c>
      <c r="AO32" s="1">
        <f t="shared" si="21"/>
        <v>1</v>
      </c>
      <c r="AP32" s="1">
        <f t="shared" si="22"/>
        <v>1</v>
      </c>
      <c r="AQ32" s="1">
        <f t="shared" si="23"/>
        <v>1</v>
      </c>
      <c r="AR32" s="1">
        <f t="shared" si="24"/>
        <v>1</v>
      </c>
      <c r="AS32" s="1">
        <f t="shared" si="25"/>
        <v>1</v>
      </c>
      <c r="AT32" s="1">
        <f t="shared" si="26"/>
        <v>1</v>
      </c>
      <c r="AU32" s="1">
        <f t="shared" si="27"/>
        <v>1</v>
      </c>
      <c r="AV32" s="1">
        <f t="shared" si="28"/>
        <v>1</v>
      </c>
      <c r="AX32" s="1">
        <v>25</v>
      </c>
      <c r="AY32" s="1">
        <f t="shared" si="29"/>
        <v>1</v>
      </c>
      <c r="AZ32" s="1">
        <f t="shared" si="30"/>
        <v>1</v>
      </c>
      <c r="BA32" s="1">
        <f t="shared" si="31"/>
        <v>1</v>
      </c>
      <c r="BB32" s="1">
        <f t="shared" si="32"/>
        <v>1</v>
      </c>
      <c r="BC32" s="1">
        <f t="shared" si="33"/>
        <v>1</v>
      </c>
      <c r="BD32" s="1">
        <f t="shared" si="34"/>
        <v>1</v>
      </c>
      <c r="BE32" s="1">
        <f t="shared" si="35"/>
        <v>1</v>
      </c>
      <c r="BF32" s="1">
        <f t="shared" si="36"/>
        <v>1</v>
      </c>
      <c r="BG32" s="1">
        <f t="shared" si="37"/>
        <v>1</v>
      </c>
      <c r="BI32" s="1">
        <v>25</v>
      </c>
      <c r="BJ32" s="1">
        <f t="shared" si="38"/>
        <v>1</v>
      </c>
      <c r="BK32" s="1">
        <f t="shared" si="39"/>
        <v>1</v>
      </c>
      <c r="BL32" s="1">
        <f t="shared" si="40"/>
        <v>1</v>
      </c>
      <c r="BM32" s="1">
        <f t="shared" si="41"/>
        <v>1</v>
      </c>
      <c r="BN32" s="1">
        <f t="shared" si="42"/>
        <v>1</v>
      </c>
      <c r="BO32" s="1">
        <f t="shared" si="43"/>
        <v>1</v>
      </c>
      <c r="BP32" s="1">
        <f t="shared" si="44"/>
        <v>1</v>
      </c>
      <c r="BQ32" s="1">
        <f t="shared" si="45"/>
        <v>1</v>
      </c>
      <c r="BR32" s="1">
        <f t="shared" si="46"/>
        <v>1</v>
      </c>
      <c r="BU32" s="1">
        <f t="shared" si="47"/>
        <v>11970</v>
      </c>
      <c r="BV32" s="1">
        <f>ROUNDDOWN(SUM($D$8:D32),0)</f>
        <v>294</v>
      </c>
    </row>
    <row r="33" spans="1:74" x14ac:dyDescent="0.15">
      <c r="A33" s="60"/>
      <c r="B33" s="3">
        <v>26</v>
      </c>
      <c r="C33" s="3"/>
      <c r="D33" s="25">
        <f>7*$J$2</f>
        <v>35</v>
      </c>
      <c r="E33" s="25">
        <v>75</v>
      </c>
      <c r="F33" s="3">
        <f>(MATCH(1,$AS$8:$AS$26,0)+1)/2</f>
        <v>5.5</v>
      </c>
      <c r="G33" s="3">
        <f t="shared" si="50"/>
        <v>192.5</v>
      </c>
      <c r="H33" s="3">
        <f t="shared" si="51"/>
        <v>1257.5</v>
      </c>
      <c r="I33" s="3">
        <v>3</v>
      </c>
      <c r="J33" s="3">
        <f>$J$2*2</f>
        <v>10</v>
      </c>
      <c r="K33" s="3"/>
      <c r="L33" s="6"/>
      <c r="M33" s="2">
        <v>4000</v>
      </c>
      <c r="N33" s="1">
        <f t="shared" si="1"/>
        <v>22000</v>
      </c>
      <c r="Q33" s="1">
        <v>25</v>
      </c>
      <c r="R33" s="1">
        <f t="shared" si="2"/>
        <v>1</v>
      </c>
      <c r="S33" s="1">
        <f t="shared" si="3"/>
        <v>1</v>
      </c>
      <c r="T33" s="1">
        <f t="shared" si="4"/>
        <v>1</v>
      </c>
      <c r="U33" s="1">
        <f t="shared" si="5"/>
        <v>1</v>
      </c>
      <c r="V33" s="1">
        <f t="shared" si="6"/>
        <v>1</v>
      </c>
      <c r="W33" s="1">
        <f t="shared" si="7"/>
        <v>1</v>
      </c>
      <c r="X33" s="1">
        <f t="shared" si="8"/>
        <v>1</v>
      </c>
      <c r="Y33" s="1">
        <f t="shared" si="9"/>
        <v>1</v>
      </c>
      <c r="Z33" s="1">
        <f t="shared" si="10"/>
        <v>1</v>
      </c>
      <c r="AB33" s="1">
        <v>25</v>
      </c>
      <c r="AC33" s="1">
        <f t="shared" si="11"/>
        <v>1</v>
      </c>
      <c r="AD33" s="1">
        <f t="shared" si="12"/>
        <v>1</v>
      </c>
      <c r="AE33" s="1">
        <f t="shared" si="13"/>
        <v>1</v>
      </c>
      <c r="AF33" s="1">
        <f t="shared" si="14"/>
        <v>1</v>
      </c>
      <c r="AG33" s="1">
        <f t="shared" si="15"/>
        <v>1</v>
      </c>
      <c r="AH33" s="1">
        <f t="shared" si="16"/>
        <v>1</v>
      </c>
      <c r="AI33" s="1">
        <f t="shared" si="17"/>
        <v>1</v>
      </c>
      <c r="AJ33" s="1">
        <f t="shared" si="18"/>
        <v>1</v>
      </c>
      <c r="AK33" s="1">
        <f t="shared" si="19"/>
        <v>1</v>
      </c>
      <c r="AM33" s="1">
        <v>25</v>
      </c>
      <c r="AN33" s="1">
        <f t="shared" si="20"/>
        <v>1</v>
      </c>
      <c r="AO33" s="1">
        <f t="shared" si="21"/>
        <v>1</v>
      </c>
      <c r="AP33" s="1">
        <f t="shared" si="22"/>
        <v>1</v>
      </c>
      <c r="AQ33" s="1">
        <f t="shared" si="23"/>
        <v>1</v>
      </c>
      <c r="AR33" s="1">
        <f t="shared" si="24"/>
        <v>1</v>
      </c>
      <c r="AS33" s="1">
        <f t="shared" si="25"/>
        <v>1</v>
      </c>
      <c r="AT33" s="1">
        <f t="shared" si="26"/>
        <v>1</v>
      </c>
      <c r="AU33" s="1">
        <f t="shared" si="27"/>
        <v>1</v>
      </c>
      <c r="AV33" s="1">
        <f t="shared" si="28"/>
        <v>1</v>
      </c>
      <c r="AX33" s="1">
        <v>26</v>
      </c>
      <c r="AY33" s="1">
        <f t="shared" si="29"/>
        <v>1</v>
      </c>
      <c r="AZ33" s="1">
        <f t="shared" si="30"/>
        <v>1</v>
      </c>
      <c r="BA33" s="1">
        <f t="shared" si="31"/>
        <v>1</v>
      </c>
      <c r="BB33" s="1">
        <f t="shared" si="32"/>
        <v>1</v>
      </c>
      <c r="BC33" s="1">
        <f t="shared" si="33"/>
        <v>1</v>
      </c>
      <c r="BD33" s="1">
        <f t="shared" si="34"/>
        <v>1</v>
      </c>
      <c r="BE33" s="1">
        <f t="shared" si="35"/>
        <v>1</v>
      </c>
      <c r="BF33" s="1">
        <f t="shared" si="36"/>
        <v>1</v>
      </c>
      <c r="BG33" s="1">
        <f t="shared" si="37"/>
        <v>1</v>
      </c>
      <c r="BI33" s="1">
        <v>26</v>
      </c>
      <c r="BJ33" s="1">
        <f t="shared" si="38"/>
        <v>1</v>
      </c>
      <c r="BK33" s="1">
        <f t="shared" si="39"/>
        <v>1</v>
      </c>
      <c r="BL33" s="1">
        <f t="shared" si="40"/>
        <v>1</v>
      </c>
      <c r="BM33" s="1">
        <f t="shared" si="41"/>
        <v>1</v>
      </c>
      <c r="BN33" s="1">
        <f t="shared" si="42"/>
        <v>1</v>
      </c>
      <c r="BO33" s="1">
        <f t="shared" si="43"/>
        <v>1</v>
      </c>
      <c r="BP33" s="1">
        <f t="shared" si="44"/>
        <v>1</v>
      </c>
      <c r="BQ33" s="1">
        <f t="shared" si="45"/>
        <v>1</v>
      </c>
      <c r="BR33" s="1">
        <f t="shared" si="46"/>
        <v>1</v>
      </c>
      <c r="BU33" s="1">
        <f t="shared" si="47"/>
        <v>15399.999999999998</v>
      </c>
      <c r="BV33" s="1">
        <f>ROUNDDOWN(SUM($D$8:D33),0)</f>
        <v>329</v>
      </c>
    </row>
    <row r="34" spans="1:74" x14ac:dyDescent="0.15">
      <c r="A34" s="60"/>
      <c r="B34" s="3">
        <v>27</v>
      </c>
      <c r="C34" s="3"/>
      <c r="D34" s="27">
        <f>2*$J$2*$J$2</f>
        <v>50</v>
      </c>
      <c r="E34" s="25">
        <v>70</v>
      </c>
      <c r="F34" s="3">
        <f>(MATCH(1,$AT$8:$AT$46,0)+1)/2</f>
        <v>6.5</v>
      </c>
      <c r="G34" s="3">
        <f t="shared" si="50"/>
        <v>325</v>
      </c>
      <c r="H34" s="3">
        <f t="shared" si="51"/>
        <v>1582.5</v>
      </c>
      <c r="I34" s="3">
        <v>3</v>
      </c>
      <c r="J34" s="3">
        <f t="shared" ref="J34:J39" si="52">$J$2*3</f>
        <v>15</v>
      </c>
      <c r="K34" s="3"/>
      <c r="L34" s="6"/>
      <c r="M34" s="2">
        <v>4200</v>
      </c>
      <c r="N34" s="1">
        <f t="shared" si="1"/>
        <v>27300</v>
      </c>
      <c r="Q34" s="1">
        <v>26</v>
      </c>
      <c r="R34" s="1">
        <f t="shared" si="2"/>
        <v>1</v>
      </c>
      <c r="S34" s="1">
        <f t="shared" si="3"/>
        <v>1</v>
      </c>
      <c r="T34" s="1">
        <f t="shared" si="4"/>
        <v>1</v>
      </c>
      <c r="U34" s="1">
        <f t="shared" si="5"/>
        <v>1</v>
      </c>
      <c r="V34" s="1">
        <f t="shared" si="6"/>
        <v>1</v>
      </c>
      <c r="W34" s="1">
        <f t="shared" si="7"/>
        <v>1</v>
      </c>
      <c r="X34" s="1">
        <f t="shared" si="8"/>
        <v>1</v>
      </c>
      <c r="Y34" s="1">
        <f t="shared" si="9"/>
        <v>1</v>
      </c>
      <c r="Z34" s="1">
        <f t="shared" si="10"/>
        <v>1</v>
      </c>
      <c r="AB34" s="1">
        <v>26</v>
      </c>
      <c r="AC34" s="1">
        <f t="shared" si="11"/>
        <v>1</v>
      </c>
      <c r="AD34" s="1">
        <f t="shared" si="12"/>
        <v>1</v>
      </c>
      <c r="AE34" s="1">
        <f t="shared" si="13"/>
        <v>1</v>
      </c>
      <c r="AF34" s="1">
        <f t="shared" si="14"/>
        <v>1</v>
      </c>
      <c r="AG34" s="1">
        <f t="shared" si="15"/>
        <v>1</v>
      </c>
      <c r="AH34" s="1">
        <f t="shared" si="16"/>
        <v>1</v>
      </c>
      <c r="AI34" s="1">
        <f t="shared" si="17"/>
        <v>1</v>
      </c>
      <c r="AJ34" s="1">
        <f t="shared" si="18"/>
        <v>1</v>
      </c>
      <c r="AK34" s="1">
        <f t="shared" si="19"/>
        <v>1</v>
      </c>
      <c r="AM34" s="1">
        <v>26</v>
      </c>
      <c r="AN34" s="1">
        <f t="shared" si="20"/>
        <v>1</v>
      </c>
      <c r="AO34" s="1">
        <f t="shared" si="21"/>
        <v>1</v>
      </c>
      <c r="AP34" s="1">
        <f t="shared" si="22"/>
        <v>1</v>
      </c>
      <c r="AQ34" s="1">
        <f t="shared" si="23"/>
        <v>1</v>
      </c>
      <c r="AR34" s="1">
        <f t="shared" si="24"/>
        <v>1</v>
      </c>
      <c r="AS34" s="1">
        <f t="shared" si="25"/>
        <v>1</v>
      </c>
      <c r="AT34" s="1">
        <f t="shared" si="26"/>
        <v>1</v>
      </c>
      <c r="AU34" s="1">
        <f t="shared" si="27"/>
        <v>1</v>
      </c>
      <c r="AV34" s="1">
        <f t="shared" si="28"/>
        <v>1</v>
      </c>
      <c r="AX34" s="1">
        <v>27</v>
      </c>
      <c r="AY34" s="1">
        <f t="shared" si="29"/>
        <v>1</v>
      </c>
      <c r="AZ34" s="1">
        <f t="shared" si="30"/>
        <v>1</v>
      </c>
      <c r="BA34" s="1">
        <f t="shared" si="31"/>
        <v>1</v>
      </c>
      <c r="BB34" s="1">
        <f t="shared" si="32"/>
        <v>1</v>
      </c>
      <c r="BC34" s="1">
        <f t="shared" si="33"/>
        <v>1</v>
      </c>
      <c r="BD34" s="1">
        <f t="shared" si="34"/>
        <v>1</v>
      </c>
      <c r="BE34" s="1">
        <f t="shared" si="35"/>
        <v>1</v>
      </c>
      <c r="BF34" s="1">
        <f t="shared" si="36"/>
        <v>1</v>
      </c>
      <c r="BG34" s="1">
        <f t="shared" si="37"/>
        <v>1</v>
      </c>
      <c r="BI34" s="1">
        <v>27</v>
      </c>
      <c r="BJ34" s="1">
        <f t="shared" si="38"/>
        <v>1</v>
      </c>
      <c r="BK34" s="1">
        <f t="shared" si="39"/>
        <v>1</v>
      </c>
      <c r="BL34" s="1">
        <f t="shared" si="40"/>
        <v>1</v>
      </c>
      <c r="BM34" s="1">
        <f t="shared" si="41"/>
        <v>1</v>
      </c>
      <c r="BN34" s="1">
        <f t="shared" si="42"/>
        <v>1</v>
      </c>
      <c r="BO34" s="1">
        <f t="shared" si="43"/>
        <v>1</v>
      </c>
      <c r="BP34" s="1">
        <f t="shared" si="44"/>
        <v>1</v>
      </c>
      <c r="BQ34" s="1">
        <f t="shared" si="45"/>
        <v>1</v>
      </c>
      <c r="BR34" s="1">
        <f t="shared" si="46"/>
        <v>1</v>
      </c>
      <c r="BU34" s="1">
        <f t="shared" si="47"/>
        <v>19110</v>
      </c>
      <c r="BV34" s="1">
        <f>ROUNDDOWN(SUM($D$8:D34),0)</f>
        <v>379</v>
      </c>
    </row>
    <row r="35" spans="1:74" x14ac:dyDescent="0.15">
      <c r="A35" s="60"/>
      <c r="B35" s="3">
        <v>28</v>
      </c>
      <c r="C35" s="3"/>
      <c r="D35" s="27">
        <f>3*$J$2*$J$2</f>
        <v>75</v>
      </c>
      <c r="E35" s="25">
        <v>65</v>
      </c>
      <c r="F35" s="3">
        <f>(MATCH(1,$AU$8:$AU$46,0)+1)/2</f>
        <v>7</v>
      </c>
      <c r="G35" s="3">
        <f t="shared" si="50"/>
        <v>525</v>
      </c>
      <c r="H35" s="3">
        <f t="shared" si="51"/>
        <v>2107.5</v>
      </c>
      <c r="I35" s="3">
        <v>3</v>
      </c>
      <c r="J35" s="3">
        <f t="shared" si="52"/>
        <v>15</v>
      </c>
      <c r="K35" s="3"/>
      <c r="L35" s="6"/>
      <c r="M35" s="2">
        <v>4400</v>
      </c>
      <c r="N35" s="1">
        <f t="shared" si="1"/>
        <v>30800</v>
      </c>
      <c r="Q35" s="1">
        <v>27</v>
      </c>
      <c r="R35" s="1">
        <f t="shared" si="2"/>
        <v>1</v>
      </c>
      <c r="S35" s="1">
        <f t="shared" si="3"/>
        <v>1</v>
      </c>
      <c r="T35" s="1">
        <f t="shared" si="4"/>
        <v>1</v>
      </c>
      <c r="U35" s="1">
        <f t="shared" si="5"/>
        <v>1</v>
      </c>
      <c r="V35" s="1">
        <f t="shared" si="6"/>
        <v>1</v>
      </c>
      <c r="W35" s="1">
        <f t="shared" si="7"/>
        <v>1</v>
      </c>
      <c r="X35" s="1">
        <f t="shared" si="8"/>
        <v>1</v>
      </c>
      <c r="Y35" s="1">
        <f t="shared" si="9"/>
        <v>1</v>
      </c>
      <c r="Z35" s="1">
        <f t="shared" si="10"/>
        <v>1</v>
      </c>
      <c r="AB35" s="1">
        <v>27</v>
      </c>
      <c r="AC35" s="1">
        <f t="shared" si="11"/>
        <v>1</v>
      </c>
      <c r="AD35" s="1">
        <f t="shared" si="12"/>
        <v>1</v>
      </c>
      <c r="AE35" s="1">
        <f t="shared" si="13"/>
        <v>1</v>
      </c>
      <c r="AF35" s="1">
        <f t="shared" si="14"/>
        <v>1</v>
      </c>
      <c r="AG35" s="1">
        <f t="shared" si="15"/>
        <v>1</v>
      </c>
      <c r="AH35" s="1">
        <f t="shared" si="16"/>
        <v>1</v>
      </c>
      <c r="AI35" s="1">
        <f t="shared" si="17"/>
        <v>1</v>
      </c>
      <c r="AJ35" s="1">
        <f t="shared" si="18"/>
        <v>1</v>
      </c>
      <c r="AK35" s="1">
        <f t="shared" si="19"/>
        <v>1</v>
      </c>
      <c r="AM35" s="1">
        <v>27</v>
      </c>
      <c r="AN35" s="1">
        <f t="shared" si="20"/>
        <v>1</v>
      </c>
      <c r="AO35" s="1">
        <f t="shared" si="21"/>
        <v>1</v>
      </c>
      <c r="AP35" s="1">
        <f t="shared" si="22"/>
        <v>1</v>
      </c>
      <c r="AQ35" s="1">
        <f t="shared" si="23"/>
        <v>1</v>
      </c>
      <c r="AR35" s="1">
        <f t="shared" si="24"/>
        <v>1</v>
      </c>
      <c r="AS35" s="1">
        <f t="shared" si="25"/>
        <v>1</v>
      </c>
      <c r="AT35" s="1">
        <f t="shared" si="26"/>
        <v>1</v>
      </c>
      <c r="AU35" s="1">
        <f t="shared" si="27"/>
        <v>1</v>
      </c>
      <c r="AV35" s="1">
        <f t="shared" si="28"/>
        <v>1</v>
      </c>
      <c r="AX35" s="1">
        <v>28</v>
      </c>
      <c r="AY35" s="1">
        <f t="shared" si="29"/>
        <v>1</v>
      </c>
      <c r="AZ35" s="1">
        <f t="shared" si="30"/>
        <v>1</v>
      </c>
      <c r="BA35" s="1">
        <f t="shared" si="31"/>
        <v>1</v>
      </c>
      <c r="BB35" s="1">
        <f t="shared" si="32"/>
        <v>1</v>
      </c>
      <c r="BC35" s="1">
        <f t="shared" si="33"/>
        <v>1</v>
      </c>
      <c r="BD35" s="1">
        <f t="shared" si="34"/>
        <v>1</v>
      </c>
      <c r="BE35" s="1">
        <f t="shared" si="35"/>
        <v>1</v>
      </c>
      <c r="BF35" s="1">
        <f t="shared" si="36"/>
        <v>1</v>
      </c>
      <c r="BG35" s="1">
        <f t="shared" si="37"/>
        <v>1</v>
      </c>
      <c r="BI35" s="1">
        <v>28</v>
      </c>
      <c r="BJ35" s="1">
        <f t="shared" si="38"/>
        <v>1</v>
      </c>
      <c r="BK35" s="1">
        <f t="shared" si="39"/>
        <v>1</v>
      </c>
      <c r="BL35" s="1">
        <f t="shared" si="40"/>
        <v>1</v>
      </c>
      <c r="BM35" s="1">
        <f t="shared" si="41"/>
        <v>1</v>
      </c>
      <c r="BN35" s="1">
        <f t="shared" si="42"/>
        <v>1</v>
      </c>
      <c r="BO35" s="1">
        <f t="shared" si="43"/>
        <v>1</v>
      </c>
      <c r="BP35" s="1">
        <f t="shared" si="44"/>
        <v>1</v>
      </c>
      <c r="BQ35" s="1">
        <f t="shared" si="45"/>
        <v>1</v>
      </c>
      <c r="BR35" s="1">
        <f t="shared" si="46"/>
        <v>1</v>
      </c>
      <c r="BU35" s="1">
        <f t="shared" si="47"/>
        <v>21560</v>
      </c>
      <c r="BV35" s="1">
        <f>ROUNDDOWN(SUM($D$8:D35),0)</f>
        <v>454</v>
      </c>
    </row>
    <row r="36" spans="1:74" x14ac:dyDescent="0.15">
      <c r="A36" s="60"/>
      <c r="B36" s="3">
        <v>29</v>
      </c>
      <c r="C36" s="3"/>
      <c r="D36" s="27">
        <f>3*$J$2*$J$2</f>
        <v>75</v>
      </c>
      <c r="E36" s="25">
        <v>60</v>
      </c>
      <c r="F36" s="3">
        <f>(MATCH(1,$AV$8:$AV$46,0)+1)/2</f>
        <v>8</v>
      </c>
      <c r="G36" s="3">
        <f t="shared" si="50"/>
        <v>600</v>
      </c>
      <c r="H36" s="3">
        <f t="shared" si="51"/>
        <v>2707.5</v>
      </c>
      <c r="I36" s="3">
        <v>3</v>
      </c>
      <c r="J36" s="3">
        <f t="shared" si="52"/>
        <v>15</v>
      </c>
      <c r="K36" s="3"/>
      <c r="L36" s="6"/>
      <c r="M36" s="2">
        <v>4600</v>
      </c>
      <c r="N36" s="1">
        <f t="shared" si="1"/>
        <v>36800</v>
      </c>
      <c r="Q36" s="1">
        <v>28</v>
      </c>
      <c r="R36" s="1">
        <f t="shared" si="2"/>
        <v>1</v>
      </c>
      <c r="S36" s="1">
        <f t="shared" si="3"/>
        <v>1</v>
      </c>
      <c r="T36" s="1">
        <f t="shared" si="4"/>
        <v>1</v>
      </c>
      <c r="U36" s="1">
        <f t="shared" si="5"/>
        <v>1</v>
      </c>
      <c r="V36" s="1">
        <f t="shared" si="6"/>
        <v>1</v>
      </c>
      <c r="W36" s="1">
        <f t="shared" si="7"/>
        <v>1</v>
      </c>
      <c r="X36" s="1">
        <f t="shared" si="8"/>
        <v>1</v>
      </c>
      <c r="Y36" s="1">
        <f t="shared" si="9"/>
        <v>1</v>
      </c>
      <c r="Z36" s="1">
        <f t="shared" si="10"/>
        <v>1</v>
      </c>
      <c r="AB36" s="1">
        <v>28</v>
      </c>
      <c r="AC36" s="1">
        <f t="shared" si="11"/>
        <v>1</v>
      </c>
      <c r="AD36" s="1">
        <f t="shared" si="12"/>
        <v>1</v>
      </c>
      <c r="AE36" s="1">
        <f t="shared" si="13"/>
        <v>1</v>
      </c>
      <c r="AF36" s="1">
        <f t="shared" si="14"/>
        <v>1</v>
      </c>
      <c r="AG36" s="1">
        <f t="shared" si="15"/>
        <v>1</v>
      </c>
      <c r="AH36" s="1">
        <f t="shared" si="16"/>
        <v>1</v>
      </c>
      <c r="AI36" s="1">
        <f t="shared" si="17"/>
        <v>1</v>
      </c>
      <c r="AJ36" s="1">
        <f t="shared" si="18"/>
        <v>1</v>
      </c>
      <c r="AK36" s="1">
        <f t="shared" si="19"/>
        <v>1</v>
      </c>
      <c r="AM36" s="1">
        <v>28</v>
      </c>
      <c r="AN36" s="1">
        <f t="shared" si="20"/>
        <v>1</v>
      </c>
      <c r="AO36" s="1">
        <f t="shared" si="21"/>
        <v>1</v>
      </c>
      <c r="AP36" s="1">
        <f t="shared" si="22"/>
        <v>1</v>
      </c>
      <c r="AQ36" s="1">
        <f t="shared" si="23"/>
        <v>1</v>
      </c>
      <c r="AR36" s="1">
        <f t="shared" si="24"/>
        <v>1</v>
      </c>
      <c r="AS36" s="1">
        <f t="shared" si="25"/>
        <v>1</v>
      </c>
      <c r="AT36" s="1">
        <f t="shared" si="26"/>
        <v>1</v>
      </c>
      <c r="AU36" s="1">
        <f t="shared" si="27"/>
        <v>1</v>
      </c>
      <c r="AV36" s="1">
        <f t="shared" si="28"/>
        <v>1</v>
      </c>
      <c r="AX36" s="1">
        <v>29</v>
      </c>
      <c r="AY36" s="1">
        <f t="shared" si="29"/>
        <v>1</v>
      </c>
      <c r="AZ36" s="1">
        <f t="shared" si="30"/>
        <v>1</v>
      </c>
      <c r="BA36" s="1">
        <f t="shared" si="31"/>
        <v>1</v>
      </c>
      <c r="BB36" s="1">
        <f t="shared" si="32"/>
        <v>1</v>
      </c>
      <c r="BC36" s="1">
        <f t="shared" si="33"/>
        <v>1</v>
      </c>
      <c r="BD36" s="1">
        <f t="shared" si="34"/>
        <v>1</v>
      </c>
      <c r="BE36" s="1">
        <f t="shared" si="35"/>
        <v>1</v>
      </c>
      <c r="BF36" s="1">
        <f t="shared" si="36"/>
        <v>1</v>
      </c>
      <c r="BG36" s="1">
        <f t="shared" si="37"/>
        <v>1</v>
      </c>
      <c r="BI36" s="1">
        <v>29</v>
      </c>
      <c r="BJ36" s="1">
        <f t="shared" si="38"/>
        <v>1</v>
      </c>
      <c r="BK36" s="1">
        <f t="shared" si="39"/>
        <v>1</v>
      </c>
      <c r="BL36" s="1">
        <f t="shared" si="40"/>
        <v>1</v>
      </c>
      <c r="BM36" s="1">
        <f t="shared" si="41"/>
        <v>1</v>
      </c>
      <c r="BN36" s="1">
        <f t="shared" si="42"/>
        <v>1</v>
      </c>
      <c r="BO36" s="1">
        <f t="shared" si="43"/>
        <v>1</v>
      </c>
      <c r="BP36" s="1">
        <f t="shared" si="44"/>
        <v>1</v>
      </c>
      <c r="BQ36" s="1">
        <f t="shared" si="45"/>
        <v>1</v>
      </c>
      <c r="BR36" s="1">
        <f t="shared" si="46"/>
        <v>1</v>
      </c>
      <c r="BT36" s="1">
        <v>3500</v>
      </c>
      <c r="BU36" s="1">
        <f t="shared" si="47"/>
        <v>25760</v>
      </c>
      <c r="BV36" s="1">
        <f>ROUNDDOWN(SUM($D$8:D36),0)</f>
        <v>529</v>
      </c>
    </row>
    <row r="37" spans="1:74" x14ac:dyDescent="0.15">
      <c r="A37" s="60"/>
      <c r="B37" s="3">
        <v>30</v>
      </c>
      <c r="C37" s="3"/>
      <c r="D37" s="27"/>
      <c r="E37" s="25"/>
      <c r="F37" s="3"/>
      <c r="G37" s="3"/>
      <c r="H37" s="3"/>
      <c r="I37" s="3">
        <v>3</v>
      </c>
      <c r="J37" s="3">
        <f t="shared" si="52"/>
        <v>15</v>
      </c>
      <c r="K37" s="3"/>
      <c r="L37" s="6"/>
      <c r="M37" s="2"/>
      <c r="Q37" s="1">
        <v>29</v>
      </c>
      <c r="R37" s="1">
        <f t="shared" si="2"/>
        <v>1</v>
      </c>
      <c r="S37" s="1">
        <f t="shared" si="3"/>
        <v>1</v>
      </c>
      <c r="T37" s="1">
        <f t="shared" si="4"/>
        <v>1</v>
      </c>
      <c r="U37" s="1">
        <f t="shared" si="5"/>
        <v>1</v>
      </c>
      <c r="V37" s="1">
        <f t="shared" si="6"/>
        <v>1</v>
      </c>
      <c r="W37" s="1">
        <f t="shared" si="7"/>
        <v>1</v>
      </c>
      <c r="X37" s="1">
        <f t="shared" si="8"/>
        <v>1</v>
      </c>
      <c r="Y37" s="1">
        <f t="shared" si="9"/>
        <v>1</v>
      </c>
      <c r="Z37" s="1">
        <f t="shared" si="10"/>
        <v>1</v>
      </c>
      <c r="AB37" s="1">
        <v>29</v>
      </c>
      <c r="AC37" s="1">
        <f t="shared" si="11"/>
        <v>1</v>
      </c>
      <c r="AD37" s="1">
        <f t="shared" si="12"/>
        <v>1</v>
      </c>
      <c r="AE37" s="1">
        <f t="shared" si="13"/>
        <v>1</v>
      </c>
      <c r="AF37" s="1">
        <f t="shared" si="14"/>
        <v>1</v>
      </c>
      <c r="AG37" s="1">
        <f t="shared" si="15"/>
        <v>1</v>
      </c>
      <c r="AH37" s="1">
        <f t="shared" si="16"/>
        <v>1</v>
      </c>
      <c r="AI37" s="1">
        <f t="shared" si="17"/>
        <v>1</v>
      </c>
      <c r="AJ37" s="1">
        <f t="shared" si="18"/>
        <v>1</v>
      </c>
      <c r="AK37" s="1">
        <f t="shared" si="19"/>
        <v>1</v>
      </c>
      <c r="AM37" s="1">
        <v>29</v>
      </c>
      <c r="AN37" s="1">
        <f t="shared" si="20"/>
        <v>1</v>
      </c>
      <c r="AO37" s="1">
        <f t="shared" si="21"/>
        <v>1</v>
      </c>
      <c r="AP37" s="1">
        <f t="shared" si="22"/>
        <v>1</v>
      </c>
      <c r="AQ37" s="1">
        <f t="shared" si="23"/>
        <v>1</v>
      </c>
      <c r="AR37" s="1">
        <f t="shared" si="24"/>
        <v>1</v>
      </c>
      <c r="AS37" s="1">
        <f t="shared" si="25"/>
        <v>1</v>
      </c>
      <c r="AT37" s="1">
        <f t="shared" si="26"/>
        <v>1</v>
      </c>
      <c r="AU37" s="1">
        <f t="shared" si="27"/>
        <v>1</v>
      </c>
      <c r="AV37" s="1">
        <f t="shared" si="28"/>
        <v>1</v>
      </c>
      <c r="AX37" s="1">
        <v>30</v>
      </c>
      <c r="AY37" s="1">
        <f t="shared" si="29"/>
        <v>1</v>
      </c>
      <c r="AZ37" s="1">
        <f t="shared" si="30"/>
        <v>1</v>
      </c>
      <c r="BA37" s="1">
        <f t="shared" si="31"/>
        <v>1</v>
      </c>
      <c r="BB37" s="1">
        <f t="shared" si="32"/>
        <v>1</v>
      </c>
      <c r="BC37" s="1">
        <f t="shared" si="33"/>
        <v>1</v>
      </c>
      <c r="BD37" s="1">
        <f t="shared" si="34"/>
        <v>1</v>
      </c>
      <c r="BE37" s="1">
        <f t="shared" si="35"/>
        <v>1</v>
      </c>
      <c r="BF37" s="1">
        <f t="shared" si="36"/>
        <v>1</v>
      </c>
      <c r="BG37" s="1">
        <f t="shared" si="37"/>
        <v>1</v>
      </c>
      <c r="BI37" s="1">
        <v>30</v>
      </c>
      <c r="BJ37" s="1">
        <f t="shared" si="38"/>
        <v>1</v>
      </c>
      <c r="BK37" s="1">
        <f t="shared" si="39"/>
        <v>1</v>
      </c>
      <c r="BL37" s="1">
        <f t="shared" si="40"/>
        <v>1</v>
      </c>
      <c r="BM37" s="1">
        <f t="shared" si="41"/>
        <v>1</v>
      </c>
      <c r="BN37" s="1">
        <f t="shared" si="42"/>
        <v>1</v>
      </c>
      <c r="BO37" s="1">
        <f t="shared" si="43"/>
        <v>1</v>
      </c>
      <c r="BP37" s="1">
        <f t="shared" si="44"/>
        <v>1</v>
      </c>
      <c r="BQ37" s="1">
        <f t="shared" si="45"/>
        <v>1</v>
      </c>
      <c r="BR37" s="1">
        <f t="shared" si="46"/>
        <v>1</v>
      </c>
    </row>
    <row r="38" spans="1:74" x14ac:dyDescent="0.15">
      <c r="A38" s="60"/>
      <c r="B38" s="3">
        <v>31</v>
      </c>
      <c r="C38" s="3"/>
      <c r="D38" s="27"/>
      <c r="E38" s="25"/>
      <c r="F38" s="3"/>
      <c r="G38" s="3"/>
      <c r="H38" s="3"/>
      <c r="I38" s="3">
        <v>3</v>
      </c>
      <c r="J38" s="3">
        <f t="shared" si="52"/>
        <v>15</v>
      </c>
      <c r="K38" s="3"/>
      <c r="L38" s="6"/>
      <c r="M38" s="2"/>
      <c r="Q38" s="1">
        <v>30</v>
      </c>
      <c r="R38" s="1">
        <f t="shared" si="2"/>
        <v>1</v>
      </c>
      <c r="S38" s="1">
        <f t="shared" si="3"/>
        <v>1</v>
      </c>
      <c r="T38" s="1">
        <f t="shared" si="4"/>
        <v>1</v>
      </c>
      <c r="U38" s="1">
        <f t="shared" si="5"/>
        <v>1</v>
      </c>
      <c r="V38" s="1">
        <f t="shared" si="6"/>
        <v>1</v>
      </c>
      <c r="W38" s="1">
        <f t="shared" si="7"/>
        <v>1</v>
      </c>
      <c r="X38" s="1">
        <f t="shared" si="8"/>
        <v>1</v>
      </c>
      <c r="Y38" s="1">
        <f t="shared" si="9"/>
        <v>1</v>
      </c>
      <c r="Z38" s="1">
        <f t="shared" si="10"/>
        <v>1</v>
      </c>
      <c r="AB38" s="1">
        <v>30</v>
      </c>
      <c r="AC38" s="1">
        <f t="shared" si="11"/>
        <v>1</v>
      </c>
      <c r="AD38" s="1">
        <f t="shared" si="12"/>
        <v>1</v>
      </c>
      <c r="AE38" s="1">
        <f t="shared" si="13"/>
        <v>1</v>
      </c>
      <c r="AF38" s="1">
        <f t="shared" si="14"/>
        <v>1</v>
      </c>
      <c r="AG38" s="1">
        <f t="shared" si="15"/>
        <v>1</v>
      </c>
      <c r="AH38" s="1">
        <f t="shared" si="16"/>
        <v>1</v>
      </c>
      <c r="AI38" s="1">
        <f t="shared" si="17"/>
        <v>1</v>
      </c>
      <c r="AJ38" s="1">
        <f t="shared" si="18"/>
        <v>1</v>
      </c>
      <c r="AK38" s="1">
        <f t="shared" si="19"/>
        <v>1</v>
      </c>
      <c r="AM38" s="1">
        <v>30</v>
      </c>
      <c r="AN38" s="1">
        <f t="shared" si="20"/>
        <v>1</v>
      </c>
      <c r="AO38" s="1">
        <f t="shared" si="21"/>
        <v>1</v>
      </c>
      <c r="AP38" s="1">
        <f t="shared" si="22"/>
        <v>1</v>
      </c>
      <c r="AQ38" s="1">
        <f t="shared" si="23"/>
        <v>1</v>
      </c>
      <c r="AR38" s="1">
        <f t="shared" si="24"/>
        <v>1</v>
      </c>
      <c r="AS38" s="1">
        <f t="shared" si="25"/>
        <v>1</v>
      </c>
      <c r="AT38" s="1">
        <f t="shared" si="26"/>
        <v>1</v>
      </c>
      <c r="AU38" s="1">
        <f t="shared" si="27"/>
        <v>1</v>
      </c>
      <c r="AV38" s="1">
        <f t="shared" si="28"/>
        <v>1</v>
      </c>
      <c r="AX38" s="1">
        <v>31</v>
      </c>
      <c r="AY38" s="1">
        <f t="shared" si="29"/>
        <v>1</v>
      </c>
      <c r="AZ38" s="1">
        <f t="shared" si="30"/>
        <v>1</v>
      </c>
      <c r="BA38" s="1">
        <f t="shared" si="31"/>
        <v>1</v>
      </c>
      <c r="BB38" s="1">
        <f t="shared" si="32"/>
        <v>1</v>
      </c>
      <c r="BC38" s="1">
        <f t="shared" si="33"/>
        <v>1</v>
      </c>
      <c r="BD38" s="1">
        <f t="shared" si="34"/>
        <v>1</v>
      </c>
      <c r="BE38" s="1">
        <f t="shared" si="35"/>
        <v>1</v>
      </c>
      <c r="BF38" s="1">
        <f t="shared" si="36"/>
        <v>1</v>
      </c>
      <c r="BG38" s="1">
        <f t="shared" si="37"/>
        <v>1</v>
      </c>
      <c r="BI38" s="1">
        <v>31</v>
      </c>
      <c r="BJ38" s="1">
        <f t="shared" si="38"/>
        <v>1</v>
      </c>
      <c r="BK38" s="1">
        <f t="shared" si="39"/>
        <v>1</v>
      </c>
      <c r="BL38" s="1">
        <f t="shared" si="40"/>
        <v>1</v>
      </c>
      <c r="BM38" s="1">
        <f t="shared" si="41"/>
        <v>1</v>
      </c>
      <c r="BN38" s="1">
        <f t="shared" si="42"/>
        <v>1</v>
      </c>
      <c r="BO38" s="1">
        <f t="shared" si="43"/>
        <v>1</v>
      </c>
      <c r="BP38" s="1">
        <f t="shared" si="44"/>
        <v>1</v>
      </c>
      <c r="BQ38" s="1">
        <f t="shared" si="45"/>
        <v>1</v>
      </c>
      <c r="BR38" s="1">
        <f t="shared" si="46"/>
        <v>1</v>
      </c>
    </row>
    <row r="39" spans="1:74" ht="14.25" thickBot="1" x14ac:dyDescent="0.2">
      <c r="A39" s="60"/>
      <c r="B39" s="46">
        <v>32</v>
      </c>
      <c r="C39" s="46"/>
      <c r="D39" s="47"/>
      <c r="E39" s="45"/>
      <c r="F39" s="46"/>
      <c r="G39" s="46"/>
      <c r="H39" s="46"/>
      <c r="I39" s="46">
        <v>3</v>
      </c>
      <c r="J39" s="46">
        <f t="shared" si="52"/>
        <v>15</v>
      </c>
      <c r="K39" s="46"/>
      <c r="L39" s="48"/>
      <c r="M39" s="2"/>
      <c r="Q39" s="1">
        <v>31</v>
      </c>
      <c r="R39" s="1">
        <f t="shared" si="2"/>
        <v>1</v>
      </c>
      <c r="S39" s="1">
        <f t="shared" si="3"/>
        <v>1</v>
      </c>
      <c r="T39" s="1">
        <f t="shared" si="4"/>
        <v>1</v>
      </c>
      <c r="U39" s="1">
        <f t="shared" si="5"/>
        <v>1</v>
      </c>
      <c r="V39" s="1">
        <f t="shared" si="6"/>
        <v>1</v>
      </c>
      <c r="W39" s="1">
        <f t="shared" si="7"/>
        <v>1</v>
      </c>
      <c r="X39" s="1">
        <f t="shared" si="8"/>
        <v>1</v>
      </c>
      <c r="Y39" s="1">
        <f t="shared" si="9"/>
        <v>1</v>
      </c>
      <c r="Z39" s="1">
        <f t="shared" si="10"/>
        <v>1</v>
      </c>
      <c r="AB39" s="1">
        <v>31</v>
      </c>
      <c r="AC39" s="1">
        <f t="shared" si="11"/>
        <v>1</v>
      </c>
      <c r="AD39" s="1">
        <f t="shared" si="12"/>
        <v>1</v>
      </c>
      <c r="AE39" s="1">
        <f t="shared" si="13"/>
        <v>1</v>
      </c>
      <c r="AF39" s="1">
        <f t="shared" si="14"/>
        <v>1</v>
      </c>
      <c r="AG39" s="1">
        <f t="shared" si="15"/>
        <v>1</v>
      </c>
      <c r="AH39" s="1">
        <f t="shared" si="16"/>
        <v>1</v>
      </c>
      <c r="AI39" s="1">
        <f t="shared" si="17"/>
        <v>1</v>
      </c>
      <c r="AJ39" s="1">
        <f t="shared" si="18"/>
        <v>1</v>
      </c>
      <c r="AK39" s="1">
        <f t="shared" si="19"/>
        <v>1</v>
      </c>
      <c r="AM39" s="1">
        <v>31</v>
      </c>
      <c r="AN39" s="1">
        <f t="shared" si="20"/>
        <v>1</v>
      </c>
      <c r="AO39" s="1">
        <f t="shared" si="21"/>
        <v>1</v>
      </c>
      <c r="AP39" s="1">
        <f t="shared" si="22"/>
        <v>1</v>
      </c>
      <c r="AQ39" s="1">
        <f t="shared" si="23"/>
        <v>1</v>
      </c>
      <c r="AR39" s="1">
        <f t="shared" si="24"/>
        <v>1</v>
      </c>
      <c r="AS39" s="1">
        <f t="shared" si="25"/>
        <v>1</v>
      </c>
      <c r="AT39" s="1">
        <f t="shared" si="26"/>
        <v>1</v>
      </c>
      <c r="AU39" s="1">
        <f t="shared" si="27"/>
        <v>1</v>
      </c>
      <c r="AV39" s="1">
        <f t="shared" si="28"/>
        <v>1</v>
      </c>
      <c r="AX39" s="1">
        <v>32</v>
      </c>
      <c r="AY39" s="1">
        <f t="shared" si="29"/>
        <v>1</v>
      </c>
      <c r="AZ39" s="1">
        <f t="shared" si="30"/>
        <v>1</v>
      </c>
      <c r="BA39" s="1">
        <f t="shared" si="31"/>
        <v>1</v>
      </c>
      <c r="BB39" s="1">
        <f t="shared" si="32"/>
        <v>1</v>
      </c>
      <c r="BC39" s="1">
        <f t="shared" si="33"/>
        <v>1</v>
      </c>
      <c r="BD39" s="1">
        <f t="shared" si="34"/>
        <v>1</v>
      </c>
      <c r="BE39" s="1">
        <f t="shared" si="35"/>
        <v>1</v>
      </c>
      <c r="BF39" s="1">
        <f t="shared" si="36"/>
        <v>1</v>
      </c>
      <c r="BG39" s="1">
        <f t="shared" si="37"/>
        <v>1</v>
      </c>
      <c r="BI39" s="1">
        <v>32</v>
      </c>
      <c r="BJ39" s="1">
        <f t="shared" si="38"/>
        <v>1</v>
      </c>
      <c r="BK39" s="1">
        <f t="shared" si="39"/>
        <v>1</v>
      </c>
      <c r="BL39" s="1">
        <f t="shared" si="40"/>
        <v>1</v>
      </c>
      <c r="BM39" s="1">
        <f t="shared" si="41"/>
        <v>1</v>
      </c>
      <c r="BN39" s="1">
        <f t="shared" si="42"/>
        <v>1</v>
      </c>
      <c r="BO39" s="1">
        <f t="shared" si="43"/>
        <v>1</v>
      </c>
      <c r="BP39" s="1">
        <f t="shared" si="44"/>
        <v>1</v>
      </c>
      <c r="BQ39" s="1">
        <f t="shared" si="45"/>
        <v>1</v>
      </c>
      <c r="BR39" s="1">
        <f t="shared" si="46"/>
        <v>1</v>
      </c>
    </row>
    <row r="40" spans="1:74" x14ac:dyDescent="0.15">
      <c r="A40" s="61" t="s">
        <v>1</v>
      </c>
      <c r="B40" s="8">
        <v>33</v>
      </c>
      <c r="C40" s="8"/>
      <c r="D40" s="29">
        <f>4*$J$2*$J$2</f>
        <v>100</v>
      </c>
      <c r="E40" s="24">
        <v>95</v>
      </c>
      <c r="F40" s="8">
        <f>(MATCH(1,AY$8:AY$46,0)+1)/2</f>
        <v>2</v>
      </c>
      <c r="G40" s="8">
        <f t="shared" si="50"/>
        <v>200</v>
      </c>
      <c r="H40" s="8">
        <f>H36+G40</f>
        <v>2907.5</v>
      </c>
      <c r="I40" s="8">
        <v>4</v>
      </c>
      <c r="J40" s="8">
        <f t="shared" ref="J40:J48" si="53">$J$2*$J$2</f>
        <v>25</v>
      </c>
      <c r="K40" s="8"/>
      <c r="L40" s="7"/>
      <c r="M40" s="2">
        <v>6000</v>
      </c>
      <c r="N40" s="1">
        <f t="shared" si="1"/>
        <v>12000</v>
      </c>
      <c r="Q40" s="1">
        <v>32</v>
      </c>
      <c r="R40" s="1">
        <f t="shared" si="2"/>
        <v>1</v>
      </c>
      <c r="S40" s="1">
        <f t="shared" si="3"/>
        <v>1</v>
      </c>
      <c r="T40" s="1">
        <f t="shared" si="4"/>
        <v>1</v>
      </c>
      <c r="U40" s="1">
        <f t="shared" si="5"/>
        <v>1</v>
      </c>
      <c r="V40" s="1">
        <f t="shared" si="6"/>
        <v>1</v>
      </c>
      <c r="W40" s="1">
        <f t="shared" si="7"/>
        <v>1</v>
      </c>
      <c r="X40" s="1">
        <f t="shared" si="8"/>
        <v>1</v>
      </c>
      <c r="Y40" s="1">
        <f t="shared" si="9"/>
        <v>1</v>
      </c>
      <c r="Z40" s="1">
        <f t="shared" si="10"/>
        <v>1</v>
      </c>
      <c r="AB40" s="1">
        <v>32</v>
      </c>
      <c r="AC40" s="1">
        <f t="shared" si="11"/>
        <v>1</v>
      </c>
      <c r="AD40" s="1">
        <f t="shared" si="12"/>
        <v>1</v>
      </c>
      <c r="AE40" s="1">
        <f t="shared" si="13"/>
        <v>1</v>
      </c>
      <c r="AF40" s="1">
        <f t="shared" si="14"/>
        <v>1</v>
      </c>
      <c r="AG40" s="1">
        <f t="shared" si="15"/>
        <v>1</v>
      </c>
      <c r="AH40" s="1">
        <f t="shared" si="16"/>
        <v>1</v>
      </c>
      <c r="AI40" s="1">
        <f t="shared" si="17"/>
        <v>1</v>
      </c>
      <c r="AJ40" s="1">
        <f t="shared" si="18"/>
        <v>1</v>
      </c>
      <c r="AK40" s="1">
        <f t="shared" si="19"/>
        <v>1</v>
      </c>
      <c r="AM40" s="1">
        <v>32</v>
      </c>
      <c r="AN40" s="1">
        <f t="shared" si="20"/>
        <v>1</v>
      </c>
      <c r="AO40" s="1">
        <f t="shared" si="21"/>
        <v>1</v>
      </c>
      <c r="AP40" s="1">
        <f t="shared" si="22"/>
        <v>1</v>
      </c>
      <c r="AQ40" s="1">
        <f t="shared" si="23"/>
        <v>1</v>
      </c>
      <c r="AR40" s="1">
        <f t="shared" si="24"/>
        <v>1</v>
      </c>
      <c r="AS40" s="1">
        <f t="shared" si="25"/>
        <v>1</v>
      </c>
      <c r="AT40" s="1">
        <f t="shared" si="26"/>
        <v>1</v>
      </c>
      <c r="AU40" s="1">
        <f t="shared" si="27"/>
        <v>1</v>
      </c>
      <c r="AV40" s="1">
        <f t="shared" si="28"/>
        <v>1</v>
      </c>
      <c r="AX40" s="1">
        <v>33</v>
      </c>
      <c r="AY40" s="1">
        <f t="shared" si="29"/>
        <v>1</v>
      </c>
      <c r="AZ40" s="1">
        <f t="shared" si="30"/>
        <v>1</v>
      </c>
      <c r="BA40" s="1">
        <f t="shared" si="31"/>
        <v>1</v>
      </c>
      <c r="BB40" s="1">
        <f t="shared" si="32"/>
        <v>1</v>
      </c>
      <c r="BC40" s="1">
        <f t="shared" si="33"/>
        <v>1</v>
      </c>
      <c r="BD40" s="1">
        <f t="shared" si="34"/>
        <v>1</v>
      </c>
      <c r="BE40" s="1">
        <f t="shared" si="35"/>
        <v>1</v>
      </c>
      <c r="BF40" s="1">
        <f t="shared" si="36"/>
        <v>1</v>
      </c>
      <c r="BG40" s="1">
        <f t="shared" si="37"/>
        <v>1</v>
      </c>
      <c r="BI40" s="1">
        <v>33</v>
      </c>
      <c r="BJ40" s="1">
        <f t="shared" si="38"/>
        <v>1</v>
      </c>
      <c r="BK40" s="1">
        <f t="shared" si="39"/>
        <v>1</v>
      </c>
      <c r="BL40" s="1">
        <f t="shared" si="40"/>
        <v>1</v>
      </c>
      <c r="BM40" s="1">
        <f t="shared" si="41"/>
        <v>1</v>
      </c>
      <c r="BN40" s="1">
        <f t="shared" si="42"/>
        <v>1</v>
      </c>
      <c r="BO40" s="1">
        <f t="shared" si="43"/>
        <v>1</v>
      </c>
      <c r="BP40" s="1">
        <f t="shared" si="44"/>
        <v>1</v>
      </c>
      <c r="BQ40" s="1">
        <f t="shared" si="45"/>
        <v>1</v>
      </c>
      <c r="BR40" s="1">
        <f t="shared" si="46"/>
        <v>1</v>
      </c>
      <c r="BU40" s="1">
        <f t="shared" si="47"/>
        <v>8400</v>
      </c>
      <c r="BV40" s="1">
        <f>ROUNDDOWN(SUM($D$8:D40),0)</f>
        <v>629</v>
      </c>
    </row>
    <row r="41" spans="1:74" x14ac:dyDescent="0.15">
      <c r="A41" s="62"/>
      <c r="B41" s="3">
        <v>34</v>
      </c>
      <c r="C41" s="3"/>
      <c r="D41" s="27">
        <f>4*$J$2*$J$2</f>
        <v>100</v>
      </c>
      <c r="E41" s="25">
        <v>90</v>
      </c>
      <c r="F41" s="3">
        <f>(MATCH(1,AZ$8:AZ$46,0)+1)/2</f>
        <v>3</v>
      </c>
      <c r="G41" s="3">
        <f t="shared" si="50"/>
        <v>300</v>
      </c>
      <c r="H41" s="3">
        <f t="shared" ref="H41:H56" si="54">H40+G41</f>
        <v>3207.5</v>
      </c>
      <c r="I41" s="3">
        <v>4</v>
      </c>
      <c r="J41" s="3">
        <f t="shared" si="53"/>
        <v>25</v>
      </c>
      <c r="K41" s="3"/>
      <c r="L41" s="6"/>
      <c r="M41" s="2">
        <v>6300</v>
      </c>
      <c r="N41" s="1">
        <f>M41*F41</f>
        <v>18900</v>
      </c>
      <c r="Q41" s="1">
        <v>33</v>
      </c>
      <c r="R41" s="1">
        <f t="shared" si="2"/>
        <v>1</v>
      </c>
      <c r="S41" s="1">
        <f t="shared" si="3"/>
        <v>1</v>
      </c>
      <c r="T41" s="1">
        <f t="shared" si="4"/>
        <v>1</v>
      </c>
      <c r="U41" s="1">
        <f t="shared" si="5"/>
        <v>1</v>
      </c>
      <c r="V41" s="1">
        <f t="shared" si="6"/>
        <v>1</v>
      </c>
      <c r="W41" s="1">
        <f t="shared" si="7"/>
        <v>1</v>
      </c>
      <c r="X41" s="1">
        <f t="shared" si="8"/>
        <v>1</v>
      </c>
      <c r="Y41" s="1">
        <f t="shared" si="9"/>
        <v>1</v>
      </c>
      <c r="Z41" s="1">
        <f t="shared" si="10"/>
        <v>1</v>
      </c>
      <c r="AB41" s="1">
        <v>33</v>
      </c>
      <c r="AC41" s="1">
        <f t="shared" si="11"/>
        <v>1</v>
      </c>
      <c r="AD41" s="1">
        <f t="shared" si="12"/>
        <v>1</v>
      </c>
      <c r="AE41" s="1">
        <f t="shared" si="13"/>
        <v>1</v>
      </c>
      <c r="AF41" s="1">
        <f t="shared" si="14"/>
        <v>1</v>
      </c>
      <c r="AG41" s="1">
        <f t="shared" si="15"/>
        <v>1</v>
      </c>
      <c r="AH41" s="1">
        <f t="shared" si="16"/>
        <v>1</v>
      </c>
      <c r="AI41" s="1">
        <f t="shared" si="17"/>
        <v>1</v>
      </c>
      <c r="AJ41" s="1">
        <f t="shared" si="18"/>
        <v>1</v>
      </c>
      <c r="AK41" s="1">
        <f t="shared" si="19"/>
        <v>1</v>
      </c>
      <c r="AM41" s="1">
        <v>33</v>
      </c>
      <c r="AN41" s="1">
        <f t="shared" si="20"/>
        <v>1</v>
      </c>
      <c r="AO41" s="1">
        <f t="shared" si="21"/>
        <v>1</v>
      </c>
      <c r="AP41" s="1">
        <f t="shared" si="22"/>
        <v>1</v>
      </c>
      <c r="AQ41" s="1">
        <f t="shared" si="23"/>
        <v>1</v>
      </c>
      <c r="AR41" s="1">
        <f t="shared" si="24"/>
        <v>1</v>
      </c>
      <c r="AS41" s="1">
        <f t="shared" si="25"/>
        <v>1</v>
      </c>
      <c r="AT41" s="1">
        <f t="shared" si="26"/>
        <v>1</v>
      </c>
      <c r="AU41" s="1">
        <f t="shared" si="27"/>
        <v>1</v>
      </c>
      <c r="AV41" s="1">
        <f t="shared" si="28"/>
        <v>1</v>
      </c>
      <c r="AX41" s="1">
        <v>34</v>
      </c>
      <c r="AY41" s="1">
        <f t="shared" si="29"/>
        <v>1</v>
      </c>
      <c r="AZ41" s="1">
        <f t="shared" si="30"/>
        <v>1</v>
      </c>
      <c r="BA41" s="1">
        <f t="shared" si="31"/>
        <v>1</v>
      </c>
      <c r="BB41" s="1">
        <f t="shared" si="32"/>
        <v>1</v>
      </c>
      <c r="BC41" s="1">
        <f t="shared" si="33"/>
        <v>1</v>
      </c>
      <c r="BD41" s="1">
        <f t="shared" si="34"/>
        <v>1</v>
      </c>
      <c r="BE41" s="1">
        <f t="shared" si="35"/>
        <v>1</v>
      </c>
      <c r="BF41" s="1">
        <f t="shared" si="36"/>
        <v>1</v>
      </c>
      <c r="BG41" s="1">
        <f t="shared" si="37"/>
        <v>1</v>
      </c>
      <c r="BI41" s="1">
        <v>34</v>
      </c>
      <c r="BJ41" s="1">
        <f t="shared" si="38"/>
        <v>1</v>
      </c>
      <c r="BK41" s="1">
        <f t="shared" si="39"/>
        <v>1</v>
      </c>
      <c r="BL41" s="1">
        <f t="shared" si="40"/>
        <v>1</v>
      </c>
      <c r="BM41" s="1">
        <f t="shared" si="41"/>
        <v>1</v>
      </c>
      <c r="BN41" s="1">
        <f t="shared" si="42"/>
        <v>1</v>
      </c>
      <c r="BO41" s="1">
        <f t="shared" si="43"/>
        <v>1</v>
      </c>
      <c r="BP41" s="1">
        <f t="shared" si="44"/>
        <v>1</v>
      </c>
      <c r="BQ41" s="1">
        <f t="shared" si="45"/>
        <v>1</v>
      </c>
      <c r="BR41" s="1">
        <f t="shared" si="46"/>
        <v>1</v>
      </c>
      <c r="BU41" s="1">
        <f t="shared" si="47"/>
        <v>13230</v>
      </c>
      <c r="BV41" s="1">
        <f>ROUNDDOWN(SUM($D$8:D41),0)</f>
        <v>729</v>
      </c>
    </row>
    <row r="42" spans="1:74" x14ac:dyDescent="0.15">
      <c r="A42" s="62"/>
      <c r="B42" s="3">
        <v>35</v>
      </c>
      <c r="C42" s="3"/>
      <c r="D42" s="27">
        <f>6*$J$2*$J$2</f>
        <v>150</v>
      </c>
      <c r="E42" s="25">
        <v>85</v>
      </c>
      <c r="F42" s="3">
        <f>(MATCH(1,BA$8:BA$46,0)+1)/2</f>
        <v>3.5</v>
      </c>
      <c r="G42" s="3">
        <f t="shared" si="50"/>
        <v>525</v>
      </c>
      <c r="H42" s="3">
        <f t="shared" si="54"/>
        <v>3732.5</v>
      </c>
      <c r="I42" s="3">
        <v>4</v>
      </c>
      <c r="J42" s="3">
        <f t="shared" si="53"/>
        <v>25</v>
      </c>
      <c r="K42" s="3" t="s">
        <v>0</v>
      </c>
      <c r="L42" s="6"/>
      <c r="M42" s="2">
        <v>6600</v>
      </c>
      <c r="N42" s="1">
        <f t="shared" si="1"/>
        <v>23100</v>
      </c>
      <c r="Q42" s="1">
        <v>34</v>
      </c>
      <c r="R42" s="1">
        <f t="shared" si="2"/>
        <v>1</v>
      </c>
      <c r="S42" s="1">
        <f t="shared" si="3"/>
        <v>1</v>
      </c>
      <c r="T42" s="1">
        <f t="shared" si="4"/>
        <v>1</v>
      </c>
      <c r="U42" s="1">
        <f t="shared" si="5"/>
        <v>1</v>
      </c>
      <c r="V42" s="1">
        <f t="shared" si="6"/>
        <v>1</v>
      </c>
      <c r="W42" s="1">
        <f t="shared" si="7"/>
        <v>1</v>
      </c>
      <c r="X42" s="1">
        <f t="shared" si="8"/>
        <v>1</v>
      </c>
      <c r="Y42" s="1">
        <f t="shared" si="9"/>
        <v>1</v>
      </c>
      <c r="Z42" s="1">
        <f t="shared" si="10"/>
        <v>1</v>
      </c>
      <c r="AB42" s="1">
        <v>34</v>
      </c>
      <c r="AC42" s="1">
        <f t="shared" si="11"/>
        <v>1</v>
      </c>
      <c r="AD42" s="1">
        <f t="shared" si="12"/>
        <v>1</v>
      </c>
      <c r="AE42" s="1">
        <f t="shared" si="13"/>
        <v>1</v>
      </c>
      <c r="AF42" s="1">
        <f t="shared" si="14"/>
        <v>1</v>
      </c>
      <c r="AG42" s="1">
        <f t="shared" si="15"/>
        <v>1</v>
      </c>
      <c r="AH42" s="1">
        <f t="shared" si="16"/>
        <v>1</v>
      </c>
      <c r="AI42" s="1">
        <f t="shared" si="17"/>
        <v>1</v>
      </c>
      <c r="AJ42" s="1">
        <f t="shared" si="18"/>
        <v>1</v>
      </c>
      <c r="AK42" s="1">
        <f t="shared" si="19"/>
        <v>1</v>
      </c>
      <c r="AM42" s="1">
        <v>34</v>
      </c>
      <c r="AN42" s="1">
        <f t="shared" si="20"/>
        <v>1</v>
      </c>
      <c r="AO42" s="1">
        <f t="shared" si="21"/>
        <v>1</v>
      </c>
      <c r="AP42" s="1">
        <f t="shared" si="22"/>
        <v>1</v>
      </c>
      <c r="AQ42" s="1">
        <f t="shared" si="23"/>
        <v>1</v>
      </c>
      <c r="AR42" s="1">
        <f t="shared" si="24"/>
        <v>1</v>
      </c>
      <c r="AS42" s="1">
        <f t="shared" si="25"/>
        <v>1</v>
      </c>
      <c r="AT42" s="1">
        <f t="shared" si="26"/>
        <v>1</v>
      </c>
      <c r="AU42" s="1">
        <f t="shared" si="27"/>
        <v>1</v>
      </c>
      <c r="AV42" s="1">
        <f t="shared" si="28"/>
        <v>1</v>
      </c>
      <c r="AX42" s="1">
        <v>35</v>
      </c>
      <c r="AY42" s="1">
        <f t="shared" si="29"/>
        <v>1</v>
      </c>
      <c r="AZ42" s="1">
        <f t="shared" si="30"/>
        <v>1</v>
      </c>
      <c r="BA42" s="1">
        <f t="shared" si="31"/>
        <v>1</v>
      </c>
      <c r="BB42" s="1">
        <f t="shared" si="32"/>
        <v>1</v>
      </c>
      <c r="BC42" s="1">
        <f t="shared" si="33"/>
        <v>1</v>
      </c>
      <c r="BD42" s="1">
        <f t="shared" si="34"/>
        <v>1</v>
      </c>
      <c r="BE42" s="1">
        <f t="shared" si="35"/>
        <v>1</v>
      </c>
      <c r="BF42" s="1">
        <f t="shared" si="36"/>
        <v>1</v>
      </c>
      <c r="BG42" s="1">
        <f t="shared" si="37"/>
        <v>1</v>
      </c>
      <c r="BI42" s="1">
        <v>35</v>
      </c>
      <c r="BJ42" s="1">
        <f t="shared" si="38"/>
        <v>1</v>
      </c>
      <c r="BK42" s="1">
        <f t="shared" si="39"/>
        <v>1</v>
      </c>
      <c r="BL42" s="1">
        <f t="shared" si="40"/>
        <v>1</v>
      </c>
      <c r="BM42" s="1">
        <f t="shared" si="41"/>
        <v>1</v>
      </c>
      <c r="BN42" s="1">
        <f t="shared" si="42"/>
        <v>1</v>
      </c>
      <c r="BO42" s="1">
        <f t="shared" si="43"/>
        <v>1</v>
      </c>
      <c r="BP42" s="1">
        <f t="shared" si="44"/>
        <v>1</v>
      </c>
      <c r="BQ42" s="1">
        <f t="shared" si="45"/>
        <v>1</v>
      </c>
      <c r="BR42" s="1">
        <f t="shared" si="46"/>
        <v>1</v>
      </c>
      <c r="BU42" s="1">
        <f t="shared" si="47"/>
        <v>16169.999999999998</v>
      </c>
      <c r="BV42" s="1">
        <f>ROUNDDOWN(SUM($D$8:D42),0)</f>
        <v>879</v>
      </c>
    </row>
    <row r="43" spans="1:74" x14ac:dyDescent="0.15">
      <c r="A43" s="62"/>
      <c r="B43" s="3">
        <v>36</v>
      </c>
      <c r="C43" s="3"/>
      <c r="D43" s="27">
        <f>6*$J$2*$J$2</f>
        <v>150</v>
      </c>
      <c r="E43" s="25">
        <v>80</v>
      </c>
      <c r="F43" s="3">
        <f>(MATCH(1,BB$8:BB$46,0)+1)/2</f>
        <v>4.5</v>
      </c>
      <c r="G43" s="3">
        <f t="shared" si="50"/>
        <v>675</v>
      </c>
      <c r="H43" s="3">
        <f t="shared" si="54"/>
        <v>4407.5</v>
      </c>
      <c r="I43" s="3">
        <v>4</v>
      </c>
      <c r="J43" s="3">
        <f t="shared" si="53"/>
        <v>25</v>
      </c>
      <c r="K43" s="3" t="s">
        <v>0</v>
      </c>
      <c r="L43" s="6"/>
      <c r="M43" s="2">
        <v>6900</v>
      </c>
      <c r="N43" s="1">
        <f t="shared" si="1"/>
        <v>31050</v>
      </c>
      <c r="Q43" s="1">
        <v>35</v>
      </c>
      <c r="R43" s="1">
        <f t="shared" si="2"/>
        <v>1</v>
      </c>
      <c r="S43" s="1">
        <f t="shared" si="3"/>
        <v>1</v>
      </c>
      <c r="T43" s="1">
        <f t="shared" si="4"/>
        <v>1</v>
      </c>
      <c r="U43" s="1">
        <f t="shared" si="5"/>
        <v>1</v>
      </c>
      <c r="V43" s="1">
        <f t="shared" si="6"/>
        <v>1</v>
      </c>
      <c r="W43" s="1">
        <f t="shared" si="7"/>
        <v>1</v>
      </c>
      <c r="X43" s="1">
        <f t="shared" si="8"/>
        <v>1</v>
      </c>
      <c r="Y43" s="1">
        <f t="shared" si="9"/>
        <v>1</v>
      </c>
      <c r="Z43" s="1">
        <f t="shared" si="10"/>
        <v>1</v>
      </c>
      <c r="AB43" s="1">
        <v>35</v>
      </c>
      <c r="AC43" s="1">
        <f t="shared" si="11"/>
        <v>1</v>
      </c>
      <c r="AD43" s="1">
        <f t="shared" si="12"/>
        <v>1</v>
      </c>
      <c r="AE43" s="1">
        <f t="shared" si="13"/>
        <v>1</v>
      </c>
      <c r="AF43" s="1">
        <f t="shared" si="14"/>
        <v>1</v>
      </c>
      <c r="AG43" s="1">
        <f t="shared" si="15"/>
        <v>1</v>
      </c>
      <c r="AH43" s="1">
        <f t="shared" si="16"/>
        <v>1</v>
      </c>
      <c r="AI43" s="1">
        <f t="shared" si="17"/>
        <v>1</v>
      </c>
      <c r="AJ43" s="1">
        <f t="shared" si="18"/>
        <v>1</v>
      </c>
      <c r="AK43" s="1">
        <f t="shared" si="19"/>
        <v>1</v>
      </c>
      <c r="AM43" s="1">
        <v>35</v>
      </c>
      <c r="AN43" s="1">
        <f t="shared" si="20"/>
        <v>1</v>
      </c>
      <c r="AO43" s="1">
        <f t="shared" si="21"/>
        <v>1</v>
      </c>
      <c r="AP43" s="1">
        <f t="shared" si="22"/>
        <v>1</v>
      </c>
      <c r="AQ43" s="1">
        <f t="shared" si="23"/>
        <v>1</v>
      </c>
      <c r="AR43" s="1">
        <f t="shared" si="24"/>
        <v>1</v>
      </c>
      <c r="AS43" s="1">
        <f t="shared" si="25"/>
        <v>1</v>
      </c>
      <c r="AT43" s="1">
        <f t="shared" si="26"/>
        <v>1</v>
      </c>
      <c r="AU43" s="1">
        <f t="shared" si="27"/>
        <v>1</v>
      </c>
      <c r="AV43" s="1">
        <f t="shared" si="28"/>
        <v>1</v>
      </c>
      <c r="AX43" s="1">
        <v>36</v>
      </c>
      <c r="AY43" s="1">
        <f t="shared" si="29"/>
        <v>1</v>
      </c>
      <c r="AZ43" s="1">
        <f t="shared" si="30"/>
        <v>1</v>
      </c>
      <c r="BA43" s="1">
        <f t="shared" si="31"/>
        <v>1</v>
      </c>
      <c r="BB43" s="1">
        <f t="shared" si="32"/>
        <v>1</v>
      </c>
      <c r="BC43" s="1">
        <f t="shared" si="33"/>
        <v>1</v>
      </c>
      <c r="BD43" s="1">
        <f t="shared" si="34"/>
        <v>1</v>
      </c>
      <c r="BE43" s="1">
        <f t="shared" si="35"/>
        <v>1</v>
      </c>
      <c r="BF43" s="1">
        <f t="shared" si="36"/>
        <v>1</v>
      </c>
      <c r="BG43" s="1">
        <f t="shared" si="37"/>
        <v>1</v>
      </c>
      <c r="BI43" s="1">
        <v>36</v>
      </c>
      <c r="BJ43" s="1">
        <f t="shared" si="38"/>
        <v>1</v>
      </c>
      <c r="BK43" s="1">
        <f t="shared" si="39"/>
        <v>1</v>
      </c>
      <c r="BL43" s="1">
        <f t="shared" si="40"/>
        <v>1</v>
      </c>
      <c r="BM43" s="1">
        <f t="shared" si="41"/>
        <v>1</v>
      </c>
      <c r="BN43" s="1">
        <f t="shared" si="42"/>
        <v>1</v>
      </c>
      <c r="BO43" s="1">
        <f t="shared" si="43"/>
        <v>1</v>
      </c>
      <c r="BP43" s="1">
        <f t="shared" si="44"/>
        <v>1</v>
      </c>
      <c r="BQ43" s="1">
        <f t="shared" si="45"/>
        <v>1</v>
      </c>
      <c r="BR43" s="1">
        <f t="shared" si="46"/>
        <v>1</v>
      </c>
      <c r="BU43" s="1">
        <f t="shared" si="47"/>
        <v>21735</v>
      </c>
      <c r="BV43" s="1">
        <f>ROUNDDOWN(SUM($D$8:D43),0)</f>
        <v>1029</v>
      </c>
    </row>
    <row r="44" spans="1:74" x14ac:dyDescent="0.15">
      <c r="A44" s="62"/>
      <c r="B44" s="3">
        <v>37</v>
      </c>
      <c r="C44" s="3"/>
      <c r="D44" s="27">
        <f>7*$J$2*$J$2</f>
        <v>175</v>
      </c>
      <c r="E44" s="25">
        <v>75</v>
      </c>
      <c r="F44" s="3">
        <f>(MATCH(1,BC$8:BC$46,0)+1)/2</f>
        <v>5.5</v>
      </c>
      <c r="G44" s="3">
        <f t="shared" si="50"/>
        <v>962.5</v>
      </c>
      <c r="H44" s="3">
        <f t="shared" si="54"/>
        <v>5370</v>
      </c>
      <c r="I44" s="3">
        <v>4</v>
      </c>
      <c r="J44" s="3">
        <f t="shared" si="53"/>
        <v>25</v>
      </c>
      <c r="K44" s="3" t="s">
        <v>0</v>
      </c>
      <c r="L44" s="6"/>
      <c r="M44" s="2">
        <v>7200</v>
      </c>
      <c r="N44" s="1">
        <f t="shared" si="1"/>
        <v>39600</v>
      </c>
      <c r="Q44" s="1">
        <v>36</v>
      </c>
      <c r="R44" s="1">
        <f t="shared" si="2"/>
        <v>1</v>
      </c>
      <c r="S44" s="1">
        <f t="shared" si="3"/>
        <v>1</v>
      </c>
      <c r="T44" s="1">
        <f t="shared" si="4"/>
        <v>1</v>
      </c>
      <c r="U44" s="1">
        <f t="shared" si="5"/>
        <v>1</v>
      </c>
      <c r="V44" s="1">
        <f t="shared" si="6"/>
        <v>1</v>
      </c>
      <c r="W44" s="1">
        <f t="shared" si="7"/>
        <v>1</v>
      </c>
      <c r="X44" s="1">
        <f t="shared" si="8"/>
        <v>1</v>
      </c>
      <c r="Y44" s="1">
        <f t="shared" si="9"/>
        <v>1</v>
      </c>
      <c r="Z44" s="1">
        <f t="shared" si="10"/>
        <v>1</v>
      </c>
      <c r="AB44" s="1">
        <v>36</v>
      </c>
      <c r="AC44" s="1">
        <f t="shared" si="11"/>
        <v>1</v>
      </c>
      <c r="AD44" s="1">
        <f t="shared" si="12"/>
        <v>1</v>
      </c>
      <c r="AE44" s="1">
        <f t="shared" si="13"/>
        <v>1</v>
      </c>
      <c r="AF44" s="1">
        <f t="shared" si="14"/>
        <v>1</v>
      </c>
      <c r="AG44" s="1">
        <f t="shared" si="15"/>
        <v>1</v>
      </c>
      <c r="AH44" s="1">
        <f t="shared" si="16"/>
        <v>1</v>
      </c>
      <c r="AI44" s="1">
        <f t="shared" si="17"/>
        <v>1</v>
      </c>
      <c r="AJ44" s="1">
        <f t="shared" si="18"/>
        <v>1</v>
      </c>
      <c r="AK44" s="1">
        <f t="shared" si="19"/>
        <v>1</v>
      </c>
      <c r="AM44" s="1">
        <v>36</v>
      </c>
      <c r="AN44" s="1">
        <f t="shared" si="20"/>
        <v>1</v>
      </c>
      <c r="AO44" s="1">
        <f t="shared" si="21"/>
        <v>1</v>
      </c>
      <c r="AP44" s="1">
        <f t="shared" si="22"/>
        <v>1</v>
      </c>
      <c r="AQ44" s="1">
        <f t="shared" si="23"/>
        <v>1</v>
      </c>
      <c r="AR44" s="1">
        <f t="shared" si="24"/>
        <v>1</v>
      </c>
      <c r="AS44" s="1">
        <f t="shared" si="25"/>
        <v>1</v>
      </c>
      <c r="AT44" s="1">
        <f t="shared" si="26"/>
        <v>1</v>
      </c>
      <c r="AU44" s="1">
        <f t="shared" si="27"/>
        <v>1</v>
      </c>
      <c r="AV44" s="1">
        <f t="shared" si="28"/>
        <v>1</v>
      </c>
      <c r="AX44" s="1">
        <v>37</v>
      </c>
      <c r="AY44" s="1">
        <f t="shared" si="29"/>
        <v>1</v>
      </c>
      <c r="AZ44" s="1">
        <f t="shared" si="30"/>
        <v>1</v>
      </c>
      <c r="BA44" s="1">
        <f t="shared" si="31"/>
        <v>1</v>
      </c>
      <c r="BB44" s="1">
        <f t="shared" si="32"/>
        <v>1</v>
      </c>
      <c r="BC44" s="1">
        <f t="shared" si="33"/>
        <v>1</v>
      </c>
      <c r="BD44" s="1">
        <f t="shared" si="34"/>
        <v>1</v>
      </c>
      <c r="BE44" s="1">
        <f t="shared" si="35"/>
        <v>1</v>
      </c>
      <c r="BF44" s="1">
        <f t="shared" si="36"/>
        <v>1</v>
      </c>
      <c r="BG44" s="1">
        <f t="shared" si="37"/>
        <v>1</v>
      </c>
      <c r="BI44" s="1">
        <v>37</v>
      </c>
      <c r="BJ44" s="1">
        <f t="shared" si="38"/>
        <v>1</v>
      </c>
      <c r="BK44" s="1">
        <f t="shared" si="39"/>
        <v>1</v>
      </c>
      <c r="BL44" s="1">
        <f t="shared" si="40"/>
        <v>1</v>
      </c>
      <c r="BM44" s="1">
        <f t="shared" si="41"/>
        <v>1</v>
      </c>
      <c r="BN44" s="1">
        <f t="shared" si="42"/>
        <v>1</v>
      </c>
      <c r="BO44" s="1">
        <f t="shared" si="43"/>
        <v>1</v>
      </c>
      <c r="BP44" s="1">
        <f t="shared" si="44"/>
        <v>1</v>
      </c>
      <c r="BQ44" s="1">
        <f t="shared" si="45"/>
        <v>1</v>
      </c>
      <c r="BR44" s="1">
        <f t="shared" si="46"/>
        <v>1</v>
      </c>
      <c r="BU44" s="1">
        <f t="shared" si="47"/>
        <v>27720</v>
      </c>
      <c r="BV44" s="1">
        <f>ROUNDDOWN(SUM($D$8:D44),0)</f>
        <v>1204</v>
      </c>
    </row>
    <row r="45" spans="1:74" x14ac:dyDescent="0.15">
      <c r="A45" s="62"/>
      <c r="B45" s="3">
        <v>38</v>
      </c>
      <c r="C45" s="3"/>
      <c r="D45" s="27">
        <f>7*$J$2*$J$2</f>
        <v>175</v>
      </c>
      <c r="E45" s="25">
        <v>70</v>
      </c>
      <c r="F45" s="3">
        <f>(MATCH(1,BD$8:BD$46,0)+1)/2</f>
        <v>6.5</v>
      </c>
      <c r="G45" s="3">
        <f t="shared" si="50"/>
        <v>1137.5</v>
      </c>
      <c r="H45" s="3">
        <f t="shared" si="54"/>
        <v>6507.5</v>
      </c>
      <c r="I45" s="3">
        <v>4</v>
      </c>
      <c r="J45" s="3">
        <f t="shared" si="53"/>
        <v>25</v>
      </c>
      <c r="K45" s="3"/>
      <c r="L45" s="6"/>
      <c r="M45" s="2">
        <v>7500</v>
      </c>
      <c r="N45" s="1">
        <f t="shared" si="1"/>
        <v>48750</v>
      </c>
      <c r="Q45" s="1">
        <v>37</v>
      </c>
      <c r="R45" s="1">
        <f t="shared" si="2"/>
        <v>1</v>
      </c>
      <c r="S45" s="1">
        <f t="shared" si="3"/>
        <v>1</v>
      </c>
      <c r="T45" s="1">
        <f t="shared" si="4"/>
        <v>1</v>
      </c>
      <c r="U45" s="1">
        <f t="shared" si="5"/>
        <v>1</v>
      </c>
      <c r="V45" s="1">
        <f t="shared" si="6"/>
        <v>1</v>
      </c>
      <c r="W45" s="1">
        <f t="shared" si="7"/>
        <v>1</v>
      </c>
      <c r="X45" s="1">
        <f t="shared" si="8"/>
        <v>1</v>
      </c>
      <c r="Y45" s="1">
        <f t="shared" si="9"/>
        <v>1</v>
      </c>
      <c r="Z45" s="1">
        <f t="shared" si="10"/>
        <v>1</v>
      </c>
      <c r="AB45" s="1">
        <v>37</v>
      </c>
      <c r="AC45" s="1">
        <f t="shared" si="11"/>
        <v>1</v>
      </c>
      <c r="AD45" s="1">
        <f t="shared" si="12"/>
        <v>1</v>
      </c>
      <c r="AE45" s="1">
        <f t="shared" si="13"/>
        <v>1</v>
      </c>
      <c r="AF45" s="1">
        <f t="shared" si="14"/>
        <v>1</v>
      </c>
      <c r="AG45" s="1">
        <f t="shared" si="15"/>
        <v>1</v>
      </c>
      <c r="AH45" s="1">
        <f t="shared" si="16"/>
        <v>1</v>
      </c>
      <c r="AI45" s="1">
        <f t="shared" si="17"/>
        <v>1</v>
      </c>
      <c r="AJ45" s="1">
        <f t="shared" si="18"/>
        <v>1</v>
      </c>
      <c r="AK45" s="1">
        <f t="shared" si="19"/>
        <v>1</v>
      </c>
      <c r="AM45" s="1">
        <v>37</v>
      </c>
      <c r="AN45" s="1">
        <f t="shared" si="20"/>
        <v>1</v>
      </c>
      <c r="AO45" s="1">
        <f t="shared" si="21"/>
        <v>1</v>
      </c>
      <c r="AP45" s="1">
        <f t="shared" si="22"/>
        <v>1</v>
      </c>
      <c r="AQ45" s="1">
        <f t="shared" si="23"/>
        <v>1</v>
      </c>
      <c r="AR45" s="1">
        <f t="shared" si="24"/>
        <v>1</v>
      </c>
      <c r="AS45" s="1">
        <f t="shared" si="25"/>
        <v>1</v>
      </c>
      <c r="AT45" s="1">
        <f t="shared" si="26"/>
        <v>1</v>
      </c>
      <c r="AU45" s="1">
        <f t="shared" si="27"/>
        <v>1</v>
      </c>
      <c r="AV45" s="1">
        <f t="shared" si="28"/>
        <v>1</v>
      </c>
      <c r="AX45" s="1">
        <v>38</v>
      </c>
      <c r="AY45" s="1">
        <f t="shared" si="29"/>
        <v>1</v>
      </c>
      <c r="AZ45" s="1">
        <f t="shared" si="30"/>
        <v>1</v>
      </c>
      <c r="BA45" s="1">
        <f t="shared" si="31"/>
        <v>1</v>
      </c>
      <c r="BB45" s="1">
        <f t="shared" si="32"/>
        <v>1</v>
      </c>
      <c r="BC45" s="1">
        <f t="shared" si="33"/>
        <v>1</v>
      </c>
      <c r="BD45" s="1">
        <f t="shared" si="34"/>
        <v>1</v>
      </c>
      <c r="BE45" s="1">
        <f t="shared" si="35"/>
        <v>1</v>
      </c>
      <c r="BF45" s="1">
        <f t="shared" si="36"/>
        <v>1</v>
      </c>
      <c r="BG45" s="1">
        <f t="shared" si="37"/>
        <v>1</v>
      </c>
      <c r="BI45" s="1">
        <v>38</v>
      </c>
      <c r="BJ45" s="1">
        <f t="shared" si="38"/>
        <v>1</v>
      </c>
      <c r="BK45" s="1">
        <f t="shared" si="39"/>
        <v>1</v>
      </c>
      <c r="BL45" s="1">
        <f t="shared" si="40"/>
        <v>1</v>
      </c>
      <c r="BM45" s="1">
        <f t="shared" si="41"/>
        <v>1</v>
      </c>
      <c r="BN45" s="1">
        <f t="shared" si="42"/>
        <v>1</v>
      </c>
      <c r="BO45" s="1">
        <f t="shared" si="43"/>
        <v>1</v>
      </c>
      <c r="BP45" s="1">
        <f t="shared" si="44"/>
        <v>1</v>
      </c>
      <c r="BQ45" s="1">
        <f t="shared" si="45"/>
        <v>1</v>
      </c>
      <c r="BR45" s="1">
        <f t="shared" si="46"/>
        <v>1</v>
      </c>
      <c r="BU45" s="1">
        <f t="shared" si="47"/>
        <v>34125</v>
      </c>
      <c r="BV45" s="1">
        <f>ROUNDDOWN(SUM($D$8:D45),0)</f>
        <v>1379</v>
      </c>
    </row>
    <row r="46" spans="1:74" x14ac:dyDescent="0.15">
      <c r="A46" s="62"/>
      <c r="B46" s="3">
        <v>39</v>
      </c>
      <c r="C46" s="3"/>
      <c r="D46" s="27">
        <f>8*$J$2*$J$2</f>
        <v>200</v>
      </c>
      <c r="E46" s="25">
        <v>65</v>
      </c>
      <c r="F46" s="3">
        <f>(MATCH(1,BE$8:BE$46,0)+1)/2</f>
        <v>7</v>
      </c>
      <c r="G46" s="3">
        <f t="shared" si="50"/>
        <v>1400</v>
      </c>
      <c r="H46" s="3">
        <f t="shared" si="54"/>
        <v>7907.5</v>
      </c>
      <c r="I46" s="3">
        <v>4</v>
      </c>
      <c r="J46" s="3">
        <f t="shared" si="53"/>
        <v>25</v>
      </c>
      <c r="K46" s="3"/>
      <c r="L46" s="6"/>
      <c r="M46" s="2">
        <v>7800</v>
      </c>
      <c r="N46" s="1">
        <f t="shared" si="1"/>
        <v>54600</v>
      </c>
      <c r="O46" s="2"/>
      <c r="P46" s="2"/>
      <c r="Q46" s="1">
        <v>38</v>
      </c>
      <c r="R46" s="1">
        <f t="shared" si="2"/>
        <v>1</v>
      </c>
      <c r="S46" s="1">
        <f t="shared" si="3"/>
        <v>1</v>
      </c>
      <c r="T46" s="1">
        <f t="shared" si="4"/>
        <v>1</v>
      </c>
      <c r="U46" s="1">
        <f t="shared" si="5"/>
        <v>1</v>
      </c>
      <c r="V46" s="1">
        <f t="shared" si="6"/>
        <v>1</v>
      </c>
      <c r="W46" s="1">
        <f t="shared" si="7"/>
        <v>1</v>
      </c>
      <c r="X46" s="1">
        <f t="shared" si="8"/>
        <v>1</v>
      </c>
      <c r="Y46" s="1">
        <f t="shared" si="9"/>
        <v>1</v>
      </c>
      <c r="Z46" s="1">
        <f t="shared" si="10"/>
        <v>1</v>
      </c>
      <c r="AB46" s="1">
        <v>38</v>
      </c>
      <c r="AC46" s="1">
        <f t="shared" si="11"/>
        <v>1</v>
      </c>
      <c r="AD46" s="1">
        <f t="shared" si="12"/>
        <v>1</v>
      </c>
      <c r="AE46" s="1">
        <f t="shared" si="13"/>
        <v>1</v>
      </c>
      <c r="AF46" s="1">
        <f t="shared" si="14"/>
        <v>1</v>
      </c>
      <c r="AG46" s="1">
        <f t="shared" si="15"/>
        <v>1</v>
      </c>
      <c r="AH46" s="1">
        <f t="shared" si="16"/>
        <v>1</v>
      </c>
      <c r="AI46" s="1">
        <f t="shared" si="17"/>
        <v>1</v>
      </c>
      <c r="AJ46" s="1">
        <f t="shared" si="18"/>
        <v>1</v>
      </c>
      <c r="AK46" s="1">
        <f t="shared" si="19"/>
        <v>1</v>
      </c>
      <c r="AM46" s="1">
        <v>38</v>
      </c>
      <c r="AN46" s="1">
        <f t="shared" si="20"/>
        <v>1</v>
      </c>
      <c r="AO46" s="1">
        <f t="shared" si="21"/>
        <v>1</v>
      </c>
      <c r="AP46" s="1">
        <f t="shared" si="22"/>
        <v>1</v>
      </c>
      <c r="AQ46" s="1">
        <f t="shared" si="23"/>
        <v>1</v>
      </c>
      <c r="AR46" s="1">
        <f t="shared" si="24"/>
        <v>1</v>
      </c>
      <c r="AS46" s="1">
        <f t="shared" si="25"/>
        <v>1</v>
      </c>
      <c r="AT46" s="1">
        <f t="shared" si="26"/>
        <v>1</v>
      </c>
      <c r="AU46" s="1">
        <f t="shared" si="27"/>
        <v>1</v>
      </c>
      <c r="AV46" s="1">
        <f t="shared" si="28"/>
        <v>1</v>
      </c>
      <c r="AX46" s="1">
        <v>39</v>
      </c>
      <c r="AY46" s="1">
        <f t="shared" si="29"/>
        <v>1</v>
      </c>
      <c r="AZ46" s="1">
        <f t="shared" si="30"/>
        <v>1</v>
      </c>
      <c r="BA46" s="1">
        <f t="shared" si="31"/>
        <v>1</v>
      </c>
      <c r="BB46" s="1">
        <f t="shared" si="32"/>
        <v>1</v>
      </c>
      <c r="BC46" s="1">
        <f t="shared" si="33"/>
        <v>1</v>
      </c>
      <c r="BD46" s="1">
        <f t="shared" si="34"/>
        <v>1</v>
      </c>
      <c r="BE46" s="1">
        <f t="shared" si="35"/>
        <v>1</v>
      </c>
      <c r="BF46" s="1">
        <f t="shared" si="36"/>
        <v>1</v>
      </c>
      <c r="BG46" s="1">
        <f t="shared" si="37"/>
        <v>1</v>
      </c>
      <c r="BI46" s="1">
        <v>39</v>
      </c>
      <c r="BJ46" s="1">
        <f t="shared" si="38"/>
        <v>1</v>
      </c>
      <c r="BK46" s="1">
        <f t="shared" si="39"/>
        <v>1</v>
      </c>
      <c r="BL46" s="1">
        <f t="shared" si="40"/>
        <v>1</v>
      </c>
      <c r="BM46" s="1">
        <f t="shared" si="41"/>
        <v>1</v>
      </c>
      <c r="BN46" s="1">
        <f t="shared" si="42"/>
        <v>1</v>
      </c>
      <c r="BO46" s="1">
        <f t="shared" si="43"/>
        <v>1</v>
      </c>
      <c r="BP46" s="1">
        <f t="shared" si="44"/>
        <v>1</v>
      </c>
      <c r="BQ46" s="1">
        <f t="shared" si="45"/>
        <v>1</v>
      </c>
      <c r="BR46" s="1">
        <f t="shared" si="46"/>
        <v>1</v>
      </c>
      <c r="BU46" s="1">
        <f t="shared" si="47"/>
        <v>38220</v>
      </c>
      <c r="BV46" s="1">
        <f>ROUNDDOWN(SUM($D$8:D46),0)</f>
        <v>1579</v>
      </c>
    </row>
    <row r="47" spans="1:74" x14ac:dyDescent="0.15">
      <c r="A47" s="62"/>
      <c r="B47" s="3">
        <v>40</v>
      </c>
      <c r="C47" s="3"/>
      <c r="D47" s="27">
        <f>9*$J$2*$J$2</f>
        <v>225</v>
      </c>
      <c r="E47" s="25">
        <v>60</v>
      </c>
      <c r="F47" s="3">
        <f>(MATCH(1,BF$8:BF$46,0)+1)/2</f>
        <v>8</v>
      </c>
      <c r="G47" s="3">
        <f t="shared" si="50"/>
        <v>1800</v>
      </c>
      <c r="H47" s="3">
        <f t="shared" si="54"/>
        <v>9707.5</v>
      </c>
      <c r="I47" s="3">
        <v>4</v>
      </c>
      <c r="J47" s="3">
        <f t="shared" si="53"/>
        <v>25</v>
      </c>
      <c r="K47" s="3"/>
      <c r="L47" s="6"/>
      <c r="M47" s="2">
        <v>8100</v>
      </c>
      <c r="N47" s="1">
        <f t="shared" si="1"/>
        <v>64800</v>
      </c>
      <c r="O47" s="2"/>
      <c r="P47" s="2"/>
      <c r="BU47" s="1">
        <f t="shared" si="47"/>
        <v>45360</v>
      </c>
      <c r="BV47" s="1">
        <f>ROUNDDOWN(SUM($D$8:D47),0)</f>
        <v>1804</v>
      </c>
    </row>
    <row r="48" spans="1:74" ht="14.25" thickBot="1" x14ac:dyDescent="0.2">
      <c r="A48" s="62"/>
      <c r="B48" s="46">
        <v>41</v>
      </c>
      <c r="C48" s="46"/>
      <c r="D48" s="47">
        <f>9*$J$2*$J$2</f>
        <v>225</v>
      </c>
      <c r="E48" s="45">
        <v>55</v>
      </c>
      <c r="F48" s="46">
        <f>(MATCH(1,BG$8:BG$46,0)+1)/2</f>
        <v>9</v>
      </c>
      <c r="G48" s="46">
        <f t="shared" si="50"/>
        <v>2025</v>
      </c>
      <c r="H48" s="46">
        <f t="shared" si="54"/>
        <v>11732.5</v>
      </c>
      <c r="I48" s="46">
        <v>4</v>
      </c>
      <c r="J48" s="46">
        <f t="shared" si="53"/>
        <v>25</v>
      </c>
      <c r="K48" s="46"/>
      <c r="L48" s="48"/>
      <c r="M48" s="2">
        <v>8400</v>
      </c>
      <c r="N48" s="1">
        <f t="shared" si="1"/>
        <v>75600</v>
      </c>
      <c r="O48" s="2"/>
      <c r="P48" s="2"/>
      <c r="BT48" s="1">
        <v>7500</v>
      </c>
      <c r="BU48" s="1">
        <f t="shared" si="47"/>
        <v>52920</v>
      </c>
      <c r="BV48" s="1">
        <f>ROUNDDOWN(SUM($D$8:D48),0)</f>
        <v>2029</v>
      </c>
    </row>
    <row r="49" spans="1:74" x14ac:dyDescent="0.15">
      <c r="A49" s="49" t="s">
        <v>34</v>
      </c>
      <c r="B49" s="8">
        <v>42</v>
      </c>
      <c r="C49" s="8"/>
      <c r="D49" s="29">
        <f>4*$J$2*$J$2</f>
        <v>100</v>
      </c>
      <c r="E49" s="24">
        <v>85</v>
      </c>
      <c r="F49" s="8">
        <f>(MATCH(1,BJ$8:BJ$46,0)+1)/2</f>
        <v>3.5</v>
      </c>
      <c r="G49" s="8">
        <f t="shared" si="50"/>
        <v>350</v>
      </c>
      <c r="H49" s="8">
        <f t="shared" si="54"/>
        <v>12082.5</v>
      </c>
      <c r="I49" s="8">
        <v>5</v>
      </c>
      <c r="J49" s="8">
        <f t="shared" ref="J49:J57" si="55">2*$J$2*$J$2</f>
        <v>50</v>
      </c>
      <c r="K49" s="8" t="s">
        <v>0</v>
      </c>
      <c r="L49" s="7"/>
      <c r="M49" s="2">
        <v>15000</v>
      </c>
      <c r="N49" s="1">
        <f t="shared" si="1"/>
        <v>52500</v>
      </c>
      <c r="O49" s="44"/>
      <c r="P49" s="2"/>
      <c r="BU49" s="1">
        <f t="shared" si="47"/>
        <v>36750</v>
      </c>
      <c r="BV49" s="1">
        <f>ROUNDDOWN(SUM($D$8:D49),0)</f>
        <v>2129</v>
      </c>
    </row>
    <row r="50" spans="1:74" x14ac:dyDescent="0.15">
      <c r="A50" s="50"/>
      <c r="B50" s="3">
        <v>43</v>
      </c>
      <c r="C50" s="3"/>
      <c r="D50" s="27">
        <f>5*$J$2*$J$2</f>
        <v>125</v>
      </c>
      <c r="E50" s="25">
        <v>80</v>
      </c>
      <c r="F50" s="3">
        <f>(MATCH(1,BK$8:BK$46,0)+1)/2</f>
        <v>4.5</v>
      </c>
      <c r="G50" s="3">
        <f t="shared" si="50"/>
        <v>562.5</v>
      </c>
      <c r="H50" s="3">
        <f t="shared" si="54"/>
        <v>12645</v>
      </c>
      <c r="I50" s="3">
        <v>5</v>
      </c>
      <c r="J50" s="3">
        <f t="shared" si="55"/>
        <v>50</v>
      </c>
      <c r="K50" s="3"/>
      <c r="L50" s="6"/>
      <c r="M50" s="2">
        <v>16000</v>
      </c>
      <c r="N50" s="1">
        <f t="shared" si="1"/>
        <v>72000</v>
      </c>
      <c r="O50" s="2"/>
      <c r="P50" s="2"/>
      <c r="BU50" s="1">
        <f t="shared" si="47"/>
        <v>50400</v>
      </c>
      <c r="BV50" s="1">
        <f>ROUNDDOWN(SUM($D$8:D50),0)</f>
        <v>2254</v>
      </c>
    </row>
    <row r="51" spans="1:74" x14ac:dyDescent="0.15">
      <c r="A51" s="50"/>
      <c r="B51" s="3">
        <v>44</v>
      </c>
      <c r="C51" s="3"/>
      <c r="D51" s="27">
        <f>6*$J$2*$J$2</f>
        <v>150</v>
      </c>
      <c r="E51" s="25">
        <v>75</v>
      </c>
      <c r="F51" s="3">
        <f>(MATCH(1,BL$8:BL$46,0)+1)/2</f>
        <v>5.5</v>
      </c>
      <c r="G51" s="3">
        <f t="shared" si="50"/>
        <v>825</v>
      </c>
      <c r="H51" s="3">
        <f t="shared" si="54"/>
        <v>13470</v>
      </c>
      <c r="I51" s="3">
        <v>5</v>
      </c>
      <c r="J51" s="3">
        <f t="shared" si="55"/>
        <v>50</v>
      </c>
      <c r="K51" s="3"/>
      <c r="L51" s="6"/>
      <c r="M51" s="2">
        <v>17000</v>
      </c>
      <c r="N51" s="1">
        <f t="shared" si="1"/>
        <v>93500</v>
      </c>
      <c r="O51" s="2"/>
      <c r="P51" s="2"/>
      <c r="BU51" s="1">
        <f t="shared" si="47"/>
        <v>65449.999999999993</v>
      </c>
      <c r="BV51" s="1">
        <f>ROUNDDOWN(SUM($D$8:D51),0)</f>
        <v>2404</v>
      </c>
    </row>
    <row r="52" spans="1:74" x14ac:dyDescent="0.15">
      <c r="A52" s="50"/>
      <c r="B52" s="3">
        <v>45</v>
      </c>
      <c r="C52" s="3"/>
      <c r="D52" s="27">
        <f>7*$J$2*$J$2</f>
        <v>175</v>
      </c>
      <c r="E52" s="25">
        <v>70</v>
      </c>
      <c r="F52" s="3">
        <f>(MATCH(1,BM$8:BM$46,0)+1)/2</f>
        <v>6.5</v>
      </c>
      <c r="G52" s="3">
        <f t="shared" si="50"/>
        <v>1137.5</v>
      </c>
      <c r="H52" s="3">
        <f t="shared" si="54"/>
        <v>14607.5</v>
      </c>
      <c r="I52" s="3">
        <v>5</v>
      </c>
      <c r="J52" s="3">
        <f t="shared" si="55"/>
        <v>50</v>
      </c>
      <c r="K52" s="3"/>
      <c r="L52" s="6"/>
      <c r="M52" s="2">
        <v>18000</v>
      </c>
      <c r="N52" s="1">
        <f t="shared" si="1"/>
        <v>117000</v>
      </c>
      <c r="O52" s="2"/>
      <c r="P52" s="2"/>
      <c r="BU52" s="1">
        <f t="shared" si="47"/>
        <v>81900</v>
      </c>
      <c r="BV52" s="1">
        <f>ROUNDDOWN(SUM($D$8:D52),0)</f>
        <v>2579</v>
      </c>
    </row>
    <row r="53" spans="1:74" x14ac:dyDescent="0.15">
      <c r="A53" s="50"/>
      <c r="B53" s="3">
        <v>46</v>
      </c>
      <c r="C53" s="3"/>
      <c r="D53" s="27">
        <f>8*$J$2*$J$2</f>
        <v>200</v>
      </c>
      <c r="E53" s="25">
        <v>65</v>
      </c>
      <c r="F53" s="3">
        <f>(MATCH(1,BN$8:BN$46,0)+1)/2</f>
        <v>7</v>
      </c>
      <c r="G53" s="3">
        <f t="shared" si="50"/>
        <v>1400</v>
      </c>
      <c r="H53" s="3">
        <f t="shared" si="54"/>
        <v>16007.5</v>
      </c>
      <c r="I53" s="3">
        <v>5</v>
      </c>
      <c r="J53" s="3">
        <f t="shared" si="55"/>
        <v>50</v>
      </c>
      <c r="K53" s="3"/>
      <c r="L53" s="6"/>
      <c r="M53" s="2">
        <v>19000</v>
      </c>
      <c r="N53" s="1">
        <f t="shared" si="1"/>
        <v>133000</v>
      </c>
      <c r="O53" s="2"/>
      <c r="P53" s="2"/>
      <c r="BU53" s="1">
        <f t="shared" si="47"/>
        <v>93100</v>
      </c>
      <c r="BV53" s="1">
        <f>ROUNDDOWN(SUM($D$8:D53),0)</f>
        <v>2779</v>
      </c>
    </row>
    <row r="54" spans="1:74" x14ac:dyDescent="0.15">
      <c r="A54" s="50"/>
      <c r="B54" s="3">
        <v>47</v>
      </c>
      <c r="C54" s="3"/>
      <c r="D54" s="27">
        <f>9*$J$2*$J$2</f>
        <v>225</v>
      </c>
      <c r="E54" s="25">
        <v>60</v>
      </c>
      <c r="F54" s="3">
        <f>(MATCH(1,BO$8:BO$46,0)+1)/2</f>
        <v>8</v>
      </c>
      <c r="G54" s="3">
        <f t="shared" si="50"/>
        <v>1800</v>
      </c>
      <c r="H54" s="3">
        <f t="shared" si="54"/>
        <v>17807.5</v>
      </c>
      <c r="I54" s="3">
        <v>5</v>
      </c>
      <c r="J54" s="3">
        <f t="shared" si="55"/>
        <v>50</v>
      </c>
      <c r="K54" s="3"/>
      <c r="L54" s="6"/>
      <c r="M54" s="2">
        <v>20000</v>
      </c>
      <c r="N54" s="1">
        <f t="shared" si="1"/>
        <v>160000</v>
      </c>
      <c r="BU54" s="1">
        <f t="shared" si="47"/>
        <v>112000</v>
      </c>
      <c r="BV54" s="1">
        <f>ROUNDDOWN(SUM($D$8:D54),0)</f>
        <v>3004</v>
      </c>
    </row>
    <row r="55" spans="1:74" x14ac:dyDescent="0.15">
      <c r="A55" s="50"/>
      <c r="B55" s="3">
        <v>48</v>
      </c>
      <c r="C55" s="3"/>
      <c r="D55" s="27">
        <f>10*$J$2*$J$2</f>
        <v>250</v>
      </c>
      <c r="E55" s="25">
        <v>55</v>
      </c>
      <c r="F55" s="3">
        <f>(MATCH(1,BP$8:BP$46,0)+1)/2</f>
        <v>9</v>
      </c>
      <c r="G55" s="3">
        <f t="shared" si="50"/>
        <v>2250</v>
      </c>
      <c r="H55" s="3">
        <f t="shared" si="54"/>
        <v>20057.5</v>
      </c>
      <c r="I55" s="3">
        <v>5</v>
      </c>
      <c r="J55" s="3">
        <f t="shared" si="55"/>
        <v>50</v>
      </c>
      <c r="K55" s="3"/>
      <c r="L55" s="6"/>
      <c r="M55" s="2">
        <v>21000</v>
      </c>
      <c r="N55" s="1">
        <f t="shared" si="1"/>
        <v>189000</v>
      </c>
      <c r="BU55" s="1">
        <f t="shared" si="47"/>
        <v>132300</v>
      </c>
      <c r="BV55" s="1">
        <f>ROUNDDOWN(SUM($D$8:D55),0)</f>
        <v>3254</v>
      </c>
    </row>
    <row r="56" spans="1:74" x14ac:dyDescent="0.15">
      <c r="A56" s="50"/>
      <c r="B56" s="3">
        <v>49</v>
      </c>
      <c r="C56" s="3"/>
      <c r="D56" s="27">
        <f>11*$J$2*$J$2</f>
        <v>275</v>
      </c>
      <c r="E56" s="25">
        <v>50</v>
      </c>
      <c r="F56" s="3">
        <f>(MATCH(1,BQ$8:BQ$46,0)+1)/2</f>
        <v>9.5</v>
      </c>
      <c r="G56" s="3">
        <f t="shared" si="50"/>
        <v>2612.5</v>
      </c>
      <c r="H56" s="3">
        <f t="shared" si="54"/>
        <v>22670</v>
      </c>
      <c r="I56" s="3">
        <v>5</v>
      </c>
      <c r="J56" s="3">
        <f t="shared" si="55"/>
        <v>50</v>
      </c>
      <c r="K56" s="3"/>
      <c r="L56" s="6"/>
      <c r="M56" s="2">
        <v>22000</v>
      </c>
      <c r="N56" s="1">
        <f t="shared" si="1"/>
        <v>209000</v>
      </c>
      <c r="BU56" s="1">
        <f t="shared" si="47"/>
        <v>146300</v>
      </c>
      <c r="BV56" s="1">
        <f>ROUNDDOWN(SUM($D$8:D56),0)</f>
        <v>3529</v>
      </c>
    </row>
    <row r="57" spans="1:74" ht="14.25" thickBot="1" x14ac:dyDescent="0.2">
      <c r="A57" s="51"/>
      <c r="B57" s="5">
        <v>50</v>
      </c>
      <c r="C57" s="5"/>
      <c r="D57" s="28">
        <f>12*$J$2*$J$2</f>
        <v>300</v>
      </c>
      <c r="E57" s="26">
        <v>45</v>
      </c>
      <c r="F57" s="5">
        <f>(MATCH(1,BR$8:BR$46,0)+1)/2</f>
        <v>10.5</v>
      </c>
      <c r="G57" s="5">
        <f t="shared" si="50"/>
        <v>3150</v>
      </c>
      <c r="H57" s="5">
        <f>H56+G57</f>
        <v>25820</v>
      </c>
      <c r="I57" s="5">
        <v>5</v>
      </c>
      <c r="J57" s="5">
        <f t="shared" si="55"/>
        <v>50</v>
      </c>
      <c r="K57" s="5"/>
      <c r="L57" s="4"/>
      <c r="M57" s="2">
        <v>23000</v>
      </c>
      <c r="N57" s="1">
        <f t="shared" si="1"/>
        <v>241500</v>
      </c>
      <c r="BT57" s="1">
        <v>25000</v>
      </c>
      <c r="BU57" s="1">
        <f t="shared" si="47"/>
        <v>169050</v>
      </c>
      <c r="BV57" s="1">
        <f>ROUNDDOWN(SUM($D$8:D57),0)</f>
        <v>3829</v>
      </c>
    </row>
    <row r="58" spans="1:74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74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74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O7" sqref="O7"/>
    </sheetView>
  </sheetViews>
  <sheetFormatPr defaultRowHeight="13.5" x14ac:dyDescent="0.15"/>
  <cols>
    <col min="3" max="3" width="11" bestFit="1" customWidth="1"/>
    <col min="4" max="4" width="11" customWidth="1"/>
  </cols>
  <sheetData>
    <row r="1" spans="1:17" x14ac:dyDescent="0.15">
      <c r="B1" t="s">
        <v>184</v>
      </c>
      <c r="E1" t="s">
        <v>185</v>
      </c>
      <c r="F1" t="s">
        <v>186</v>
      </c>
      <c r="H1" t="s">
        <v>195</v>
      </c>
    </row>
    <row r="2" spans="1:17" x14ac:dyDescent="0.15">
      <c r="C2" t="s">
        <v>187</v>
      </c>
    </row>
    <row r="3" spans="1:17" x14ac:dyDescent="0.15">
      <c r="C3" t="s">
        <v>188</v>
      </c>
      <c r="D3" s="33">
        <v>40</v>
      </c>
      <c r="E3">
        <f>D3</f>
        <v>40</v>
      </c>
      <c r="F3">
        <v>0</v>
      </c>
      <c r="N3" t="s">
        <v>215</v>
      </c>
      <c r="O3" s="33">
        <v>1.1499999999999999</v>
      </c>
      <c r="P3" t="s">
        <v>214</v>
      </c>
      <c r="Q3" s="33">
        <v>0.13</v>
      </c>
    </row>
    <row r="4" spans="1:17" x14ac:dyDescent="0.15">
      <c r="C4" t="s">
        <v>189</v>
      </c>
      <c r="D4" s="33">
        <v>80</v>
      </c>
      <c r="E4">
        <f>E3+D4</f>
        <v>120</v>
      </c>
      <c r="F4">
        <v>1</v>
      </c>
      <c r="G4" t="s">
        <v>219</v>
      </c>
      <c r="I4">
        <f>30/(2*[1]副本时间模板!$E$78*3)</f>
        <v>1</v>
      </c>
      <c r="O4">
        <f>O3*(1+$Q$3)</f>
        <v>1.2994999999999999</v>
      </c>
    </row>
    <row r="5" spans="1:17" x14ac:dyDescent="0.15">
      <c r="C5" t="s">
        <v>190</v>
      </c>
      <c r="D5" s="33">
        <v>120</v>
      </c>
      <c r="E5">
        <f t="shared" ref="E5:E7" si="0">E4+D5</f>
        <v>240</v>
      </c>
      <c r="F5">
        <v>1</v>
      </c>
      <c r="G5" t="s">
        <v>216</v>
      </c>
      <c r="I5">
        <f>30/(2*([1]副本时间模板!$E$80+[1]副本时间模板!$E$81)*3)</f>
        <v>0.03</v>
      </c>
      <c r="O5">
        <f t="shared" ref="O5:O13" si="1">O4*(1+$Q$3)</f>
        <v>1.4684349999999997</v>
      </c>
    </row>
    <row r="6" spans="1:17" x14ac:dyDescent="0.15">
      <c r="C6" t="s">
        <v>191</v>
      </c>
      <c r="D6" s="33">
        <v>200</v>
      </c>
      <c r="E6">
        <f t="shared" si="0"/>
        <v>440</v>
      </c>
      <c r="F6">
        <v>1</v>
      </c>
      <c r="G6" t="s">
        <v>217</v>
      </c>
      <c r="O6">
        <f t="shared" si="1"/>
        <v>1.6593315499999994</v>
      </c>
    </row>
    <row r="7" spans="1:17" x14ac:dyDescent="0.15">
      <c r="C7" t="s">
        <v>192</v>
      </c>
      <c r="D7" s="33">
        <v>500</v>
      </c>
      <c r="E7">
        <f t="shared" si="0"/>
        <v>940</v>
      </c>
      <c r="F7">
        <v>1</v>
      </c>
      <c r="G7" t="s">
        <v>218</v>
      </c>
      <c r="O7">
        <f t="shared" si="1"/>
        <v>1.8750446514999992</v>
      </c>
    </row>
    <row r="8" spans="1:17" x14ac:dyDescent="0.15">
      <c r="O8">
        <f t="shared" si="1"/>
        <v>2.1188004561949989</v>
      </c>
    </row>
    <row r="9" spans="1:17" x14ac:dyDescent="0.15">
      <c r="A9" t="s">
        <v>194</v>
      </c>
      <c r="O9">
        <f t="shared" si="1"/>
        <v>2.3942445155003487</v>
      </c>
    </row>
    <row r="10" spans="1:17" x14ac:dyDescent="0.15">
      <c r="O10">
        <f t="shared" si="1"/>
        <v>2.7054963025153937</v>
      </c>
    </row>
    <row r="11" spans="1:17" x14ac:dyDescent="0.15">
      <c r="B11" t="s">
        <v>207</v>
      </c>
      <c r="C11" s="33">
        <v>0.8</v>
      </c>
      <c r="D11" s="33"/>
      <c r="O11">
        <f t="shared" si="1"/>
        <v>3.0572108218423946</v>
      </c>
    </row>
    <row r="12" spans="1:17" x14ac:dyDescent="0.15">
      <c r="B12" t="s">
        <v>193</v>
      </c>
      <c r="F12" t="s">
        <v>196</v>
      </c>
      <c r="I12" t="s">
        <v>208</v>
      </c>
      <c r="O12">
        <f t="shared" si="1"/>
        <v>3.4546482286819056</v>
      </c>
    </row>
    <row r="13" spans="1:17" x14ac:dyDescent="0.15">
      <c r="B13" s="30">
        <v>0.05</v>
      </c>
      <c r="F13" s="30">
        <v>0.5</v>
      </c>
      <c r="J13" s="30">
        <v>0.35</v>
      </c>
      <c r="O13">
        <f t="shared" si="1"/>
        <v>3.9037524984105527</v>
      </c>
    </row>
    <row r="14" spans="1:17" x14ac:dyDescent="0.15">
      <c r="B14" s="30"/>
      <c r="F14" s="30"/>
      <c r="L14" t="s">
        <v>210</v>
      </c>
      <c r="N14" t="s">
        <v>213</v>
      </c>
    </row>
    <row r="15" spans="1:17" ht="15" x14ac:dyDescent="0.15">
      <c r="A15" s="42" t="s">
        <v>197</v>
      </c>
      <c r="M15" t="s">
        <v>209</v>
      </c>
      <c r="N15" t="s">
        <v>211</v>
      </c>
      <c r="O15" t="s">
        <v>212</v>
      </c>
    </row>
    <row r="16" spans="1:17" ht="15" x14ac:dyDescent="0.15">
      <c r="A16" s="42" t="s">
        <v>198</v>
      </c>
      <c r="B16">
        <f>$B$13*$C$11*C16</f>
        <v>4.6000000000000006E-2</v>
      </c>
      <c r="C16">
        <v>1.1499999999999999</v>
      </c>
      <c r="F16">
        <f t="shared" ref="F16:F24" si="2">$F$13*$C$11*G16</f>
        <v>0.55199999999999994</v>
      </c>
      <c r="G16">
        <f>C16*1.2</f>
        <v>1.38</v>
      </c>
      <c r="J16">
        <f t="shared" ref="J16:J24" si="3">$J$13*$C$11*K16</f>
        <v>0.31919999999999993</v>
      </c>
      <c r="K16">
        <v>1.1399999999999999</v>
      </c>
      <c r="L16">
        <f>J16+F16+B16</f>
        <v>0.9171999999999999</v>
      </c>
      <c r="M16">
        <f>E3</f>
        <v>40</v>
      </c>
      <c r="N16">
        <f>M16*6</f>
        <v>240</v>
      </c>
      <c r="O16">
        <f>N16*5</f>
        <v>1200</v>
      </c>
    </row>
    <row r="17" spans="1:17" ht="15" x14ac:dyDescent="0.15">
      <c r="A17" s="42" t="s">
        <v>199</v>
      </c>
      <c r="B17">
        <f>$B$13*$C$11*C17</f>
        <v>5.1980000000000005E-2</v>
      </c>
      <c r="C17">
        <v>1.2994999999999999</v>
      </c>
      <c r="F17">
        <f t="shared" si="2"/>
        <v>0.62375999999999998</v>
      </c>
      <c r="G17">
        <f t="shared" ref="G17:G24" si="4">C17*1.2</f>
        <v>1.5593999999999999</v>
      </c>
      <c r="J17">
        <f t="shared" si="3"/>
        <v>0.35750399999999993</v>
      </c>
      <c r="K17">
        <v>1.2767999999999999</v>
      </c>
      <c r="L17">
        <f t="shared" ref="L17:L24" si="5">J17+F17+B17</f>
        <v>1.0332439999999998</v>
      </c>
      <c r="M17">
        <f>E4</f>
        <v>120</v>
      </c>
      <c r="N17">
        <f t="shared" ref="N17:N24" si="6">M17*6</f>
        <v>720</v>
      </c>
      <c r="O17">
        <f t="shared" ref="O17:O24" si="7">N17*5</f>
        <v>3600</v>
      </c>
    </row>
    <row r="18" spans="1:17" ht="15" x14ac:dyDescent="0.15">
      <c r="A18" s="42" t="s">
        <v>200</v>
      </c>
      <c r="B18">
        <f t="shared" ref="B18:B24" si="8">$B$13*$C$11*C18</f>
        <v>5.8737400000000002E-2</v>
      </c>
      <c r="C18">
        <v>1.4684349999999997</v>
      </c>
      <c r="F18">
        <f t="shared" si="2"/>
        <v>0.70484879999999983</v>
      </c>
      <c r="G18">
        <f t="shared" si="4"/>
        <v>1.7621219999999995</v>
      </c>
      <c r="J18">
        <f t="shared" si="3"/>
        <v>0.40040447999999995</v>
      </c>
      <c r="K18">
        <v>1.430016</v>
      </c>
      <c r="L18">
        <f t="shared" si="5"/>
        <v>1.1639906799999999</v>
      </c>
      <c r="M18">
        <f>E4</f>
        <v>120</v>
      </c>
      <c r="N18">
        <f t="shared" si="6"/>
        <v>720</v>
      </c>
      <c r="O18">
        <f t="shared" si="7"/>
        <v>3600</v>
      </c>
    </row>
    <row r="19" spans="1:17" ht="15" x14ac:dyDescent="0.15">
      <c r="A19" s="42" t="s">
        <v>201</v>
      </c>
      <c r="B19">
        <f t="shared" si="8"/>
        <v>6.6373261999999988E-2</v>
      </c>
      <c r="C19">
        <v>1.6593315499999994</v>
      </c>
      <c r="F19">
        <f t="shared" si="2"/>
        <v>0.79647914399999975</v>
      </c>
      <c r="G19">
        <f t="shared" si="4"/>
        <v>1.9911978599999993</v>
      </c>
      <c r="J19">
        <f t="shared" si="3"/>
        <v>0.44845301759999995</v>
      </c>
      <c r="K19">
        <v>1.60161792</v>
      </c>
      <c r="L19">
        <f t="shared" si="5"/>
        <v>1.3113054235999997</v>
      </c>
      <c r="M19">
        <f>E5</f>
        <v>240</v>
      </c>
      <c r="N19">
        <f t="shared" si="6"/>
        <v>1440</v>
      </c>
      <c r="O19">
        <f t="shared" si="7"/>
        <v>7200</v>
      </c>
    </row>
    <row r="20" spans="1:17" ht="15" x14ac:dyDescent="0.15">
      <c r="A20" s="42" t="s">
        <v>202</v>
      </c>
      <c r="B20">
        <f t="shared" si="8"/>
        <v>7.5001786059999978E-2</v>
      </c>
      <c r="C20">
        <v>1.8750446514999992</v>
      </c>
      <c r="F20">
        <f t="shared" si="2"/>
        <v>0.90002143271999968</v>
      </c>
      <c r="G20">
        <f t="shared" si="4"/>
        <v>2.2500535817999991</v>
      </c>
      <c r="J20">
        <f t="shared" si="3"/>
        <v>0.50226737971199997</v>
      </c>
      <c r="K20">
        <v>1.7938120704000002</v>
      </c>
      <c r="L20">
        <f t="shared" si="5"/>
        <v>1.4772905984919997</v>
      </c>
      <c r="M20">
        <f>E5</f>
        <v>240</v>
      </c>
      <c r="N20">
        <f t="shared" si="6"/>
        <v>1440</v>
      </c>
      <c r="O20">
        <f t="shared" si="7"/>
        <v>7200</v>
      </c>
    </row>
    <row r="21" spans="1:17" ht="15" x14ac:dyDescent="0.15">
      <c r="A21" s="42" t="s">
        <v>203</v>
      </c>
      <c r="B21">
        <f t="shared" si="8"/>
        <v>8.4752018247799973E-2</v>
      </c>
      <c r="C21">
        <v>2.1188004561949989</v>
      </c>
      <c r="F21">
        <f t="shared" si="2"/>
        <v>1.0170242189735994</v>
      </c>
      <c r="G21">
        <f t="shared" si="4"/>
        <v>2.5425605474339985</v>
      </c>
      <c r="J21">
        <f t="shared" si="3"/>
        <v>0.56253946527744003</v>
      </c>
      <c r="K21">
        <v>2.0090695188480003</v>
      </c>
      <c r="L21">
        <f t="shared" si="5"/>
        <v>1.6643157024988393</v>
      </c>
      <c r="M21">
        <f>E6</f>
        <v>440</v>
      </c>
      <c r="N21">
        <f t="shared" si="6"/>
        <v>2640</v>
      </c>
      <c r="O21">
        <f t="shared" si="7"/>
        <v>13200</v>
      </c>
    </row>
    <row r="22" spans="1:17" ht="15" x14ac:dyDescent="0.15">
      <c r="A22" s="42" t="s">
        <v>204</v>
      </c>
      <c r="B22">
        <f t="shared" si="8"/>
        <v>9.576978062001397E-2</v>
      </c>
      <c r="C22">
        <v>2.3942445155003487</v>
      </c>
      <c r="F22">
        <f t="shared" si="2"/>
        <v>1.1492373674401672</v>
      </c>
      <c r="G22">
        <f t="shared" si="4"/>
        <v>2.8730934186004182</v>
      </c>
      <c r="J22">
        <f t="shared" si="3"/>
        <v>0.63004420111073289</v>
      </c>
      <c r="K22">
        <v>2.2501578611097606</v>
      </c>
      <c r="L22">
        <f t="shared" si="5"/>
        <v>1.8750513491709142</v>
      </c>
      <c r="M22">
        <f>E6</f>
        <v>440</v>
      </c>
      <c r="N22">
        <f t="shared" si="6"/>
        <v>2640</v>
      </c>
      <c r="O22">
        <f t="shared" si="7"/>
        <v>13200</v>
      </c>
    </row>
    <row r="23" spans="1:17" ht="15" x14ac:dyDescent="0.15">
      <c r="A23" s="42" t="s">
        <v>205</v>
      </c>
      <c r="B23">
        <f t="shared" si="8"/>
        <v>0.10821985210061577</v>
      </c>
      <c r="C23">
        <v>2.7054963025153937</v>
      </c>
      <c r="F23">
        <f t="shared" si="2"/>
        <v>1.2986382252073891</v>
      </c>
      <c r="G23">
        <f t="shared" si="4"/>
        <v>3.2465955630184724</v>
      </c>
      <c r="J23">
        <f t="shared" si="3"/>
        <v>0.70564950524402092</v>
      </c>
      <c r="K23">
        <v>2.520176804442932</v>
      </c>
      <c r="L23">
        <f t="shared" si="5"/>
        <v>2.1125075825520261</v>
      </c>
      <c r="M23">
        <f>E6</f>
        <v>440</v>
      </c>
      <c r="N23">
        <f t="shared" si="6"/>
        <v>2640</v>
      </c>
      <c r="O23">
        <f t="shared" si="7"/>
        <v>13200</v>
      </c>
    </row>
    <row r="24" spans="1:17" ht="15" x14ac:dyDescent="0.15">
      <c r="A24" s="42" t="s">
        <v>206</v>
      </c>
      <c r="B24">
        <f t="shared" si="8"/>
        <v>0.12228843287369581</v>
      </c>
      <c r="C24">
        <v>3.0572108218423946</v>
      </c>
      <c r="F24">
        <f t="shared" si="2"/>
        <v>1.4674611944843494</v>
      </c>
      <c r="G24">
        <f t="shared" si="4"/>
        <v>3.6686529862108732</v>
      </c>
      <c r="J24">
        <f t="shared" si="3"/>
        <v>0.7903274458733035</v>
      </c>
      <c r="K24">
        <v>2.8225980209760841</v>
      </c>
      <c r="L24">
        <f t="shared" si="5"/>
        <v>2.3800770732313485</v>
      </c>
      <c r="M24">
        <f>E7</f>
        <v>940</v>
      </c>
      <c r="N24">
        <f t="shared" si="6"/>
        <v>5640</v>
      </c>
      <c r="O24">
        <f t="shared" si="7"/>
        <v>28200</v>
      </c>
      <c r="P24">
        <f>O24/L24</f>
        <v>11848.355802072339</v>
      </c>
      <c r="Q24">
        <f>P24/24</f>
        <v>493.68149175301414</v>
      </c>
    </row>
    <row r="25" spans="1:17" ht="15" x14ac:dyDescent="0.15">
      <c r="A25" s="42"/>
    </row>
    <row r="26" spans="1:17" ht="15" x14ac:dyDescent="0.15">
      <c r="A26" s="42"/>
    </row>
    <row r="28" spans="1:17" ht="15" x14ac:dyDescent="0.15">
      <c r="A28" s="42"/>
    </row>
    <row r="29" spans="1:17" ht="15" x14ac:dyDescent="0.15">
      <c r="A29" s="42"/>
    </row>
    <row r="30" spans="1:17" ht="15" x14ac:dyDescent="0.15">
      <c r="A30" s="42"/>
    </row>
    <row r="31" spans="1:17" ht="15" x14ac:dyDescent="0.15">
      <c r="A31" s="42"/>
    </row>
    <row r="32" spans="1:17" ht="15" x14ac:dyDescent="0.15">
      <c r="A32" s="42"/>
    </row>
    <row r="33" spans="1:1" ht="15" x14ac:dyDescent="0.15">
      <c r="A33" s="42"/>
    </row>
    <row r="34" spans="1:1" ht="15" x14ac:dyDescent="0.15">
      <c r="A34" s="42"/>
    </row>
    <row r="35" spans="1:1" ht="15" x14ac:dyDescent="0.15">
      <c r="A35" s="42"/>
    </row>
    <row r="36" spans="1:1" ht="15" x14ac:dyDescent="0.15">
      <c r="A36" s="42"/>
    </row>
    <row r="37" spans="1:1" ht="15" x14ac:dyDescent="0.15">
      <c r="A37" s="42"/>
    </row>
  </sheetData>
  <phoneticPr fontId="7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装备能力拆分</vt:lpstr>
      <vt:lpstr>强化产出投放</vt:lpstr>
      <vt:lpstr>装备属性生成表 </vt:lpstr>
      <vt:lpstr>装备拆分数值生成</vt:lpstr>
      <vt:lpstr>装备强化消耗表</vt:lpstr>
      <vt:lpstr>强化消耗石头</vt:lpstr>
      <vt:lpstr>进阶消耗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2015-10-22T16:15:02Z</dcterms:modified>
</cp:coreProperties>
</file>