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31890" yWindow="30" windowWidth="28665" windowHeight="12345" tabRatio="972" activeTab="12"/>
  </bookViews>
  <sheets>
    <sheet name="Sheet1" sheetId="6" r:id="rId1"/>
    <sheet name="产出消耗流图" sheetId="8" r:id="rId2"/>
    <sheet name="产出投放规划" sheetId="3" r:id="rId3"/>
    <sheet name="剧情副本产出分析" sheetId="7" r:id="rId4"/>
    <sheet name="通天塔_BOSS" sheetId="13" r:id="rId5"/>
    <sheet name="试炼" sheetId="9" r:id="rId6"/>
    <sheet name="困难本" sheetId="12" r:id="rId7"/>
    <sheet name="大冒险" sheetId="14" r:id="rId8"/>
    <sheet name="公会_贡献值内部算法" sheetId="15" r:id="rId9"/>
    <sheet name="公会商店" sheetId="16" r:id="rId10"/>
    <sheet name="公会科技" sheetId="18" r:id="rId11"/>
    <sheet name="草稿" sheetId="19" r:id="rId12"/>
    <sheet name="公会任务" sheetId="17" r:id="rId13"/>
    <sheet name="商店列表" sheetId="20" r:id="rId14"/>
    <sheet name="宠物进阶石通用价格对应" sheetId="21" r:id="rId15"/>
    <sheet name="大冒险reward  reseach" sheetId="22" r:id="rId16"/>
    <sheet name="签到系数" sheetId="23" r:id="rId17"/>
  </sheets>
  <externalReferences>
    <externalReference r:id="rId18"/>
    <externalReference r:id="rId19"/>
  </externalReferences>
  <calcPr calcId="145621"/>
</workbook>
</file>

<file path=xl/calcChain.xml><?xml version="1.0" encoding="utf-8"?>
<calcChain xmlns="http://schemas.openxmlformats.org/spreadsheetml/2006/main">
  <c r="G44" i="21" l="1"/>
  <c r="H44" i="21" s="1"/>
  <c r="G45" i="21"/>
  <c r="G46" i="21"/>
  <c r="G47" i="21"/>
  <c r="H47" i="21" s="1"/>
  <c r="G48" i="21"/>
  <c r="H48" i="21"/>
  <c r="H46" i="21"/>
  <c r="H45" i="21"/>
  <c r="B24" i="23" l="1"/>
  <c r="D25" i="23" l="1"/>
  <c r="C25" i="23"/>
  <c r="E25" i="23"/>
  <c r="F25" i="23"/>
  <c r="G25" i="23"/>
  <c r="D26" i="23"/>
  <c r="C26" i="23"/>
  <c r="E26" i="23"/>
  <c r="F26" i="23"/>
  <c r="G26" i="23"/>
  <c r="D27" i="23"/>
  <c r="C27" i="23"/>
  <c r="E27" i="23"/>
  <c r="F27" i="23"/>
  <c r="D28" i="23"/>
  <c r="C28" i="23"/>
  <c r="E28" i="23"/>
  <c r="C24" i="23"/>
  <c r="E24" i="23"/>
  <c r="F24" i="23"/>
  <c r="G24" i="23"/>
  <c r="D24" i="23"/>
  <c r="C9" i="21" l="1"/>
  <c r="C10" i="21"/>
  <c r="C16" i="21"/>
  <c r="G16" i="21"/>
  <c r="Q17" i="14"/>
  <c r="K26" i="21"/>
  <c r="L26" i="21"/>
  <c r="K27" i="21"/>
  <c r="L27" i="21"/>
  <c r="L25" i="21"/>
  <c r="K25" i="21"/>
  <c r="K24" i="21"/>
  <c r="K23" i="21"/>
  <c r="L24" i="21"/>
  <c r="L23" i="21"/>
  <c r="L22" i="21"/>
  <c r="L21" i="21"/>
  <c r="K22" i="21"/>
  <c r="L18" i="21"/>
  <c r="K21" i="21"/>
  <c r="K20" i="21"/>
  <c r="K18" i="21"/>
  <c r="K19" i="21"/>
  <c r="M41" i="17"/>
  <c r="M39" i="17"/>
  <c r="M40" i="17"/>
  <c r="M38" i="17"/>
  <c r="O28" i="17"/>
  <c r="O29" i="17"/>
  <c r="O30" i="17"/>
  <c r="O26" i="17"/>
  <c r="O27" i="17"/>
  <c r="N28" i="17"/>
  <c r="N29" i="17"/>
  <c r="N30" i="17"/>
  <c r="N27" i="17"/>
  <c r="N24" i="17"/>
  <c r="N25" i="17"/>
  <c r="N26" i="17"/>
  <c r="N23" i="17"/>
  <c r="P28" i="17"/>
  <c r="P29" i="17"/>
  <c r="P30" i="17"/>
  <c r="P27" i="17"/>
  <c r="O24" i="17"/>
  <c r="P24" i="17"/>
  <c r="O25" i="17"/>
  <c r="P25" i="17"/>
  <c r="P26" i="17"/>
  <c r="P23" i="17"/>
  <c r="O23" i="17"/>
  <c r="O20" i="17"/>
  <c r="P20" i="17"/>
  <c r="O21" i="17"/>
  <c r="P21" i="17"/>
  <c r="O22" i="17"/>
  <c r="P22" i="17"/>
  <c r="P19" i="17"/>
  <c r="O19" i="17"/>
  <c r="O18" i="17"/>
  <c r="N19" i="17"/>
  <c r="L20" i="21"/>
  <c r="L19" i="21"/>
  <c r="G10" i="21"/>
  <c r="G11" i="21"/>
  <c r="G9" i="21"/>
  <c r="D6" i="21"/>
  <c r="E6" i="21"/>
  <c r="F6" i="21"/>
  <c r="F7" i="21"/>
  <c r="G6" i="21"/>
  <c r="C6" i="21"/>
  <c r="E16" i="21"/>
  <c r="E17" i="21"/>
  <c r="F9" i="21"/>
  <c r="E9" i="21"/>
  <c r="D9" i="21"/>
  <c r="F10" i="21"/>
  <c r="F11" i="21"/>
  <c r="E10" i="21"/>
  <c r="E11" i="21"/>
  <c r="D10" i="21"/>
  <c r="D11" i="21"/>
  <c r="M28" i="17"/>
  <c r="M29" i="17"/>
  <c r="M30" i="17"/>
  <c r="M27" i="17"/>
  <c r="M24" i="17"/>
  <c r="M25" i="17"/>
  <c r="M26" i="17"/>
  <c r="M23" i="17"/>
  <c r="M19" i="17"/>
  <c r="N20" i="17"/>
  <c r="N21" i="17"/>
  <c r="N22" i="17"/>
  <c r="M20" i="17"/>
  <c r="M21" i="17"/>
  <c r="M22" i="17"/>
  <c r="M16" i="17"/>
  <c r="N16" i="17"/>
  <c r="O16" i="17"/>
  <c r="P16" i="17"/>
  <c r="M17" i="17"/>
  <c r="N17" i="17"/>
  <c r="O17" i="17"/>
  <c r="P17" i="17"/>
  <c r="M18" i="17"/>
  <c r="N18" i="17"/>
  <c r="P18" i="17"/>
  <c r="P15" i="17"/>
  <c r="O15" i="17"/>
  <c r="E18" i="17"/>
  <c r="F19" i="17"/>
  <c r="M15" i="17"/>
  <c r="D17" i="17"/>
  <c r="C16" i="17"/>
  <c r="N15" i="17"/>
  <c r="D16" i="21"/>
  <c r="D17" i="21"/>
  <c r="F16" i="21"/>
  <c r="F17" i="21"/>
  <c r="G17" i="21"/>
  <c r="C17" i="21"/>
  <c r="Q19" i="14"/>
  <c r="Q22" i="14"/>
  <c r="Q25" i="14"/>
  <c r="Q28" i="14"/>
  <c r="T27" i="14"/>
  <c r="U27" i="14"/>
  <c r="T28" i="14"/>
  <c r="U28" i="14"/>
  <c r="T26" i="14"/>
  <c r="U26" i="14"/>
  <c r="T24" i="14"/>
  <c r="U24" i="14"/>
  <c r="T25" i="14"/>
  <c r="U25" i="14"/>
  <c r="T23" i="14"/>
  <c r="U23" i="14"/>
  <c r="T21" i="14"/>
  <c r="U21" i="14"/>
  <c r="T22" i="14"/>
  <c r="U22" i="14"/>
  <c r="T20" i="14"/>
  <c r="U20" i="14"/>
  <c r="T18" i="14"/>
  <c r="U18" i="14"/>
  <c r="T19" i="14"/>
  <c r="U19" i="14"/>
  <c r="T17" i="14"/>
  <c r="U17" i="14"/>
  <c r="Q27" i="14"/>
  <c r="Q26" i="14"/>
  <c r="P28" i="14"/>
  <c r="O28" i="14"/>
  <c r="N27" i="14"/>
  <c r="M27" i="14"/>
  <c r="L26" i="14"/>
  <c r="K26" i="14"/>
  <c r="Q24" i="14"/>
  <c r="Q23" i="14"/>
  <c r="P25" i="14"/>
  <c r="O25" i="14"/>
  <c r="N24" i="14"/>
  <c r="M24" i="14"/>
  <c r="L23" i="14"/>
  <c r="K23" i="14"/>
  <c r="Q21" i="14"/>
  <c r="Q20" i="14"/>
  <c r="P22" i="14"/>
  <c r="O22" i="14"/>
  <c r="N21" i="14"/>
  <c r="M21" i="14"/>
  <c r="K20" i="14"/>
  <c r="L20" i="14"/>
  <c r="Q18" i="14"/>
  <c r="P19" i="14"/>
  <c r="O19" i="14"/>
  <c r="N18" i="14"/>
  <c r="M18" i="14"/>
  <c r="K17" i="14"/>
  <c r="L17" i="14"/>
  <c r="R11" i="18"/>
  <c r="R10" i="18"/>
  <c r="R9" i="18"/>
  <c r="R8" i="18"/>
  <c r="R7" i="18"/>
  <c r="R6" i="18"/>
  <c r="R5" i="18"/>
  <c r="R4" i="18"/>
  <c r="Q2" i="18"/>
  <c r="E22" i="15"/>
  <c r="F22" i="15"/>
  <c r="G22" i="15"/>
  <c r="D31" i="15"/>
  <c r="Q11" i="18"/>
  <c r="D24" i="15"/>
  <c r="Q4" i="18"/>
  <c r="D25" i="15"/>
  <c r="Q5" i="18"/>
  <c r="D26" i="15"/>
  <c r="Q6" i="18"/>
  <c r="D27" i="15"/>
  <c r="Q7" i="18"/>
  <c r="D28" i="15"/>
  <c r="Q8" i="18"/>
  <c r="D29" i="15"/>
  <c r="Q9" i="18"/>
  <c r="D30" i="15"/>
  <c r="Q10" i="18"/>
  <c r="D23" i="15"/>
  <c r="Q3" i="18"/>
  <c r="E25" i="15"/>
  <c r="F25" i="15"/>
  <c r="G25" i="15"/>
  <c r="E28" i="15"/>
  <c r="F28" i="15"/>
  <c r="G28" i="15"/>
  <c r="E24" i="15"/>
  <c r="F24" i="15"/>
  <c r="G24" i="15"/>
  <c r="E31" i="15"/>
  <c r="F31" i="15"/>
  <c r="G31" i="15"/>
  <c r="E27" i="15"/>
  <c r="F27" i="15"/>
  <c r="G27" i="15"/>
  <c r="E23" i="15"/>
  <c r="F23" i="15"/>
  <c r="G23" i="15"/>
  <c r="E30" i="15"/>
  <c r="F30" i="15"/>
  <c r="G30" i="15"/>
  <c r="E26" i="15"/>
  <c r="F26" i="15"/>
  <c r="G26" i="15"/>
  <c r="E29" i="15"/>
  <c r="F29" i="15"/>
  <c r="G29" i="15"/>
  <c r="C26" i="15"/>
  <c r="C27" i="15"/>
  <c r="C28" i="15"/>
  <c r="C29" i="15"/>
  <c r="C30" i="15"/>
  <c r="C31" i="15"/>
  <c r="C25" i="15"/>
  <c r="C24" i="15"/>
  <c r="C23" i="15"/>
  <c r="C41" i="15"/>
  <c r="D41" i="15"/>
  <c r="F41" i="15"/>
  <c r="C42" i="15"/>
  <c r="D42" i="15"/>
  <c r="F42" i="15"/>
  <c r="C43" i="15"/>
  <c r="D43" i="15"/>
  <c r="F43" i="15"/>
  <c r="C44" i="15"/>
  <c r="D44" i="15"/>
  <c r="F44" i="15"/>
  <c r="C45" i="15"/>
  <c r="D45" i="15"/>
  <c r="F45" i="15"/>
  <c r="C46" i="15"/>
  <c r="D46" i="15"/>
  <c r="F46" i="15"/>
  <c r="C47" i="15"/>
  <c r="D47" i="15"/>
  <c r="F47" i="15"/>
  <c r="C48" i="15"/>
  <c r="D48" i="15"/>
  <c r="F48" i="15"/>
  <c r="C49" i="15"/>
  <c r="D49" i="15"/>
  <c r="F49" i="15"/>
  <c r="C40" i="15"/>
  <c r="D40" i="15"/>
  <c r="F40" i="15"/>
  <c r="V16" i="9"/>
  <c r="U16" i="9"/>
  <c r="T16" i="9"/>
  <c r="S16" i="9"/>
  <c r="T13" i="9"/>
  <c r="T18" i="9" s="1"/>
  <c r="T19" i="9" s="1"/>
  <c r="T21" i="9" s="1"/>
  <c r="U13" i="9"/>
  <c r="U18" i="9" s="1"/>
  <c r="U19" i="9" s="1"/>
  <c r="U21" i="9" s="1"/>
  <c r="V13" i="9"/>
  <c r="V18" i="9" s="1"/>
  <c r="V19" i="9" s="1"/>
  <c r="V21" i="9" s="1"/>
  <c r="S13" i="9"/>
  <c r="S18" i="9" s="1"/>
  <c r="S19" i="9" s="1"/>
  <c r="S21" i="9" s="1"/>
  <c r="D12" i="9"/>
  <c r="D15" i="9" s="1"/>
  <c r="E12" i="9"/>
  <c r="E19" i="9" s="1"/>
  <c r="E20" i="9" s="1"/>
  <c r="F12" i="9"/>
  <c r="F19" i="9" s="1"/>
  <c r="F20" i="9" s="1"/>
  <c r="C12" i="9"/>
  <c r="C19" i="9" s="1"/>
  <c r="C20" i="9" s="1"/>
  <c r="C78" i="7"/>
  <c r="F78" i="7" s="1"/>
  <c r="C68" i="7"/>
  <c r="F68" i="7" s="1"/>
  <c r="F60" i="13" s="1"/>
  <c r="T60" i="13" s="1"/>
  <c r="C58" i="7"/>
  <c r="F58" i="7" s="1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C21" i="12"/>
  <c r="D21" i="12"/>
  <c r="E21" i="12"/>
  <c r="F21" i="12"/>
  <c r="G21" i="12"/>
  <c r="H21" i="12"/>
  <c r="I21" i="12"/>
  <c r="J21" i="12"/>
  <c r="B21" i="12"/>
  <c r="B18" i="12"/>
  <c r="C18" i="12"/>
  <c r="D18" i="12"/>
  <c r="E18" i="12"/>
  <c r="F18" i="12"/>
  <c r="G18" i="12"/>
  <c r="H18" i="12"/>
  <c r="I18" i="12"/>
  <c r="J18" i="12"/>
  <c r="J19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I19" i="12"/>
  <c r="H19" i="12"/>
  <c r="G19" i="12"/>
  <c r="F19" i="12"/>
  <c r="E19" i="12"/>
  <c r="D19" i="12"/>
  <c r="C19" i="12"/>
  <c r="B19" i="12"/>
  <c r="S11" i="9"/>
  <c r="S12" i="9" s="1"/>
  <c r="T11" i="9"/>
  <c r="T12" i="9" s="1"/>
  <c r="U11" i="9"/>
  <c r="U12" i="9" s="1"/>
  <c r="V11" i="9"/>
  <c r="V12" i="9" s="1"/>
  <c r="C44" i="7"/>
  <c r="F44" i="7" s="1"/>
  <c r="N10" i="9" s="1"/>
  <c r="C90" i="7"/>
  <c r="F90" i="7" s="1"/>
  <c r="N58" i="9" s="1"/>
  <c r="C91" i="7"/>
  <c r="F91" i="7" s="1"/>
  <c r="N59" i="9" s="1"/>
  <c r="C92" i="7"/>
  <c r="F92" i="7" s="1"/>
  <c r="C93" i="7"/>
  <c r="F93" i="7" s="1"/>
  <c r="C94" i="7"/>
  <c r="F94" i="7" s="1"/>
  <c r="C95" i="7"/>
  <c r="F95" i="7" s="1"/>
  <c r="C96" i="7"/>
  <c r="F96" i="7" s="1"/>
  <c r="C97" i="7"/>
  <c r="F97" i="7" s="1"/>
  <c r="C98" i="7"/>
  <c r="F98" i="7" s="1"/>
  <c r="C99" i="7"/>
  <c r="F99" i="7" s="1"/>
  <c r="C100" i="7"/>
  <c r="F100" i="7" s="1"/>
  <c r="C42" i="7"/>
  <c r="F42" i="7" s="1"/>
  <c r="N8" i="9" s="1"/>
  <c r="C43" i="7"/>
  <c r="F43" i="7" s="1"/>
  <c r="N9" i="9" s="1"/>
  <c r="C45" i="7"/>
  <c r="F45" i="7" s="1"/>
  <c r="N11" i="9" s="1"/>
  <c r="C46" i="7"/>
  <c r="F46" i="7" s="1"/>
  <c r="N12" i="9" s="1"/>
  <c r="C47" i="7"/>
  <c r="F47" i="7" s="1"/>
  <c r="N13" i="9" s="1"/>
  <c r="C48" i="7"/>
  <c r="F48" i="7" s="1"/>
  <c r="N14" i="9" s="1"/>
  <c r="C49" i="7"/>
  <c r="F49" i="7" s="1"/>
  <c r="N15" i="9" s="1"/>
  <c r="C50" i="7"/>
  <c r="F50" i="7" s="1"/>
  <c r="N18" i="9" s="1"/>
  <c r="C51" i="7"/>
  <c r="F51" i="7" s="1"/>
  <c r="N19" i="9" s="1"/>
  <c r="C52" i="7"/>
  <c r="F52" i="7" s="1"/>
  <c r="N20" i="9" s="1"/>
  <c r="C53" i="7"/>
  <c r="F53" i="7" s="1"/>
  <c r="N21" i="9" s="1"/>
  <c r="C54" i="7"/>
  <c r="F54" i="7" s="1"/>
  <c r="N22" i="9" s="1"/>
  <c r="C55" i="7"/>
  <c r="F55" i="7" s="1"/>
  <c r="N23" i="9" s="1"/>
  <c r="C56" i="7"/>
  <c r="F56" i="7" s="1"/>
  <c r="N24" i="9" s="1"/>
  <c r="C57" i="7"/>
  <c r="F57" i="7" s="1"/>
  <c r="N25" i="9" s="1"/>
  <c r="C59" i="7"/>
  <c r="F59" i="7" s="1"/>
  <c r="N27" i="9" s="1"/>
  <c r="C60" i="7"/>
  <c r="F60" i="7" s="1"/>
  <c r="N28" i="9" s="1"/>
  <c r="C61" i="7"/>
  <c r="F61" i="7" s="1"/>
  <c r="N29" i="9" s="1"/>
  <c r="C62" i="7"/>
  <c r="F62" i="7" s="1"/>
  <c r="N30" i="9" s="1"/>
  <c r="C63" i="7"/>
  <c r="F63" i="7" s="1"/>
  <c r="N31" i="9" s="1"/>
  <c r="C64" i="7"/>
  <c r="F64" i="7" s="1"/>
  <c r="N32" i="9" s="1"/>
  <c r="C65" i="7"/>
  <c r="F65" i="7" s="1"/>
  <c r="N33" i="9" s="1"/>
  <c r="C66" i="7"/>
  <c r="F66" i="7" s="1"/>
  <c r="N34" i="9" s="1"/>
  <c r="C67" i="7"/>
  <c r="F67" i="7" s="1"/>
  <c r="N35" i="9" s="1"/>
  <c r="C69" i="7"/>
  <c r="F69" i="7" s="1"/>
  <c r="N37" i="9" s="1"/>
  <c r="C70" i="7"/>
  <c r="F70" i="7" s="1"/>
  <c r="N38" i="9" s="1"/>
  <c r="C71" i="7"/>
  <c r="F71" i="7" s="1"/>
  <c r="N39" i="9" s="1"/>
  <c r="C72" i="7"/>
  <c r="F72" i="7" s="1"/>
  <c r="N40" i="9" s="1"/>
  <c r="C73" i="7"/>
  <c r="F73" i="7" s="1"/>
  <c r="N41" i="9" s="1"/>
  <c r="C74" i="7"/>
  <c r="F74" i="7" s="1"/>
  <c r="N42" i="9" s="1"/>
  <c r="C75" i="7"/>
  <c r="F75" i="7" s="1"/>
  <c r="N43" i="9" s="1"/>
  <c r="C76" i="7"/>
  <c r="F76" i="7" s="1"/>
  <c r="N44" i="9" s="1"/>
  <c r="C77" i="7"/>
  <c r="F77" i="7" s="1"/>
  <c r="N45" i="9" s="1"/>
  <c r="C79" i="7"/>
  <c r="F79" i="7" s="1"/>
  <c r="N47" i="9" s="1"/>
  <c r="C80" i="7"/>
  <c r="F80" i="7" s="1"/>
  <c r="N48" i="9" s="1"/>
  <c r="C81" i="7"/>
  <c r="F81" i="7" s="1"/>
  <c r="N49" i="9" s="1"/>
  <c r="C82" i="7"/>
  <c r="F82" i="7" s="1"/>
  <c r="N50" i="9" s="1"/>
  <c r="C83" i="7"/>
  <c r="F83" i="7" s="1"/>
  <c r="N51" i="9" s="1"/>
  <c r="C84" i="7"/>
  <c r="F84" i="7" s="1"/>
  <c r="N52" i="9" s="1"/>
  <c r="C85" i="7"/>
  <c r="F85" i="7" s="1"/>
  <c r="N53" i="9" s="1"/>
  <c r="C86" i="7"/>
  <c r="F86" i="7" s="1"/>
  <c r="N54" i="9" s="1"/>
  <c r="C87" i="7"/>
  <c r="F87" i="7" s="1"/>
  <c r="N55" i="9" s="1"/>
  <c r="C88" i="7"/>
  <c r="F88" i="7" s="1"/>
  <c r="N56" i="9" s="1"/>
  <c r="C89" i="7"/>
  <c r="F89" i="7" s="1"/>
  <c r="N57" i="9" s="1"/>
  <c r="C41" i="7"/>
  <c r="F41" i="7" s="1"/>
  <c r="N7" i="9" s="1"/>
  <c r="D16" i="9"/>
  <c r="X29" i="7"/>
  <c r="AD29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S31" i="7"/>
  <c r="T31" i="7"/>
  <c r="S32" i="7"/>
  <c r="T32" i="7"/>
  <c r="N31" i="7"/>
  <c r="O31" i="7"/>
  <c r="P31" i="7"/>
  <c r="Q31" i="7"/>
  <c r="R31" i="7"/>
  <c r="N32" i="7"/>
  <c r="O32" i="7"/>
  <c r="P32" i="7"/>
  <c r="Q32" i="7"/>
  <c r="R32" i="7"/>
  <c r="I31" i="7"/>
  <c r="J31" i="7"/>
  <c r="K31" i="7"/>
  <c r="L31" i="7"/>
  <c r="M31" i="7"/>
  <c r="I32" i="7"/>
  <c r="J32" i="7"/>
  <c r="K32" i="7"/>
  <c r="L32" i="7"/>
  <c r="M32" i="7"/>
  <c r="D31" i="7"/>
  <c r="E31" i="7"/>
  <c r="F31" i="7"/>
  <c r="G31" i="7"/>
  <c r="H31" i="7"/>
  <c r="D32" i="7"/>
  <c r="E32" i="7"/>
  <c r="F32" i="7"/>
  <c r="G32" i="7"/>
  <c r="H32" i="7"/>
  <c r="C32" i="7"/>
  <c r="B32" i="7"/>
  <c r="C31" i="7"/>
  <c r="B31" i="7"/>
  <c r="O29" i="7"/>
  <c r="I29" i="7"/>
  <c r="J29" i="7"/>
  <c r="K29" i="7"/>
  <c r="L29" i="7"/>
  <c r="M29" i="7"/>
  <c r="N29" i="7"/>
  <c r="P29" i="7"/>
  <c r="Q29" i="7"/>
  <c r="R29" i="7"/>
  <c r="S29" i="7"/>
  <c r="T29" i="7"/>
  <c r="U29" i="7"/>
  <c r="V29" i="7"/>
  <c r="W29" i="7"/>
  <c r="Y29" i="7"/>
  <c r="Z29" i="7"/>
  <c r="AA29" i="7"/>
  <c r="AB29" i="7"/>
  <c r="AC29" i="7"/>
  <c r="AE29" i="7"/>
  <c r="AF29" i="7"/>
  <c r="AG29" i="7"/>
  <c r="C29" i="7"/>
  <c r="D29" i="7"/>
  <c r="E29" i="7"/>
  <c r="F29" i="7"/>
  <c r="G29" i="7"/>
  <c r="H29" i="7"/>
  <c r="B29" i="7"/>
  <c r="E16" i="9"/>
  <c r="K9" i="13"/>
  <c r="M9" i="13"/>
  <c r="E14" i="9" l="1"/>
  <c r="E15" i="9"/>
  <c r="D14" i="9"/>
  <c r="D19" i="9"/>
  <c r="D20" i="9" s="1"/>
  <c r="D21" i="9" s="1"/>
  <c r="C14" i="9"/>
  <c r="C16" i="9"/>
  <c r="C21" i="9" s="1"/>
  <c r="E21" i="9"/>
  <c r="F14" i="9"/>
  <c r="C15" i="9"/>
  <c r="F16" i="9"/>
  <c r="F21" i="9" s="1"/>
  <c r="F15" i="9"/>
  <c r="F17" i="13"/>
  <c r="T17" i="13" s="1"/>
  <c r="F9" i="13"/>
  <c r="T9" i="13" s="1"/>
  <c r="F21" i="13"/>
  <c r="T21" i="13" s="1"/>
  <c r="F26" i="13"/>
  <c r="T26" i="13" s="1"/>
  <c r="F8" i="13"/>
  <c r="F10" i="13"/>
  <c r="T10" i="13" s="1"/>
  <c r="N26" i="9"/>
  <c r="F72" i="13"/>
  <c r="T72" i="13" s="1"/>
  <c r="F107" i="13"/>
  <c r="T107" i="13" s="1"/>
  <c r="F87" i="13"/>
  <c r="T87" i="13" s="1"/>
  <c r="F102" i="13"/>
  <c r="T102" i="13" s="1"/>
  <c r="F86" i="13"/>
  <c r="T86" i="13" s="1"/>
  <c r="F97" i="13"/>
  <c r="T97" i="13" s="1"/>
  <c r="N46" i="9"/>
  <c r="F96" i="13"/>
  <c r="T96" i="13" s="1"/>
  <c r="F81" i="13"/>
  <c r="T81" i="13" s="1"/>
  <c r="F78" i="13"/>
  <c r="T78" i="13" s="1"/>
  <c r="F79" i="13"/>
  <c r="T79" i="13" s="1"/>
  <c r="F99" i="13"/>
  <c r="T99" i="13" s="1"/>
  <c r="F105" i="13"/>
  <c r="T105" i="13" s="1"/>
  <c r="F104" i="13"/>
  <c r="T104" i="13" s="1"/>
  <c r="F88" i="13"/>
  <c r="T88" i="13" s="1"/>
  <c r="F80" i="13"/>
  <c r="T80" i="13" s="1"/>
  <c r="F70" i="13"/>
  <c r="T70" i="13" s="1"/>
  <c r="F106" i="13"/>
  <c r="T106" i="13" s="1"/>
  <c r="F101" i="13"/>
  <c r="T101" i="13" s="1"/>
  <c r="F100" i="13"/>
  <c r="T100" i="13" s="1"/>
  <c r="F76" i="13"/>
  <c r="T76" i="13" s="1"/>
  <c r="F77" i="13"/>
  <c r="T77" i="13" s="1"/>
  <c r="F75" i="13"/>
  <c r="T75" i="13" s="1"/>
  <c r="F95" i="13"/>
  <c r="T95" i="13" s="1"/>
  <c r="F98" i="13"/>
  <c r="T98" i="13" s="1"/>
  <c r="F109" i="13"/>
  <c r="T109" i="13" s="1"/>
  <c r="F93" i="13"/>
  <c r="T93" i="13" s="1"/>
  <c r="F108" i="13"/>
  <c r="T108" i="13" s="1"/>
  <c r="F92" i="13"/>
  <c r="T92" i="13" s="1"/>
  <c r="F85" i="13"/>
  <c r="T85" i="13" s="1"/>
  <c r="F82" i="13"/>
  <c r="T82" i="13" s="1"/>
  <c r="F83" i="13"/>
  <c r="T83" i="13" s="1"/>
  <c r="F91" i="13"/>
  <c r="T91" i="13" s="1"/>
  <c r="F94" i="13"/>
  <c r="T94" i="13" s="1"/>
  <c r="F89" i="13"/>
  <c r="T89" i="13" s="1"/>
  <c r="F73" i="13"/>
  <c r="T73" i="13" s="1"/>
  <c r="F71" i="13"/>
  <c r="F103" i="13"/>
  <c r="T103" i="13" s="1"/>
  <c r="F90" i="13"/>
  <c r="T90" i="13" s="1"/>
  <c r="F84" i="13"/>
  <c r="T84" i="13" s="1"/>
  <c r="F74" i="13"/>
  <c r="T74" i="13" s="1"/>
  <c r="F41" i="13"/>
  <c r="T41" i="13" s="1"/>
  <c r="F49" i="13"/>
  <c r="T49" i="13" s="1"/>
  <c r="F61" i="13"/>
  <c r="T61" i="13" s="1"/>
  <c r="F50" i="13"/>
  <c r="T50" i="13" s="1"/>
  <c r="F35" i="13"/>
  <c r="T35" i="13" s="1"/>
  <c r="F51" i="13"/>
  <c r="T51" i="13" s="1"/>
  <c r="F36" i="13"/>
  <c r="T36" i="13" s="1"/>
  <c r="F52" i="13"/>
  <c r="T52" i="13" s="1"/>
  <c r="F57" i="13"/>
  <c r="T57" i="13" s="1"/>
  <c r="F42" i="13"/>
  <c r="T42" i="13" s="1"/>
  <c r="F44" i="13"/>
  <c r="T44" i="13" s="1"/>
  <c r="F45" i="13"/>
  <c r="T45" i="13" s="1"/>
  <c r="F38" i="13"/>
  <c r="T38" i="13" s="1"/>
  <c r="F54" i="13"/>
  <c r="T54" i="13" s="1"/>
  <c r="F39" i="13"/>
  <c r="T39" i="13" s="1"/>
  <c r="F55" i="13"/>
  <c r="T55" i="13" s="1"/>
  <c r="F40" i="13"/>
  <c r="T40" i="13" s="1"/>
  <c r="F56" i="13"/>
  <c r="T56" i="13" s="1"/>
  <c r="N36" i="9"/>
  <c r="F43" i="13"/>
  <c r="T43" i="13" s="1"/>
  <c r="F53" i="13"/>
  <c r="T53" i="13" s="1"/>
  <c r="F37" i="13"/>
  <c r="T37" i="13" s="1"/>
  <c r="F46" i="13"/>
  <c r="T46" i="13" s="1"/>
  <c r="F62" i="13"/>
  <c r="T62" i="13" s="1"/>
  <c r="F47" i="13"/>
  <c r="T47" i="13" s="1"/>
  <c r="F63" i="13"/>
  <c r="T63" i="13" s="1"/>
  <c r="F48" i="13"/>
  <c r="T48" i="13" s="1"/>
  <c r="F64" i="13"/>
  <c r="T64" i="13" s="1"/>
  <c r="F58" i="13"/>
  <c r="T58" i="13" s="1"/>
  <c r="F59" i="13"/>
  <c r="T59" i="13" s="1"/>
  <c r="F22" i="13"/>
  <c r="T22" i="13" s="1"/>
  <c r="F16" i="13"/>
  <c r="T16" i="13" s="1"/>
  <c r="F24" i="13"/>
  <c r="T24" i="13" s="1"/>
  <c r="F25" i="13"/>
  <c r="T25" i="13" s="1"/>
  <c r="F12" i="13"/>
  <c r="T12" i="13" s="1"/>
  <c r="F14" i="13"/>
  <c r="T14" i="13" s="1"/>
  <c r="F27" i="13"/>
  <c r="T27" i="13" s="1"/>
  <c r="F13" i="13"/>
  <c r="T13" i="13" s="1"/>
  <c r="F15" i="13"/>
  <c r="T15" i="13" s="1"/>
  <c r="F23" i="13"/>
  <c r="T23" i="13" s="1"/>
  <c r="F18" i="13"/>
  <c r="T18" i="13" s="1"/>
  <c r="F11" i="13"/>
  <c r="T11" i="13" s="1"/>
  <c r="F19" i="13"/>
  <c r="T19" i="13" s="1"/>
  <c r="F20" i="13"/>
  <c r="T20" i="13" s="1"/>
  <c r="G8" i="13" l="1"/>
  <c r="T8" i="13"/>
  <c r="G72" i="13"/>
  <c r="T71" i="13"/>
  <c r="G86" i="13"/>
  <c r="G100" i="13"/>
  <c r="G88" i="13"/>
  <c r="G74" i="13"/>
  <c r="G87" i="13"/>
  <c r="G91" i="13"/>
  <c r="G76" i="13"/>
  <c r="G73" i="13"/>
  <c r="G75" i="13"/>
  <c r="G94" i="13"/>
  <c r="G99" i="13"/>
  <c r="G108" i="13"/>
  <c r="G80" i="13"/>
  <c r="G109" i="13"/>
  <c r="G106" i="13"/>
  <c r="G93" i="13"/>
  <c r="G79" i="13"/>
  <c r="G70" i="13"/>
  <c r="G101" i="13"/>
  <c r="G84" i="13"/>
  <c r="G92" i="13"/>
  <c r="G71" i="13"/>
  <c r="G85" i="13"/>
  <c r="G78" i="13"/>
  <c r="G102" i="13"/>
  <c r="G20" i="13"/>
  <c r="G9" i="13"/>
  <c r="I9" i="13" s="1"/>
  <c r="G107" i="13"/>
  <c r="G81" i="13"/>
  <c r="G105" i="13"/>
  <c r="G83" i="13"/>
  <c r="G103" i="13"/>
  <c r="G104" i="13"/>
  <c r="G89" i="13"/>
  <c r="G19" i="13"/>
  <c r="G10" i="13"/>
  <c r="G77" i="13"/>
  <c r="G16" i="13"/>
  <c r="G82" i="13"/>
  <c r="G90" i="13"/>
  <c r="G97" i="13"/>
  <c r="G96" i="13"/>
  <c r="G95" i="13"/>
  <c r="G98" i="13"/>
  <c r="G25" i="13"/>
  <c r="G21" i="13"/>
  <c r="G22" i="13"/>
  <c r="G18" i="13"/>
  <c r="G13" i="13"/>
  <c r="G26" i="13"/>
  <c r="G37" i="13"/>
  <c r="G53" i="13"/>
  <c r="G43" i="13"/>
  <c r="G35" i="13"/>
  <c r="G42" i="13"/>
  <c r="G36" i="13"/>
  <c r="G41" i="13"/>
  <c r="G57" i="13"/>
  <c r="G48" i="13"/>
  <c r="G40" i="13"/>
  <c r="G47" i="13"/>
  <c r="G39" i="13"/>
  <c r="G60" i="13"/>
  <c r="G52" i="13"/>
  <c r="G49" i="13"/>
  <c r="G38" i="13"/>
  <c r="G59" i="13"/>
  <c r="G56" i="13"/>
  <c r="G64" i="13"/>
  <c r="G50" i="13"/>
  <c r="G62" i="13"/>
  <c r="G55" i="13"/>
  <c r="G46" i="13"/>
  <c r="G51" i="13"/>
  <c r="G61" i="13"/>
  <c r="G54" i="13"/>
  <c r="G45" i="13"/>
  <c r="G58" i="13"/>
  <c r="G63" i="13"/>
  <c r="G44" i="13"/>
  <c r="G24" i="13"/>
  <c r="G14" i="13"/>
  <c r="G27" i="13"/>
  <c r="G11" i="13"/>
  <c r="G23" i="13"/>
  <c r="G17" i="13"/>
  <c r="G12" i="13"/>
  <c r="G15" i="13"/>
</calcChain>
</file>

<file path=xl/sharedStrings.xml><?xml version="1.0" encoding="utf-8"?>
<sst xmlns="http://schemas.openxmlformats.org/spreadsheetml/2006/main" count="1298" uniqueCount="858">
  <si>
    <t>签到</t>
    <phoneticPr fontId="1" type="noConversion"/>
  </si>
  <si>
    <t>公会战</t>
    <phoneticPr fontId="1" type="noConversion"/>
  </si>
  <si>
    <t>现时间开放的特殊地图，高几率遇到可以捕获的稀有怪</t>
    <phoneticPr fontId="1" type="noConversion"/>
  </si>
  <si>
    <t>产出经验，费费脑子，灌输世界观</t>
    <phoneticPr fontId="1" type="noConversion"/>
  </si>
  <si>
    <t>异步交互玩法，产出专有宠物魂魄，宠物装备</t>
    <phoneticPr fontId="1" type="noConversion"/>
  </si>
  <si>
    <t>公会副本</t>
    <phoneticPr fontId="1" type="noConversion"/>
  </si>
  <si>
    <t>交互玩法，推大boss，或者合理完成一个探索副本（每人进去一定时间，按照探索度来判定完成），产生宝石，装备强化材料</t>
    <phoneticPr fontId="1" type="noConversion"/>
  </si>
  <si>
    <t>异步交互玩法，大量产出宠物经验及宠物装备强化材料，高阶装备胚子，宝石，公会之间布阵互相攻击</t>
    <phoneticPr fontId="1" type="noConversion"/>
  </si>
  <si>
    <t>探索性玩法，单机，产出稀有宠物稀有材料</t>
    <phoneticPr fontId="1" type="noConversion"/>
  </si>
  <si>
    <t>√</t>
    <phoneticPr fontId="1" type="noConversion"/>
  </si>
  <si>
    <t>rmb代币</t>
    <phoneticPr fontId="1" type="noConversion"/>
  </si>
  <si>
    <t>宠物魂魄</t>
    <phoneticPr fontId="1" type="noConversion"/>
  </si>
  <si>
    <t xml:space="preserve">疲劳药水 </t>
    <phoneticPr fontId="1" type="noConversion"/>
  </si>
  <si>
    <t>竞技场</t>
    <phoneticPr fontId="1" type="noConversion"/>
  </si>
  <si>
    <t>种菜玩法，但是时间在30分钟~2小时为主，少量10小时及以上任务，类似wow的要塞任务</t>
    <phoneticPr fontId="1" type="noConversion"/>
  </si>
  <si>
    <t>宠物装备宝石</t>
  </si>
  <si>
    <t>宠物装备宝石</t>
    <phoneticPr fontId="1" type="noConversion"/>
  </si>
  <si>
    <t>√</t>
    <phoneticPr fontId="1" type="noConversion"/>
  </si>
  <si>
    <t>☆☆☆</t>
  </si>
  <si>
    <t>☆☆☆</t>
    <phoneticPr fontId="1" type="noConversion"/>
  </si>
  <si>
    <t>☆☆☆☆☆</t>
    <phoneticPr fontId="1" type="noConversion"/>
  </si>
  <si>
    <t>宠物经验</t>
    <phoneticPr fontId="1" type="noConversion"/>
  </si>
  <si>
    <t>☆</t>
  </si>
  <si>
    <t>☆</t>
    <phoneticPr fontId="1" type="noConversion"/>
  </si>
  <si>
    <t>☆☆</t>
    <phoneticPr fontId="1" type="noConversion"/>
  </si>
  <si>
    <t>整只宠物</t>
    <phoneticPr fontId="1" type="noConversion"/>
  </si>
  <si>
    <t>主线</t>
    <phoneticPr fontId="1" type="noConversion"/>
  </si>
  <si>
    <t>支线</t>
    <phoneticPr fontId="1" type="noConversion"/>
  </si>
  <si>
    <t>首次副本3星</t>
    <phoneticPr fontId="1" type="noConversion"/>
  </si>
  <si>
    <t>人物经验</t>
    <phoneticPr fontId="1" type="noConversion"/>
  </si>
  <si>
    <t>免费~小R追求指引</t>
    <phoneticPr fontId="1" type="noConversion"/>
  </si>
  <si>
    <t>中R~大R追求指引</t>
    <phoneticPr fontId="1" type="noConversion"/>
  </si>
  <si>
    <t>免费~小R：挑战型奖励
中R~大R额外奖励</t>
    <phoneticPr fontId="1" type="noConversion"/>
  </si>
  <si>
    <t>宠物装备洗炼材料</t>
    <phoneticPr fontId="1" type="noConversion"/>
  </si>
  <si>
    <t>宠物种类横向追求</t>
    <phoneticPr fontId="1" type="noConversion"/>
  </si>
  <si>
    <t>玩家成长</t>
    <phoneticPr fontId="1" type="noConversion"/>
  </si>
  <si>
    <t>宠物种类</t>
    <phoneticPr fontId="1" type="noConversion"/>
  </si>
  <si>
    <t>宠物装备</t>
    <phoneticPr fontId="1" type="noConversion"/>
  </si>
  <si>
    <t>宠物装备强化</t>
  </si>
  <si>
    <t>宠物装备进阶</t>
  </si>
  <si>
    <t>宠物装备洗炼</t>
  </si>
  <si>
    <t>产出rmb代币，宠物魂魄，金钱，疲劳药，装备强化材料</t>
    <phoneticPr fontId="1" type="noConversion"/>
  </si>
  <si>
    <t>活动指引</t>
    <phoneticPr fontId="1" type="noConversion"/>
  </si>
  <si>
    <t>前期（1周）</t>
    <phoneticPr fontId="1" type="noConversion"/>
  </si>
  <si>
    <t>后期（25年）</t>
    <phoneticPr fontId="1" type="noConversion"/>
  </si>
  <si>
    <t>产出投放</t>
    <phoneticPr fontId="1" type="noConversion"/>
  </si>
  <si>
    <t>玩法轻重程度</t>
    <phoneticPr fontId="1" type="noConversion"/>
  </si>
  <si>
    <t>☆☆☆☆☆</t>
  </si>
  <si>
    <t>☆☆☆☆☆</t>
    <phoneticPr fontId="1" type="noConversion"/>
  </si>
  <si>
    <t>☆</t>
    <phoneticPr fontId="1" type="noConversion"/>
  </si>
  <si>
    <t>☆☆</t>
  </si>
  <si>
    <t>☆☆</t>
    <phoneticPr fontId="1" type="noConversion"/>
  </si>
  <si>
    <t>☆☆</t>
    <phoneticPr fontId="1" type="noConversion"/>
  </si>
  <si>
    <t>☆</t>
    <phoneticPr fontId="1" type="noConversion"/>
  </si>
  <si>
    <t>-</t>
    <phoneticPr fontId="1" type="noConversion"/>
  </si>
  <si>
    <t>☆☆</t>
    <phoneticPr fontId="1" type="noConversion"/>
  </si>
  <si>
    <t>星星越大表示越重度</t>
    <phoneticPr fontId="1" type="noConversion"/>
  </si>
  <si>
    <t>金钱</t>
    <phoneticPr fontId="1" type="noConversion"/>
  </si>
  <si>
    <r>
      <t>注释：</t>
    </r>
    <r>
      <rPr>
        <sz val="11"/>
        <color theme="1"/>
        <rFont val="微软雅黑"/>
        <family val="2"/>
        <charset val="134"/>
      </rPr>
      <t>星星数量表示在投放中的权重；追求项中，红色代表基础追求，蓝色为进阶追求，黑色为高级追求。</t>
    </r>
    <phoneticPr fontId="1" type="noConversion"/>
  </si>
  <si>
    <r>
      <t>答题</t>
    </r>
    <r>
      <rPr>
        <sz val="11"/>
        <color theme="0" tint="-4.9989318521683403E-2"/>
        <rFont val="微软雅黑"/>
        <family val="2"/>
        <charset val="134"/>
      </rPr>
      <t>（可以去掉）</t>
    </r>
    <phoneticPr fontId="1" type="noConversion"/>
  </si>
  <si>
    <t>世界boss</t>
    <phoneticPr fontId="1" type="noConversion"/>
  </si>
  <si>
    <t>☆</t>
    <phoneticPr fontId="1" type="noConversion"/>
  </si>
  <si>
    <t>☆☆☆☆☆</t>
    <phoneticPr fontId="1" type="noConversion"/>
  </si>
  <si>
    <t>同步副本，每人带2个宠物（1主1备），3人一组打boss，产出稀有宠物魂魄</t>
    <phoneticPr fontId="1" type="noConversion"/>
  </si>
  <si>
    <t>地藏宫殿</t>
    <phoneticPr fontId="1" type="noConversion"/>
  </si>
  <si>
    <t>-</t>
    <phoneticPr fontId="1" type="noConversion"/>
  </si>
  <si>
    <t>同步副本+pvp。趟地图，寻宝，第一个人拿到寻到宝物后转为pvp互车，产出装备</t>
    <phoneticPr fontId="1" type="noConversion"/>
  </si>
  <si>
    <t>世界boss</t>
    <phoneticPr fontId="1" type="noConversion"/>
  </si>
  <si>
    <t>-</t>
    <phoneticPr fontId="1" type="noConversion"/>
  </si>
  <si>
    <t>☆☆☆☆</t>
    <phoneticPr fontId="1" type="noConversion"/>
  </si>
  <si>
    <t>擂台</t>
    <phoneticPr fontId="1" type="noConversion"/>
  </si>
  <si>
    <t>☆☆☆☆☆</t>
    <phoneticPr fontId="1" type="noConversion"/>
  </si>
  <si>
    <t>☆☆☆</t>
    <phoneticPr fontId="1" type="noConversion"/>
  </si>
  <si>
    <t>异步交互玩法，占领擂台越长时间，收益越高，产出专有货币，可以换专有宠物魂魄</t>
    <phoneticPr fontId="1" type="noConversion"/>
  </si>
  <si>
    <t>商城</t>
    <phoneticPr fontId="1" type="noConversion"/>
  </si>
  <si>
    <t>☆☆☆</t>
    <phoneticPr fontId="1" type="noConversion"/>
  </si>
  <si>
    <r>
      <t>擂台</t>
    </r>
    <r>
      <rPr>
        <sz val="11"/>
        <color theme="0" tint="-4.9989318521683403E-2"/>
        <rFont val="微软雅黑"/>
        <family val="2"/>
        <charset val="134"/>
      </rPr>
      <t>（交互）</t>
    </r>
    <phoneticPr fontId="1" type="noConversion"/>
  </si>
  <si>
    <t>☆☆</t>
    <phoneticPr fontId="1" type="noConversion"/>
  </si>
  <si>
    <t>宠物</t>
  </si>
  <si>
    <t>宠物装备</t>
  </si>
  <si>
    <t>成长属性：体力成长、力量成长、法属成长、耐力成长</t>
    <phoneticPr fontId="1" type="noConversion"/>
  </si>
  <si>
    <t>一级属性：体力、力、智、速、防御、耐力、战后回血</t>
    <phoneticPr fontId="1" type="noConversion"/>
  </si>
  <si>
    <t>三级属性：治疗效果，伤害减免，伤害加深</t>
    <phoneticPr fontId="1" type="noConversion"/>
  </si>
  <si>
    <t>宠物魂魄</t>
    <phoneticPr fontId="1" type="noConversion"/>
  </si>
  <si>
    <t>前置条件为宠物等级</t>
    <phoneticPr fontId="1" type="noConversion"/>
  </si>
  <si>
    <t xml:space="preserve">      </t>
    <phoneticPr fontId="1" type="noConversion"/>
  </si>
  <si>
    <t xml:space="preserve">    </t>
    <phoneticPr fontId="1" type="noConversion"/>
  </si>
  <si>
    <t>类型：</t>
    <phoneticPr fontId="1" type="noConversion"/>
  </si>
  <si>
    <t>材料：装备进阶材料</t>
    <phoneticPr fontId="1" type="noConversion"/>
  </si>
  <si>
    <t>通天塔-降临boss</t>
    <phoneticPr fontId="1" type="noConversion"/>
  </si>
  <si>
    <t>☆☆</t>
    <phoneticPr fontId="1" type="noConversion"/>
  </si>
  <si>
    <t>☆</t>
    <phoneticPr fontId="1" type="noConversion"/>
  </si>
  <si>
    <t>☆☆</t>
    <phoneticPr fontId="1" type="noConversion"/>
  </si>
  <si>
    <t>☆☆</t>
    <phoneticPr fontId="1" type="noConversion"/>
  </si>
  <si>
    <t>各种坑及对应产出口</t>
    <phoneticPr fontId="1" type="noConversion"/>
  </si>
  <si>
    <t>属性定义：</t>
    <phoneticPr fontId="1" type="noConversion"/>
  </si>
  <si>
    <t>通用产出口：</t>
    <phoneticPr fontId="1" type="noConversion"/>
  </si>
  <si>
    <r>
      <t>注释：</t>
    </r>
    <r>
      <rPr>
        <sz val="11"/>
        <color theme="1"/>
        <rFont val="微软雅黑"/>
        <family val="2"/>
        <charset val="134"/>
      </rPr>
      <t>轻重程度是玩家操作程度和玩法时长的综合维度</t>
    </r>
    <phoneticPr fontId="1" type="noConversion"/>
  </si>
  <si>
    <t>☆</t>
    <phoneticPr fontId="1" type="noConversion"/>
  </si>
  <si>
    <t>☆</t>
    <phoneticPr fontId="1" type="noConversion"/>
  </si>
  <si>
    <r>
      <t>竞技场</t>
    </r>
    <r>
      <rPr>
        <sz val="11"/>
        <color theme="1"/>
        <rFont val="微软雅黑"/>
        <family val="2"/>
        <charset val="134"/>
      </rPr>
      <t>（交互）</t>
    </r>
    <phoneticPr fontId="1" type="noConversion"/>
  </si>
  <si>
    <t>宠物装备强化：</t>
    <phoneticPr fontId="1" type="noConversion"/>
  </si>
  <si>
    <t>宠物装备进阶：</t>
    <phoneticPr fontId="1" type="noConversion"/>
  </si>
  <si>
    <t>宠物装备宝石：</t>
    <phoneticPr fontId="1" type="noConversion"/>
  </si>
  <si>
    <t>次数</t>
    <phoneticPr fontId="1" type="noConversion"/>
  </si>
  <si>
    <t>BossRush</t>
    <phoneticPr fontId="1" type="noConversion"/>
  </si>
  <si>
    <t>☆☆☆☆</t>
    <phoneticPr fontId="1" type="noConversion"/>
  </si>
  <si>
    <t>☆☆☆☆☆</t>
    <phoneticPr fontId="1" type="noConversion"/>
  </si>
  <si>
    <t>挨个打boss，产出洗炼材料</t>
    <phoneticPr fontId="1" type="noConversion"/>
  </si>
  <si>
    <t>BossRush</t>
    <phoneticPr fontId="1" type="noConversion"/>
  </si>
  <si>
    <t>-</t>
    <phoneticPr fontId="1" type="noConversion"/>
  </si>
  <si>
    <t>☆☆☆</t>
    <phoneticPr fontId="1" type="noConversion"/>
  </si>
  <si>
    <t>☆☆☆☆☆</t>
    <phoneticPr fontId="1" type="noConversion"/>
  </si>
  <si>
    <t>中期（2月）</t>
    <phoneticPr fontId="1" type="noConversion"/>
  </si>
  <si>
    <t>二级属性：暴击伤害、命中率</t>
    <phoneticPr fontId="1" type="noConversion"/>
  </si>
  <si>
    <t>产出</t>
  </si>
  <si>
    <t>控制手段</t>
    <phoneticPr fontId="1" type="noConversion"/>
  </si>
  <si>
    <t>疲劳</t>
    <phoneticPr fontId="1" type="noConversion"/>
  </si>
  <si>
    <t>每天次数</t>
    <phoneticPr fontId="1" type="noConversion"/>
  </si>
  <si>
    <t>每天次数</t>
    <phoneticPr fontId="1" type="noConversion"/>
  </si>
  <si>
    <t>每周期次数</t>
  </si>
  <si>
    <t>每周期次数</t>
    <phoneticPr fontId="1" type="noConversion"/>
  </si>
  <si>
    <t>每周期次数</t>
    <phoneticPr fontId="1" type="noConversion"/>
  </si>
  <si>
    <r>
      <t>大冒险-小怪</t>
    </r>
    <r>
      <rPr>
        <sz val="11"/>
        <color theme="1"/>
        <rFont val="微软雅黑"/>
        <family val="2"/>
        <charset val="134"/>
      </rPr>
      <t>（交互）</t>
    </r>
    <phoneticPr fontId="1" type="noConversion"/>
  </si>
  <si>
    <t>大冒险-采集</t>
    <phoneticPr fontId="1" type="noConversion"/>
  </si>
  <si>
    <t>☆</t>
    <phoneticPr fontId="1" type="noConversion"/>
  </si>
  <si>
    <t>宠物成长</t>
    <phoneticPr fontId="1" type="noConversion"/>
  </si>
  <si>
    <t>宠物成长</t>
    <phoneticPr fontId="1" type="noConversion"/>
  </si>
  <si>
    <t>经验丹</t>
    <phoneticPr fontId="1" type="noConversion"/>
  </si>
  <si>
    <t>☆☆☆</t>
    <phoneticPr fontId="1" type="noConversion"/>
  </si>
  <si>
    <t>☆☆</t>
    <phoneticPr fontId="1" type="noConversion"/>
  </si>
  <si>
    <t>通天塔-经验</t>
    <phoneticPr fontId="1" type="noConversion"/>
  </si>
  <si>
    <t>通天塔-金钱</t>
    <phoneticPr fontId="1" type="noConversion"/>
  </si>
  <si>
    <t>通天塔-经验</t>
    <phoneticPr fontId="1" type="noConversion"/>
  </si>
  <si>
    <t>☆</t>
    <phoneticPr fontId="1" type="noConversion"/>
  </si>
  <si>
    <t>☆☆☆☆☆</t>
    <phoneticPr fontId="1" type="noConversion"/>
  </si>
  <si>
    <t>新玩法</t>
    <phoneticPr fontId="1" type="noConversion"/>
  </si>
  <si>
    <t>☆☆☆</t>
    <phoneticPr fontId="1" type="noConversion"/>
  </si>
  <si>
    <t>等级成长</t>
    <phoneticPr fontId="1" type="noConversion"/>
  </si>
  <si>
    <t>货币</t>
    <phoneticPr fontId="1" type="noConversion"/>
  </si>
  <si>
    <t>技能为主金钱回收口，其他所有系统均需要金钱回收</t>
    <phoneticPr fontId="1" type="noConversion"/>
  </si>
  <si>
    <t>公会币</t>
    <phoneticPr fontId="1" type="noConversion"/>
  </si>
  <si>
    <t>新玩法币</t>
    <phoneticPr fontId="1" type="noConversion"/>
  </si>
  <si>
    <t>☆☆☆☆</t>
    <phoneticPr fontId="1" type="noConversion"/>
  </si>
  <si>
    <t>☆☆</t>
    <phoneticPr fontId="1" type="noConversion"/>
  </si>
  <si>
    <r>
      <t>公会日常</t>
    </r>
    <r>
      <rPr>
        <sz val="11"/>
        <rFont val="微软雅黑"/>
        <family val="2"/>
        <charset val="134"/>
      </rPr>
      <t>（交互）</t>
    </r>
    <phoneticPr fontId="1" type="noConversion"/>
  </si>
  <si>
    <r>
      <t>大冒险-boss</t>
    </r>
    <r>
      <rPr>
        <sz val="11"/>
        <color theme="1"/>
        <rFont val="微软雅黑"/>
        <family val="2"/>
        <charset val="134"/>
      </rPr>
      <t>（交互）</t>
    </r>
    <phoneticPr fontId="1" type="noConversion"/>
  </si>
  <si>
    <t>周期投放</t>
    <phoneticPr fontId="1" type="noConversion"/>
  </si>
  <si>
    <t>玩法</t>
    <phoneticPr fontId="1" type="noConversion"/>
  </si>
  <si>
    <t>玩法</t>
    <phoneticPr fontId="1" type="noConversion"/>
  </si>
  <si>
    <t>货币兑换</t>
    <phoneticPr fontId="1" type="noConversion"/>
  </si>
  <si>
    <t>宠物强化材料</t>
    <phoneticPr fontId="1" type="noConversion"/>
  </si>
  <si>
    <t>宠物进阶材料</t>
    <phoneticPr fontId="1" type="noConversion"/>
  </si>
  <si>
    <t>宠物进阶材料宠物</t>
    <phoneticPr fontId="1" type="noConversion"/>
  </si>
  <si>
    <t>新玩法币</t>
    <phoneticPr fontId="1" type="noConversion"/>
  </si>
  <si>
    <t>宠物装备进阶材料A</t>
    <phoneticPr fontId="1" type="noConversion"/>
  </si>
  <si>
    <t>宠物装备进阶材料B</t>
    <phoneticPr fontId="1" type="noConversion"/>
  </si>
  <si>
    <t>日常任务-普通</t>
    <phoneticPr fontId="1" type="noConversion"/>
  </si>
  <si>
    <t>日常任务-困难</t>
    <phoneticPr fontId="1" type="noConversion"/>
  </si>
  <si>
    <t>宠物纵向追求</t>
    <phoneticPr fontId="1" type="noConversion"/>
  </si>
  <si>
    <t>困难副本（每章4和8）</t>
    <phoneticPr fontId="1" type="noConversion"/>
  </si>
  <si>
    <t>困难副本（每章1~3）</t>
    <phoneticPr fontId="1" type="noConversion"/>
  </si>
  <si>
    <t>困难副本（每章5~7）</t>
    <phoneticPr fontId="1" type="noConversion"/>
  </si>
  <si>
    <t>☆☆</t>
    <phoneticPr fontId="1" type="noConversion"/>
  </si>
  <si>
    <t>天</t>
    <phoneticPr fontId="1" type="noConversion"/>
  </si>
  <si>
    <t>等级
（参考）</t>
    <phoneticPr fontId="1" type="noConversion"/>
  </si>
  <si>
    <t>日常任务-困难</t>
    <phoneticPr fontId="1" type="noConversion"/>
  </si>
  <si>
    <r>
      <t>公会日常</t>
    </r>
    <r>
      <rPr>
        <sz val="11"/>
        <color theme="1"/>
        <rFont val="微软雅黑"/>
        <family val="2"/>
        <charset val="134"/>
      </rPr>
      <t>（交互）</t>
    </r>
    <phoneticPr fontId="1" type="noConversion"/>
  </si>
  <si>
    <t>大冒险-boss</t>
    <phoneticPr fontId="1" type="noConversion"/>
  </si>
  <si>
    <t>公会货币</t>
    <phoneticPr fontId="1" type="noConversion"/>
  </si>
  <si>
    <t>单次投放</t>
    <phoneticPr fontId="1" type="noConversion"/>
  </si>
  <si>
    <t>产出控制源</t>
    <phoneticPr fontId="1" type="noConversion"/>
  </si>
  <si>
    <t>单次投放</t>
    <phoneticPr fontId="1" type="noConversion"/>
  </si>
  <si>
    <t>困难副本（每章1~3）</t>
    <phoneticPr fontId="1" type="noConversion"/>
  </si>
  <si>
    <t>普通副本（每章1~3）</t>
    <phoneticPr fontId="1" type="noConversion"/>
  </si>
  <si>
    <t>☆</t>
    <phoneticPr fontId="1" type="noConversion"/>
  </si>
  <si>
    <t>普通副本（每章5~7）</t>
    <phoneticPr fontId="1" type="noConversion"/>
  </si>
  <si>
    <t>普通副本（每章4和8）</t>
    <phoneticPr fontId="1" type="noConversion"/>
  </si>
  <si>
    <t>普通副本（每章4和9）</t>
  </si>
  <si>
    <t>√</t>
  </si>
  <si>
    <t>√</t>
    <phoneticPr fontId="1" type="noConversion"/>
  </si>
  <si>
    <t>√</t>
    <phoneticPr fontId="1" type="noConversion"/>
  </si>
  <si>
    <t>限制每日购买量</t>
    <phoneticPr fontId="1" type="noConversion"/>
  </si>
  <si>
    <t>控制手段</t>
    <phoneticPr fontId="1" type="noConversion"/>
  </si>
  <si>
    <t>抽蛋</t>
    <phoneticPr fontId="1" type="noConversion"/>
  </si>
  <si>
    <t>算法限制产出</t>
    <phoneticPr fontId="1" type="noConversion"/>
  </si>
  <si>
    <t>基础</t>
    <phoneticPr fontId="1" type="noConversion"/>
  </si>
  <si>
    <t>√</t>
    <phoneticPr fontId="1" type="noConversion"/>
  </si>
  <si>
    <t>游戏币商店（金钱）</t>
    <phoneticPr fontId="1" type="noConversion"/>
  </si>
  <si>
    <t>游戏币商店（金钱）</t>
    <phoneticPr fontId="1" type="noConversion"/>
  </si>
  <si>
    <t>限制每日刷新次数</t>
    <phoneticPr fontId="1" type="noConversion"/>
  </si>
  <si>
    <t>限制每日刷新次数</t>
    <phoneticPr fontId="1" type="noConversion"/>
  </si>
  <si>
    <t>宠物进化</t>
    <phoneticPr fontId="1" type="noConversion"/>
  </si>
  <si>
    <t>强化后</t>
    <phoneticPr fontId="1" type="noConversion"/>
  </si>
  <si>
    <t>宠物强化</t>
    <phoneticPr fontId="1" type="noConversion"/>
  </si>
  <si>
    <t>宠物进阶</t>
    <phoneticPr fontId="1" type="noConversion"/>
  </si>
  <si>
    <t>装备强化材料</t>
    <phoneticPr fontId="1" type="noConversion"/>
  </si>
  <si>
    <t>宠物强化：</t>
    <phoneticPr fontId="1" type="noConversion"/>
  </si>
  <si>
    <t>宠物进阶：</t>
    <phoneticPr fontId="1" type="noConversion"/>
  </si>
  <si>
    <t>限制条件：某品阶装备强化到+n才可以进阶</t>
  </si>
  <si>
    <t>限制条件：某品阶宠物强化到+n才可以进阶，n在不同品阶时所需不同</t>
  </si>
  <si>
    <t>怪物品级提升：</t>
    <phoneticPr fontId="1" type="noConversion"/>
  </si>
  <si>
    <t>固定材料宠物可以考虑分属性（建议，美术好做）或者宠物类型</t>
    <phoneticPr fontId="1" type="noConversion"/>
  </si>
  <si>
    <t>[宠物进阶材料A]*n+[固定材料宠物]*m+[宠物C+j（品阶k）]</t>
    <phoneticPr fontId="1" type="noConversion"/>
  </si>
  <si>
    <t>进阶蓝绿时预计不需要[宠物C+j（品阶k）]</t>
    <phoneticPr fontId="1" type="noConversion"/>
  </si>
  <si>
    <t>改变属性：1级属性（强化前各属性+b）</t>
    <phoneticPr fontId="1" type="noConversion"/>
  </si>
  <si>
    <t>怪物品级改变属性：成长属性（进阶前各属性*k）</t>
    <phoneticPr fontId="1" type="noConversion"/>
  </si>
  <si>
    <t>6件</t>
    <phoneticPr fontId="1" type="noConversion"/>
  </si>
  <si>
    <t>头（辅防御属性）</t>
    <phoneticPr fontId="1" type="noConversion"/>
  </si>
  <si>
    <t>胸（主防御属性）</t>
    <phoneticPr fontId="1" type="noConversion"/>
  </si>
  <si>
    <t>武器（主攻击属性）</t>
    <phoneticPr fontId="1" type="noConversion"/>
  </si>
  <si>
    <t>3饰品（倾向属性）</t>
    <phoneticPr fontId="1" type="noConversion"/>
  </si>
  <si>
    <t>4套</t>
    <phoneticPr fontId="1" type="noConversion"/>
  </si>
  <si>
    <t>防御，法术，物理，支援</t>
    <phoneticPr fontId="1" type="noConversion"/>
  </si>
  <si>
    <t>类型（防御，法术，物理，支援）</t>
    <phoneticPr fontId="1" type="noConversion"/>
  </si>
  <si>
    <t>额外考虑（非0.7）</t>
    <phoneticPr fontId="1" type="noConversion"/>
  </si>
  <si>
    <t>宠物品质限制（增加部分装备的时间价值，提高时间价值低的宠物的能力）</t>
    <phoneticPr fontId="1" type="noConversion"/>
  </si>
  <si>
    <t>宠物稀有度限制（体现稀有宠物特殊性）</t>
    <phoneticPr fontId="1" type="noConversion"/>
  </si>
  <si>
    <t>装备限制</t>
    <phoneticPr fontId="1" type="noConversion"/>
  </si>
  <si>
    <t>前置条件：玩家等级</t>
    <phoneticPr fontId="1" type="noConversion"/>
  </si>
  <si>
    <t>强化方式：（[装备强化材料]*n+游戏币*m）*R%成功率</t>
    <phoneticPr fontId="1" type="noConversion"/>
  </si>
  <si>
    <t>失败损失装备强化材料</t>
  </si>
  <si>
    <t>等级段划分装备强化材料</t>
  </si>
  <si>
    <t>低级材料合成高级材料</t>
    <phoneticPr fontId="1" type="noConversion"/>
  </si>
  <si>
    <t>成功率保底：待设计</t>
  </si>
  <si>
    <t>增长属性：强化前各属性+b</t>
    <phoneticPr fontId="1" type="noConversion"/>
  </si>
  <si>
    <t>进阶材料</t>
  </si>
  <si>
    <t>增长属性：进阶前各属性*k</t>
  </si>
  <si>
    <t>[装备进阶材料A]*n+[装备进阶材料B]*m+游戏币*j</t>
    <phoneticPr fontId="1" type="noConversion"/>
  </si>
  <si>
    <t>装备开孔</t>
  </si>
  <si>
    <t>宝石</t>
  </si>
  <si>
    <t>增长属性：倾向属性，提供不同宠物的倾向选择</t>
  </si>
  <si>
    <t>分形状</t>
    <phoneticPr fontId="1" type="noConversion"/>
  </si>
  <si>
    <t>宝石品阶</t>
    <phoneticPr fontId="1" type="noConversion"/>
  </si>
  <si>
    <t>暂时考虑用合成的方法</t>
    <phoneticPr fontId="1" type="noConversion"/>
  </si>
  <si>
    <t>限制：孔数上限根据装备品阶决定</t>
    <phoneticPr fontId="1" type="noConversion"/>
  </si>
  <si>
    <t>策略性时间（非时间模型）</t>
  </si>
  <si>
    <t>各个阶段的游戏循环？</t>
  </si>
  <si>
    <t>那些玩法有测试自己战力的释放，可以自己挑选难度</t>
  </si>
  <si>
    <t>那些系统有交互相关功能， 大致是怎么设计</t>
  </si>
  <si>
    <t>不同系统开放时间， 该开放的新系统达到的目的（新玩法， 测试战力， 交友？）</t>
  </si>
  <si>
    <t>大R卡点， 投放， 必须要时间的。</t>
  </si>
  <si>
    <t>是否有不同系统对应不同适合的战略搭配。 如有， 是那些系统？</t>
  </si>
  <si>
    <t>还在纠结的问题</t>
  </si>
  <si>
    <t>摸摸如何做？ 是否还要？</t>
  </si>
  <si>
    <t>家园表现？</t>
  </si>
  <si>
    <t>村落（主UI）表现？</t>
  </si>
  <si>
    <t>图鉴？ </t>
  </si>
  <si>
    <t>那些投放是帅？出口？宠？</t>
  </si>
  <si>
    <t>那些是赢， 那是必然有的了。。。。</t>
  </si>
  <si>
    <t>那些是稀有的（不单单一定是数值）,出口？得到方法？</t>
  </si>
  <si>
    <t>宠物合成：</t>
    <phoneticPr fontId="1" type="noConversion"/>
  </si>
  <si>
    <t>[宠物A碎片]*n=宠物A</t>
  </si>
  <si>
    <t>通天塔-降临boss</t>
    <phoneticPr fontId="1" type="noConversion"/>
  </si>
  <si>
    <t>疲劳+每天次数</t>
    <phoneticPr fontId="1" type="noConversion"/>
  </si>
  <si>
    <r>
      <t>大冒险-小怪</t>
    </r>
    <r>
      <rPr>
        <sz val="11"/>
        <color theme="1"/>
        <rFont val="微软雅黑"/>
        <family val="2"/>
        <charset val="134"/>
      </rPr>
      <t>（交互）</t>
    </r>
    <phoneticPr fontId="1" type="noConversion"/>
  </si>
  <si>
    <t>提升材料：[宠物强化材料A]*n</t>
    <phoneticPr fontId="1" type="noConversion"/>
  </si>
  <si>
    <t>签到，困难副本，降临boss，大冒险，商城</t>
    <phoneticPr fontId="1" type="noConversion"/>
  </si>
  <si>
    <t>困难副本，降临boss，大冒险boss，商城，游戏币商店，公会商店，新玩法商店，抽蛋</t>
    <phoneticPr fontId="1" type="noConversion"/>
  </si>
  <si>
    <t>开孔消耗：游戏币，在考虑是否还要附加道具消耗（方便控制）</t>
    <phoneticPr fontId="1" type="noConversion"/>
  </si>
  <si>
    <t>暂时没考虑多少种形状，需要可扩展</t>
    <phoneticPr fontId="1" type="noConversion"/>
  </si>
  <si>
    <t>充值商城</t>
    <phoneticPr fontId="1" type="noConversion"/>
  </si>
  <si>
    <t>宠物图鉴</t>
    <phoneticPr fontId="1" type="noConversion"/>
  </si>
  <si>
    <t>普通副本</t>
    <phoneticPr fontId="1" type="noConversion"/>
  </si>
  <si>
    <r>
      <t>新玩法（</t>
    </r>
    <r>
      <rPr>
        <sz val="11"/>
        <color theme="1"/>
        <rFont val="微软雅黑"/>
        <family val="2"/>
        <charset val="134"/>
      </rPr>
      <t>交互发现，分享，共同获得额外奖励）</t>
    </r>
    <phoneticPr fontId="1" type="noConversion"/>
  </si>
  <si>
    <t>Q</t>
    <phoneticPr fontId="1" type="noConversion"/>
  </si>
  <si>
    <t>休闲/非休闲比例？</t>
    <phoneticPr fontId="1" type="noConversion"/>
  </si>
  <si>
    <t>A</t>
    <phoneticPr fontId="1" type="noConversion"/>
  </si>
  <si>
    <t>非休闲实际时间非常少</t>
  </si>
  <si>
    <t>非休闲时间主要设计在卡点，和交互指引上（我们主要会考玩法卡点指引交互）</t>
  </si>
  <si>
    <t>每日非休闲主要体现在</t>
  </si>
  <si>
    <t>1.bossrush模式，每日只需要挑战一局</t>
  </si>
  <si>
    <t>2.新设计的模式比较类似dota传奇远征，属于长期可以作为战力释放的玩法</t>
  </si>
  <si>
    <t>碎片/非碎片比例？</t>
    <phoneticPr fontId="1" type="noConversion"/>
  </si>
  <si>
    <t>都是碎片时间，只是多碎的问题</t>
  </si>
  <si>
    <t>纯次数每天/每周期的设计是每天的集中时间</t>
  </si>
  <si>
    <t>疲劳值相关设计是为了碎片/集中的动态调整</t>
  </si>
  <si>
    <t>大冒险的为长期碎片加指定留存，设计上可以加入些大奖预期，比如出动时放光芒</t>
  </si>
  <si>
    <t>思考各个玩法战略对策</t>
    <phoneticPr fontId="1" type="noConversion"/>
  </si>
  <si>
    <t>升级技能，升级装备</t>
    <phoneticPr fontId="1" type="noConversion"/>
  </si>
  <si>
    <t>宝石配装</t>
    <phoneticPr fontId="1" type="noConversion"/>
  </si>
  <si>
    <t>新手阶段（1~3天）单独设计，以引导玩法、推动剧情为设计目的。</t>
    <phoneticPr fontId="1" type="noConversion"/>
  </si>
  <si>
    <t>第3天开启全部玩法，进入周期性循环</t>
    <phoneticPr fontId="1" type="noConversion"/>
  </si>
  <si>
    <t>每月发新宠物，新宠物觉醒，引导不同阶段玩家</t>
    <phoneticPr fontId="1" type="noConversion"/>
  </si>
  <si>
    <t>目前考虑所有玩法都有</t>
    <phoneticPr fontId="1" type="noConversion"/>
  </si>
  <si>
    <t>还没有具体设计</t>
    <phoneticPr fontId="1" type="noConversion"/>
  </si>
  <si>
    <t>具体时间没算完</t>
    <phoneticPr fontId="1" type="noConversion"/>
  </si>
  <si>
    <t>系统</t>
    <phoneticPr fontId="1" type="noConversion"/>
  </si>
  <si>
    <t>设计目的</t>
    <phoneticPr fontId="1" type="noConversion"/>
  </si>
  <si>
    <t>签到</t>
    <phoneticPr fontId="1" type="noConversion"/>
  </si>
  <si>
    <t>留存</t>
    <phoneticPr fontId="1" type="noConversion"/>
  </si>
  <si>
    <t>活动指引/任务</t>
    <phoneticPr fontId="1" type="noConversion"/>
  </si>
  <si>
    <t>指引</t>
    <phoneticPr fontId="1" type="noConversion"/>
  </si>
  <si>
    <t>经验投放</t>
    <phoneticPr fontId="1" type="noConversion"/>
  </si>
  <si>
    <t>玩法：法术免伤</t>
    <phoneticPr fontId="1" type="noConversion"/>
  </si>
  <si>
    <t>金钱投放</t>
    <phoneticPr fontId="1" type="noConversion"/>
  </si>
  <si>
    <t>玩法：物理免伤</t>
    <phoneticPr fontId="1" type="noConversion"/>
  </si>
  <si>
    <t>公会日常</t>
    <phoneticPr fontId="1" type="noConversion"/>
  </si>
  <si>
    <t>交互</t>
    <phoneticPr fontId="1" type="noConversion"/>
  </si>
  <si>
    <t>降临boss</t>
    <phoneticPr fontId="1" type="noConversion"/>
  </si>
  <si>
    <t>投放，测试战力</t>
    <phoneticPr fontId="1" type="noConversion"/>
  </si>
  <si>
    <t>玩法：各个boss不同</t>
    <phoneticPr fontId="1" type="noConversion"/>
  </si>
  <si>
    <t>大冒险-采集</t>
    <phoneticPr fontId="1" type="noConversion"/>
  </si>
  <si>
    <t>投放、留存</t>
    <phoneticPr fontId="1" type="noConversion"/>
  </si>
  <si>
    <t>新玩法</t>
    <phoneticPr fontId="1" type="noConversion"/>
  </si>
  <si>
    <t>大冒险-小怪</t>
    <phoneticPr fontId="1" type="noConversion"/>
  </si>
  <si>
    <t>投放、留存、交互</t>
    <phoneticPr fontId="1" type="noConversion"/>
  </si>
  <si>
    <t>大冒险-boss</t>
    <phoneticPr fontId="1" type="noConversion"/>
  </si>
  <si>
    <t>投放，测试战力、交互</t>
    <phoneticPr fontId="1" type="noConversion"/>
  </si>
  <si>
    <t>新手期（3~7天）只做多投放战力提升的消费设计，不提供玩家经验相关的效率消费</t>
  </si>
  <si>
    <t>对各种提高效率得消费做分段收费处理，买的少时候价格比较低，买的多时价格逐渐成长。并限制每种提高效率物品的日购买额度</t>
  </si>
  <si>
    <t>日常通天塔经验/金钱，打算分别对应物理和法攻</t>
  </si>
  <si>
    <t>通天塔boss降临则会出几种不同玩法</t>
  </si>
  <si>
    <t>新玩法考虑类似pvp的对应，抓玩家战力数据过来做成关卡为主</t>
  </si>
  <si>
    <t>先在数值模型制作方式是取1000元rmb/月的消费用户作为基础设，包括卡点，刺激消费等（按照网易经验是以目标用户消费程度设计）。不确定是否合理。</t>
    <phoneticPr fontId="1" type="noConversion"/>
  </si>
  <si>
    <t>每月充值效率上限，如果参考dota是2倍左右</t>
    <phoneticPr fontId="1" type="noConversion"/>
  </si>
  <si>
    <t>达到加强社交设计目的的方法。</t>
    <phoneticPr fontId="1" type="noConversion"/>
  </si>
  <si>
    <t>先不做，后面加，可以作为成长的卡点加回来比较容易（同时需要一个动物园作为3d展现）。</t>
  </si>
  <si>
    <t>同时偷懒在此之前取最高</t>
  </si>
  <si>
    <t>与我是MT2类似</t>
    <phoneticPr fontId="1" type="noConversion"/>
  </si>
  <si>
    <t>体现宠物收集及合成宠物的界面</t>
    <phoneticPr fontId="1" type="noConversion"/>
  </si>
  <si>
    <t>之后的进化/觉醒</t>
  </si>
  <si>
    <t>副本。除了卡点和阶段实力测试，都是赢</t>
    <phoneticPr fontId="1" type="noConversion"/>
  </si>
  <si>
    <t>宠物稀有构造方式有两种，抽蛋专属低概率。Boss降临高难度低概率</t>
  </si>
  <si>
    <t>各个坑的周期产量低的物品皆可以构造成稀有物品，并可作为促销产品。</t>
    <phoneticPr fontId="1" type="noConversion"/>
  </si>
  <si>
    <t xml:space="preserve"> 确定一下扫荡（扫荡卷）是否已经在投放模型。 </t>
    <phoneticPr fontId="1" type="noConversion"/>
  </si>
  <si>
    <t>已补充相关描述</t>
    <phoneticPr fontId="1" type="noConversion"/>
  </si>
  <si>
    <t>是否应该考虑有在线投放玩法。</t>
    <phoneticPr fontId="1" type="noConversion"/>
  </si>
  <si>
    <t>不考虑，手游用户习惯散点的比较多。又没有强即时玩法设计，在线投放意义不大。</t>
    <phoneticPr fontId="1" type="noConversion"/>
  </si>
  <si>
    <t>图例</t>
    <phoneticPr fontId="1" type="noConversion"/>
  </si>
  <si>
    <t>增加收益</t>
    <phoneticPr fontId="1" type="noConversion"/>
  </si>
  <si>
    <t>兑换</t>
    <phoneticPr fontId="1" type="noConversion"/>
  </si>
  <si>
    <t>消耗</t>
    <phoneticPr fontId="1" type="noConversion"/>
  </si>
  <si>
    <t>成长体现</t>
    <phoneticPr fontId="1" type="noConversion"/>
  </si>
  <si>
    <t>章节</t>
    <phoneticPr fontId="1" type="noConversion"/>
  </si>
  <si>
    <t>产出物品</t>
    <phoneticPr fontId="1" type="noConversion"/>
  </si>
  <si>
    <t>初级强化石</t>
    <phoneticPr fontId="1" type="noConversion"/>
  </si>
  <si>
    <t>中级强化石</t>
    <phoneticPr fontId="1" type="noConversion"/>
  </si>
  <si>
    <t>装备进阶材料</t>
    <phoneticPr fontId="1" type="noConversion"/>
  </si>
  <si>
    <t>关卡分布</t>
    <phoneticPr fontId="1" type="noConversion"/>
  </si>
  <si>
    <t>1~3</t>
    <phoneticPr fontId="1" type="noConversion"/>
  </si>
  <si>
    <t>5~7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</si>
  <si>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</si>
  <si>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</si>
  <si>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</si>
  <si>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小怪掉落</t>
    <phoneticPr fontId="1" type="noConversion"/>
  </si>
  <si>
    <t>金钱区间</t>
    <phoneticPr fontId="1" type="noConversion"/>
  </si>
  <si>
    <t>1~3</t>
    <phoneticPr fontId="1" type="noConversion"/>
  </si>
  <si>
    <t>5~7</t>
    <phoneticPr fontId="1" type="noConversion"/>
  </si>
  <si>
    <t>七</t>
    <phoneticPr fontId="1" type="noConversion"/>
  </si>
  <si>
    <t>八</t>
    <phoneticPr fontId="1" type="noConversion"/>
  </si>
  <si>
    <t>扫荡券</t>
    <phoneticPr fontId="1" type="noConversion"/>
  </si>
  <si>
    <t>垃圾碎片1</t>
    <phoneticPr fontId="1" type="noConversion"/>
  </si>
  <si>
    <t>垃圾碎片2</t>
  </si>
  <si>
    <t>垃圾碎片3</t>
  </si>
  <si>
    <t>掉落次数</t>
    <phoneticPr fontId="1" type="noConversion"/>
  </si>
  <si>
    <t>初级强化石*2</t>
    <phoneticPr fontId="1" type="noConversion"/>
  </si>
  <si>
    <t>中级强化石*2</t>
    <phoneticPr fontId="1" type="noConversion"/>
  </si>
  <si>
    <t>高级强化石</t>
    <phoneticPr fontId="1" type="noConversion"/>
  </si>
  <si>
    <t>高级强化石*2</t>
    <phoneticPr fontId="1" type="noConversion"/>
  </si>
  <si>
    <t>装备进阶材料*2</t>
    <phoneticPr fontId="1" type="noConversion"/>
  </si>
  <si>
    <t>高级强化石*5</t>
    <phoneticPr fontId="1" type="noConversion"/>
  </si>
  <si>
    <t>中级强化石*5</t>
    <phoneticPr fontId="1" type="noConversion"/>
  </si>
  <si>
    <t>初级强化石*5</t>
    <phoneticPr fontId="1" type="noConversion"/>
  </si>
  <si>
    <t>无</t>
    <phoneticPr fontId="1" type="noConversion"/>
  </si>
  <si>
    <t>副本掉落的20%~10%</t>
    <phoneticPr fontId="1" type="noConversion"/>
  </si>
  <si>
    <t>副本掉落的18%~9%</t>
    <phoneticPr fontId="1" type="noConversion"/>
  </si>
  <si>
    <t>副本掉落的16%~8%</t>
    <phoneticPr fontId="1" type="noConversion"/>
  </si>
  <si>
    <t>副本掉落的14%~7%</t>
    <phoneticPr fontId="1" type="noConversion"/>
  </si>
  <si>
    <t>副本掉落的12%~6%</t>
    <phoneticPr fontId="1" type="noConversion"/>
  </si>
  <si>
    <t>副本掉落的10%~5%</t>
    <phoneticPr fontId="1" type="noConversion"/>
  </si>
  <si>
    <t>副本掉落的8%~4%</t>
    <phoneticPr fontId="1" type="noConversion"/>
  </si>
  <si>
    <t>副本掉落的6%~3%</t>
    <phoneticPr fontId="1" type="noConversion"/>
  </si>
  <si>
    <t>基础白装(物攻)</t>
    <phoneticPr fontId="1" type="noConversion"/>
  </si>
  <si>
    <t>基础白装(T)</t>
    <phoneticPr fontId="1" type="noConversion"/>
  </si>
  <si>
    <t>基础白装(魔攻)</t>
    <phoneticPr fontId="1" type="noConversion"/>
  </si>
  <si>
    <t>基础白装(辅助)</t>
    <phoneticPr fontId="1" type="noConversion"/>
  </si>
  <si>
    <t>基础绿装(T)</t>
    <phoneticPr fontId="1" type="noConversion"/>
  </si>
  <si>
    <t>基础绿装(物攻)</t>
    <phoneticPr fontId="1" type="noConversion"/>
  </si>
  <si>
    <t>基础绿装(魔攻)</t>
    <phoneticPr fontId="1" type="noConversion"/>
  </si>
  <si>
    <t>基础绿装(辅助)</t>
    <phoneticPr fontId="1" type="noConversion"/>
  </si>
  <si>
    <t>随机普通本1次,BOSS点两次</t>
    <phoneticPr fontId="1" type="noConversion"/>
  </si>
  <si>
    <t>随机普通本1次,4关卡2次,8关卡3次</t>
    <phoneticPr fontId="1" type="noConversion"/>
  </si>
  <si>
    <t>随机普通本1次,4关卡2次,8关卡4次</t>
    <phoneticPr fontId="1" type="noConversion"/>
  </si>
  <si>
    <t>随机普通本1次,4关卡2次,8关卡4次</t>
    <phoneticPr fontId="1" type="noConversion"/>
  </si>
  <si>
    <t>普通副本2次,4号关卡3次,8号关卡4次</t>
    <phoneticPr fontId="1" type="noConversion"/>
  </si>
  <si>
    <t>装备强化石</t>
    <phoneticPr fontId="1" type="noConversion"/>
  </si>
  <si>
    <t>装备进阶石</t>
    <phoneticPr fontId="1" type="noConversion"/>
  </si>
  <si>
    <t>单位:权重</t>
    <phoneticPr fontId="1" type="noConversion"/>
  </si>
  <si>
    <t>预期个数</t>
    <phoneticPr fontId="1" type="noConversion"/>
  </si>
  <si>
    <t>合计权重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</si>
  <si>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</si>
  <si>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</si>
  <si>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</si>
  <si>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等级相关副本经验</t>
    <phoneticPr fontId="1" type="noConversion"/>
  </si>
  <si>
    <t>小怪掉落</t>
    <phoneticPr fontId="1" type="noConversion"/>
  </si>
  <si>
    <t>一档</t>
    <phoneticPr fontId="1" type="noConversion"/>
  </si>
  <si>
    <t>档位</t>
    <phoneticPr fontId="1" type="noConversion"/>
  </si>
  <si>
    <t>参考等级</t>
    <phoneticPr fontId="1" type="noConversion"/>
  </si>
  <si>
    <t>结算系数</t>
    <phoneticPr fontId="1" type="noConversion"/>
  </si>
  <si>
    <t>小怪系数</t>
    <phoneticPr fontId="1" type="noConversion"/>
  </si>
  <si>
    <t>对应等级强化金钱之和</t>
    <phoneticPr fontId="1" type="noConversion"/>
  </si>
  <si>
    <t>每只小怪</t>
    <phoneticPr fontId="1" type="noConversion"/>
  </si>
  <si>
    <t>二挡</t>
    <phoneticPr fontId="1" type="noConversion"/>
  </si>
  <si>
    <t>三挡</t>
    <phoneticPr fontId="1" type="noConversion"/>
  </si>
  <si>
    <t>四挡</t>
    <phoneticPr fontId="1" type="noConversion"/>
  </si>
  <si>
    <t>特殊点</t>
    <phoneticPr fontId="1" type="noConversion"/>
  </si>
  <si>
    <t>关卡掉落</t>
    <phoneticPr fontId="1" type="noConversion"/>
  </si>
  <si>
    <t>特殊彩蛋(单个)</t>
    <phoneticPr fontId="1" type="noConversion"/>
  </si>
  <si>
    <t>彩蛋总数</t>
    <phoneticPr fontId="1" type="noConversion"/>
  </si>
  <si>
    <t>关卡总产出</t>
    <phoneticPr fontId="1" type="noConversion"/>
  </si>
  <si>
    <t>5%掉落浮动</t>
    <phoneticPr fontId="1" type="noConversion"/>
  </si>
  <si>
    <t>副本金钱参考</t>
    <phoneticPr fontId="1" type="noConversion"/>
  </si>
  <si>
    <t>金钱系数</t>
    <phoneticPr fontId="1" type="noConversion"/>
  </si>
  <si>
    <t>金钱数量</t>
    <phoneticPr fontId="1" type="noConversion"/>
  </si>
  <si>
    <t>相关副本对应等级</t>
    <phoneticPr fontId="1" type="noConversion"/>
  </si>
  <si>
    <t>章节</t>
    <phoneticPr fontId="1" type="noConversion"/>
  </si>
  <si>
    <t>关卡</t>
    <phoneticPr fontId="1" type="noConversion"/>
  </si>
  <si>
    <t>等级</t>
    <phoneticPr fontId="1" type="noConversion"/>
  </si>
  <si>
    <t>宠物进阶石</t>
    <phoneticPr fontId="1" type="noConversion"/>
  </si>
  <si>
    <t>宠物强化石</t>
  </si>
  <si>
    <t>宠物强化石</t>
    <phoneticPr fontId="1" type="noConversion"/>
  </si>
  <si>
    <t>宠物强化石*2</t>
  </si>
  <si>
    <t>宠物强化石*5</t>
  </si>
  <si>
    <t>普通副本2次,4号关卡3次,8号关卡4次</t>
    <phoneticPr fontId="1" type="noConversion"/>
  </si>
  <si>
    <t>随机次数</t>
    <phoneticPr fontId="1" type="noConversion"/>
  </si>
  <si>
    <t>普通本2次,BOSS点3次</t>
    <phoneticPr fontId="1" type="noConversion"/>
  </si>
  <si>
    <t>普通本2次,4关卡3次,8关卡4次</t>
    <phoneticPr fontId="1" type="noConversion"/>
  </si>
  <si>
    <t>宠物进阶材料</t>
    <phoneticPr fontId="1" type="noConversion"/>
  </si>
  <si>
    <t>宠物进阶材料*2</t>
    <phoneticPr fontId="1" type="noConversion"/>
  </si>
  <si>
    <t>宠物碎片(狗粮)</t>
    <phoneticPr fontId="1" type="noConversion"/>
  </si>
  <si>
    <t>宠物碎片(章节特定)</t>
    <phoneticPr fontId="1" type="noConversion"/>
  </si>
  <si>
    <t>整只狗粮</t>
    <phoneticPr fontId="1" type="noConversion"/>
  </si>
  <si>
    <t>宠物进阶材料*5</t>
    <phoneticPr fontId="1" type="noConversion"/>
  </si>
  <si>
    <t>宠物强化石*8</t>
    <phoneticPr fontId="1" type="noConversion"/>
  </si>
  <si>
    <t>宠物进阶材料*8</t>
    <phoneticPr fontId="1" type="noConversion"/>
  </si>
  <si>
    <t>宠物进阶材料*10</t>
    <phoneticPr fontId="1" type="noConversion"/>
  </si>
  <si>
    <t>试炼</t>
    <phoneticPr fontId="1" type="noConversion"/>
  </si>
  <si>
    <t>绝望</t>
    <phoneticPr fontId="1" type="noConversion"/>
  </si>
  <si>
    <t>死亡</t>
    <phoneticPr fontId="1" type="noConversion"/>
  </si>
  <si>
    <t>试炼</t>
    <phoneticPr fontId="1" type="noConversion"/>
  </si>
  <si>
    <t>15~30等级</t>
    <phoneticPr fontId="1" type="noConversion"/>
  </si>
  <si>
    <t>40~65</t>
    <phoneticPr fontId="1" type="noConversion"/>
  </si>
  <si>
    <t>层数</t>
    <phoneticPr fontId="1" type="noConversion"/>
  </si>
  <si>
    <t>层数</t>
    <phoneticPr fontId="1" type="noConversion"/>
  </si>
  <si>
    <t>20~45</t>
    <phoneticPr fontId="1" type="noConversion"/>
  </si>
  <si>
    <t>特殊点</t>
    <phoneticPr fontId="1" type="noConversion"/>
  </si>
  <si>
    <t>装备进阶卷轴(紫)24任一</t>
    <phoneticPr fontId="1" type="noConversion"/>
  </si>
  <si>
    <t>通用产出金钱系数</t>
    <phoneticPr fontId="1" type="noConversion"/>
  </si>
  <si>
    <t>钻石15</t>
    <phoneticPr fontId="1" type="noConversion"/>
  </si>
  <si>
    <t>狗粮宠物</t>
    <phoneticPr fontId="1" type="noConversion"/>
  </si>
  <si>
    <t>三星宠物碎片包</t>
    <phoneticPr fontId="1" type="noConversion"/>
  </si>
  <si>
    <t>三星宠物碎片包*2</t>
    <phoneticPr fontId="1" type="noConversion"/>
  </si>
  <si>
    <t>大宠物经验药*4</t>
    <phoneticPr fontId="1" type="noConversion"/>
  </si>
  <si>
    <t>装备进阶卷轴(紫)*2</t>
    <phoneticPr fontId="1" type="noConversion"/>
  </si>
  <si>
    <t>万能碎片*50</t>
    <phoneticPr fontId="1" type="noConversion"/>
  </si>
  <si>
    <t>宝石Lv2</t>
    <phoneticPr fontId="1" type="noConversion"/>
  </si>
  <si>
    <t>大冒险_采集</t>
    <phoneticPr fontId="1" type="noConversion"/>
  </si>
  <si>
    <t>大冒险分为三类</t>
    <phoneticPr fontId="1" type="noConversion"/>
  </si>
  <si>
    <t>大冒险_小怪</t>
    <phoneticPr fontId="1" type="noConversion"/>
  </si>
  <si>
    <t>大冒险_BOSS</t>
    <phoneticPr fontId="1" type="noConversion"/>
  </si>
  <si>
    <t>装备强化石</t>
    <phoneticPr fontId="1" type="noConversion"/>
  </si>
  <si>
    <t>时间系数</t>
    <phoneticPr fontId="1" type="noConversion"/>
  </si>
  <si>
    <t>装备进阶石</t>
    <phoneticPr fontId="1" type="noConversion"/>
  </si>
  <si>
    <t>宠物进阶石</t>
    <phoneticPr fontId="1" type="noConversion"/>
  </si>
  <si>
    <t>宠物经验药水</t>
    <phoneticPr fontId="1" type="noConversion"/>
  </si>
  <si>
    <t>宠物强化石</t>
    <phoneticPr fontId="1" type="noConversion"/>
  </si>
  <si>
    <t>数量系数</t>
    <phoneticPr fontId="1" type="noConversion"/>
  </si>
  <si>
    <t>产出货币</t>
    <phoneticPr fontId="1" type="noConversion"/>
  </si>
  <si>
    <t>试炼--经验</t>
  </si>
  <si>
    <t>试炼--金钱</t>
  </si>
  <si>
    <t>目前试炼分为金钱关和经验关卡</t>
  </si>
  <si>
    <t>试炼_金钱</t>
  </si>
  <si>
    <t>瓶子系数</t>
    <phoneticPr fontId="1" type="noConversion"/>
  </si>
  <si>
    <t>装备进阶卷轴(橙)护手</t>
    <phoneticPr fontId="1" type="noConversion"/>
  </si>
  <si>
    <t>装备进阶卷轴(橙)配饰</t>
    <phoneticPr fontId="1" type="noConversion"/>
  </si>
  <si>
    <t>宠物红色品质进阶道具</t>
    <phoneticPr fontId="1" type="noConversion"/>
  </si>
  <si>
    <t>能力等级</t>
    <phoneticPr fontId="1" type="noConversion"/>
  </si>
  <si>
    <t>当前</t>
    <phoneticPr fontId="1" type="noConversion"/>
  </si>
  <si>
    <t>累计</t>
    <phoneticPr fontId="1" type="noConversion"/>
  </si>
  <si>
    <t>第一塔收获金钱</t>
    <phoneticPr fontId="1" type="noConversion"/>
  </si>
  <si>
    <t>第二塔收获金钱</t>
    <phoneticPr fontId="1" type="noConversion"/>
  </si>
  <si>
    <t>第三塔收获金钱</t>
    <phoneticPr fontId="1" type="noConversion"/>
  </si>
  <si>
    <t>基础值</t>
    <phoneticPr fontId="1" type="noConversion"/>
  </si>
  <si>
    <t>最大可获得经验</t>
    <phoneticPr fontId="1" type="noConversion"/>
  </si>
  <si>
    <t>特殊彩蛋(单个)</t>
    <phoneticPr fontId="1" type="noConversion"/>
  </si>
  <si>
    <t>MAX</t>
    <phoneticPr fontId="1" type="noConversion"/>
  </si>
  <si>
    <t>公会技能加成系数</t>
    <phoneticPr fontId="1" type="noConversion"/>
  </si>
  <si>
    <t>公会修正</t>
    <phoneticPr fontId="1" type="noConversion"/>
  </si>
  <si>
    <t>活跃度定位</t>
    <phoneticPr fontId="1" type="noConversion"/>
  </si>
  <si>
    <t>产出</t>
    <phoneticPr fontId="1" type="noConversion"/>
  </si>
  <si>
    <t>消耗</t>
    <phoneticPr fontId="1" type="noConversion"/>
  </si>
  <si>
    <t>无上限</t>
    <phoneticPr fontId="1" type="noConversion"/>
  </si>
  <si>
    <t>1,公会升级</t>
    <phoneticPr fontId="1" type="noConversion"/>
  </si>
  <si>
    <t>2,公会科技</t>
    <phoneticPr fontId="1" type="noConversion"/>
  </si>
  <si>
    <t>1,公会祈福</t>
    <phoneticPr fontId="1" type="noConversion"/>
  </si>
  <si>
    <t>2,公会BOSS</t>
    <phoneticPr fontId="1" type="noConversion"/>
  </si>
  <si>
    <t>3,公会任务</t>
    <phoneticPr fontId="1" type="noConversion"/>
  </si>
  <si>
    <t>时间</t>
    <phoneticPr fontId="1" type="noConversion"/>
  </si>
  <si>
    <t>钻石</t>
    <phoneticPr fontId="1" type="noConversion"/>
  </si>
  <si>
    <t>活跃度</t>
    <phoneticPr fontId="1" type="noConversion"/>
  </si>
  <si>
    <t>基本消耗</t>
    <phoneticPr fontId="1" type="noConversion"/>
  </si>
  <si>
    <t>条件</t>
    <phoneticPr fontId="1" type="noConversion"/>
  </si>
  <si>
    <t>公会等级</t>
    <phoneticPr fontId="1" type="noConversion"/>
  </si>
  <si>
    <t>公会对应BOSS</t>
    <phoneticPr fontId="1" type="noConversion"/>
  </si>
  <si>
    <t>公会任务</t>
    <phoneticPr fontId="1" type="noConversion"/>
  </si>
  <si>
    <t>消耗活力系数</t>
    <phoneticPr fontId="1" type="noConversion"/>
  </si>
  <si>
    <t>关卡最大总产出</t>
    <phoneticPr fontId="1" type="noConversion"/>
  </si>
  <si>
    <t>高阶装备</t>
    <phoneticPr fontId="1" type="noConversion"/>
  </si>
  <si>
    <t>科技等级消耗</t>
    <phoneticPr fontId="1" type="noConversion"/>
  </si>
  <si>
    <t>公会升级消耗</t>
    <phoneticPr fontId="1" type="noConversion"/>
  </si>
  <si>
    <t>公会等级</t>
    <phoneticPr fontId="1" type="noConversion"/>
  </si>
  <si>
    <t>公会等级</t>
    <phoneticPr fontId="1" type="noConversion"/>
  </si>
  <si>
    <t>人数</t>
    <phoneticPr fontId="1" type="noConversion"/>
  </si>
  <si>
    <t>获得活跃期望</t>
    <phoneticPr fontId="1" type="noConversion"/>
  </si>
  <si>
    <t>经验数</t>
    <phoneticPr fontId="1" type="noConversion"/>
  </si>
  <si>
    <t>期望活跃获得</t>
    <phoneticPr fontId="1" type="noConversion"/>
  </si>
  <si>
    <t>递增减系数</t>
    <phoneticPr fontId="1" type="noConversion"/>
  </si>
  <si>
    <t>公会单级消耗</t>
    <phoneticPr fontId="1" type="noConversion"/>
  </si>
  <si>
    <t>科技列表</t>
    <phoneticPr fontId="1" type="noConversion"/>
  </si>
  <si>
    <t>众志成城</t>
    <phoneticPr fontId="1" type="noConversion"/>
  </si>
  <si>
    <t>开放等级</t>
    <phoneticPr fontId="1" type="noConversion"/>
  </si>
  <si>
    <t>每级增加成员5人</t>
    <phoneticPr fontId="1" type="noConversion"/>
  </si>
  <si>
    <t>每级增加金币试炼2%关卡奖励</t>
    <phoneticPr fontId="1" type="noConversion"/>
  </si>
  <si>
    <t>掘金者</t>
    <phoneticPr fontId="1" type="noConversion"/>
  </si>
  <si>
    <t>炼药大师</t>
    <phoneticPr fontId="1" type="noConversion"/>
  </si>
  <si>
    <t>每级增加经验试炼2瓶额外小药</t>
    <phoneticPr fontId="1" type="noConversion"/>
  </si>
  <si>
    <t>水之祈祷</t>
    <phoneticPr fontId="1" type="noConversion"/>
  </si>
  <si>
    <t>火之祈祷</t>
    <phoneticPr fontId="1" type="noConversion"/>
  </si>
  <si>
    <t>草之祈祷</t>
    <phoneticPr fontId="1" type="noConversion"/>
  </si>
  <si>
    <t>光之礼赞</t>
    <phoneticPr fontId="1" type="noConversion"/>
  </si>
  <si>
    <t>暗之献祭</t>
    <phoneticPr fontId="1" type="noConversion"/>
  </si>
  <si>
    <t>速度修炼</t>
    <phoneticPr fontId="1" type="noConversion"/>
  </si>
  <si>
    <t>攻击修正?(伤害公式定了以后)</t>
    <phoneticPr fontId="1" type="noConversion"/>
  </si>
  <si>
    <t>生命修炼</t>
    <phoneticPr fontId="1" type="noConversion"/>
  </si>
  <si>
    <t>任务奖励提升</t>
    <phoneticPr fontId="1" type="noConversion"/>
  </si>
  <si>
    <t>每级增加2个可参与人员</t>
    <phoneticPr fontId="1" type="noConversion"/>
  </si>
  <si>
    <t>公会战助战位</t>
    <phoneticPr fontId="1" type="noConversion"/>
  </si>
  <si>
    <t>每级增加2个可助战人员</t>
    <phoneticPr fontId="1" type="noConversion"/>
  </si>
  <si>
    <t>公会战可参与人员</t>
    <phoneticPr fontId="1" type="noConversion"/>
  </si>
  <si>
    <t>BOSS战加成</t>
    <phoneticPr fontId="1" type="noConversion"/>
  </si>
  <si>
    <t>每级增加5%BOSS战伤害</t>
    <phoneticPr fontId="1" type="noConversion"/>
  </si>
  <si>
    <t>每级增加50*(50%+20%*(等级-1)*int(等级/5+1))点生命</t>
    <phoneticPr fontId="1" type="noConversion"/>
  </si>
  <si>
    <t>每级增加2%点火属性克制伤害</t>
    <phoneticPr fontId="1" type="noConversion"/>
  </si>
  <si>
    <t>每级增加2%点水属性克制伤害</t>
    <phoneticPr fontId="1" type="noConversion"/>
  </si>
  <si>
    <t>每级增加2%点草属性克制伤害</t>
    <phoneticPr fontId="1" type="noConversion"/>
  </si>
  <si>
    <t>每级增加2%点光属性克制伤害</t>
    <phoneticPr fontId="1" type="noConversion"/>
  </si>
  <si>
    <t>每级增加2%点暗属性克制伤害</t>
    <phoneticPr fontId="1" type="noConversion"/>
  </si>
  <si>
    <t>每级增加全队速度3点</t>
    <phoneticPr fontId="1" type="noConversion"/>
  </si>
  <si>
    <t>每级增加输出0.08%输出左右的固定伤害</t>
    <phoneticPr fontId="1" type="noConversion"/>
  </si>
  <si>
    <t>每级增加20%任务金钱奖励</t>
    <phoneticPr fontId="1" type="noConversion"/>
  </si>
  <si>
    <t>总消费</t>
    <phoneticPr fontId="1" type="noConversion"/>
  </si>
  <si>
    <t>总技能升级成本(公会升级消耗)</t>
    <phoneticPr fontId="1" type="noConversion"/>
  </si>
  <si>
    <t>技能累计</t>
    <phoneticPr fontId="1" type="noConversion"/>
  </si>
  <si>
    <t>产出</t>
    <phoneticPr fontId="1" type="noConversion"/>
  </si>
  <si>
    <t>公会任务</t>
    <phoneticPr fontId="1" type="noConversion"/>
  </si>
  <si>
    <t>公会祈祷</t>
    <phoneticPr fontId="1" type="noConversion"/>
  </si>
  <si>
    <t>每日消耗活力基数</t>
    <phoneticPr fontId="1" type="noConversion"/>
  </si>
  <si>
    <t>消耗</t>
    <phoneticPr fontId="1" type="noConversion"/>
  </si>
  <si>
    <t>公会商店</t>
    <phoneticPr fontId="1" type="noConversion"/>
  </si>
  <si>
    <t>个人贡献商店</t>
    <phoneticPr fontId="1" type="noConversion"/>
  </si>
  <si>
    <t>每级增加一个商店位置</t>
    <phoneticPr fontId="1" type="noConversion"/>
  </si>
  <si>
    <t>刷新</t>
    <phoneticPr fontId="1" type="noConversion"/>
  </si>
  <si>
    <t>公会币兑率</t>
    <phoneticPr fontId="1" type="noConversion"/>
  </si>
  <si>
    <t>商品</t>
    <phoneticPr fontId="1" type="noConversion"/>
  </si>
  <si>
    <t>价格</t>
    <phoneticPr fontId="1" type="noConversion"/>
  </si>
  <si>
    <t>位置</t>
    <phoneticPr fontId="1" type="noConversion"/>
  </si>
  <si>
    <t>宠物E*5</t>
    <phoneticPr fontId="1" type="noConversion"/>
  </si>
  <si>
    <t>宠物F*5</t>
    <phoneticPr fontId="1" type="noConversion"/>
  </si>
  <si>
    <t>宝石LV1</t>
    <phoneticPr fontId="1" type="noConversion"/>
  </si>
  <si>
    <t>宝石LV1</t>
    <phoneticPr fontId="1" type="noConversion"/>
  </si>
  <si>
    <t>宝石LV2</t>
    <phoneticPr fontId="1" type="noConversion"/>
  </si>
  <si>
    <t>高级代金垃圾</t>
    <phoneticPr fontId="1" type="noConversion"/>
  </si>
  <si>
    <t>随机装备(蓝5)</t>
    <phoneticPr fontId="1" type="noConversion"/>
  </si>
  <si>
    <t>随机装备(紫1)</t>
    <phoneticPr fontId="1" type="noConversion"/>
  </si>
  <si>
    <t>小活力</t>
    <phoneticPr fontId="1" type="noConversion"/>
  </si>
  <si>
    <t>中活力</t>
    <phoneticPr fontId="1" type="noConversion"/>
  </si>
  <si>
    <t>大活力</t>
    <phoneticPr fontId="1" type="noConversion"/>
  </si>
  <si>
    <t>最大5级</t>
    <phoneticPr fontId="1" type="noConversion"/>
  </si>
  <si>
    <t>紫色装备进阶卷轴</t>
    <phoneticPr fontId="1" type="noConversion"/>
  </si>
  <si>
    <t>装备进阶石*5</t>
    <phoneticPr fontId="1" type="noConversion"/>
  </si>
  <si>
    <t>装备进阶石*10</t>
    <phoneticPr fontId="1" type="noConversion"/>
  </si>
  <si>
    <t>钻石代金</t>
    <phoneticPr fontId="1" type="noConversion"/>
  </si>
  <si>
    <t>装备开孔石</t>
    <phoneticPr fontId="1" type="noConversion"/>
  </si>
  <si>
    <t>装备开孔石*3</t>
    <phoneticPr fontId="1" type="noConversion"/>
  </si>
  <si>
    <t>公会BOSS</t>
    <phoneticPr fontId="1" type="noConversion"/>
  </si>
  <si>
    <t>公会等级</t>
    <phoneticPr fontId="1" type="noConversion"/>
  </si>
  <si>
    <t>出战位置</t>
    <phoneticPr fontId="1" type="noConversion"/>
  </si>
  <si>
    <t>每3级增加大冒险助战成员一名</t>
    <phoneticPr fontId="1" type="noConversion"/>
  </si>
  <si>
    <t>类型</t>
    <phoneticPr fontId="1" type="noConversion"/>
  </si>
  <si>
    <t>金钱</t>
    <phoneticPr fontId="1" type="noConversion"/>
  </si>
  <si>
    <t>个人贡献</t>
    <phoneticPr fontId="1" type="noConversion"/>
  </si>
  <si>
    <t>金宝箱</t>
    <phoneticPr fontId="1" type="noConversion"/>
  </si>
  <si>
    <t>公会</t>
    <phoneticPr fontId="1" type="noConversion"/>
  </si>
  <si>
    <t>随机装备(蓝5)</t>
    <phoneticPr fontId="1" type="noConversion"/>
  </si>
  <si>
    <t>材料包</t>
    <phoneticPr fontId="1" type="noConversion"/>
  </si>
  <si>
    <t>科技等级</t>
    <phoneticPr fontId="1" type="noConversion"/>
  </si>
  <si>
    <t>时间效率</t>
    <phoneticPr fontId="1" type="noConversion"/>
  </si>
  <si>
    <t>权重</t>
    <phoneticPr fontId="1" type="noConversion"/>
  </si>
  <si>
    <t>个人贡献</t>
    <phoneticPr fontId="1" type="noConversion"/>
  </si>
  <si>
    <t>金钱</t>
    <phoneticPr fontId="1" type="noConversion"/>
  </si>
  <si>
    <t>额外奖励</t>
    <phoneticPr fontId="1" type="noConversion"/>
  </si>
  <si>
    <t>配比系数</t>
    <phoneticPr fontId="1" type="noConversion"/>
  </si>
  <si>
    <t>数量级</t>
    <phoneticPr fontId="1" type="noConversion"/>
  </si>
  <si>
    <t>公式</t>
    <phoneticPr fontId="1" type="noConversion"/>
  </si>
  <si>
    <t>系数*数量级*等级系数</t>
    <phoneticPr fontId="1" type="noConversion"/>
  </si>
  <si>
    <t>金币</t>
    <phoneticPr fontId="1" type="noConversion"/>
  </si>
  <si>
    <t>贡献</t>
    <phoneticPr fontId="1" type="noConversion"/>
  </si>
  <si>
    <t>公式</t>
    <phoneticPr fontId="1" type="noConversion"/>
  </si>
  <si>
    <t>消耗</t>
    <phoneticPr fontId="1" type="noConversion"/>
  </si>
  <si>
    <t>升级时间</t>
    <phoneticPr fontId="1" type="noConversion"/>
  </si>
  <si>
    <t>10S</t>
    <phoneticPr fontId="1" type="noConversion"/>
  </si>
  <si>
    <t>60S</t>
    <phoneticPr fontId="1" type="noConversion"/>
  </si>
  <si>
    <t>5min</t>
    <phoneticPr fontId="1" type="noConversion"/>
  </si>
  <si>
    <t>10min</t>
    <phoneticPr fontId="1" type="noConversion"/>
  </si>
  <si>
    <t>20min</t>
    <phoneticPr fontId="1" type="noConversion"/>
  </si>
  <si>
    <t>60min</t>
    <phoneticPr fontId="1" type="noConversion"/>
  </si>
  <si>
    <t>1.5H</t>
    <phoneticPr fontId="1" type="noConversion"/>
  </si>
  <si>
    <t>2.5H</t>
    <phoneticPr fontId="1" type="noConversion"/>
  </si>
  <si>
    <t>4.5H</t>
    <phoneticPr fontId="1" type="noConversion"/>
  </si>
  <si>
    <t>6H</t>
    <phoneticPr fontId="1" type="noConversion"/>
  </si>
  <si>
    <t>掉率数量级</t>
    <phoneticPr fontId="1" type="noConversion"/>
  </si>
  <si>
    <t>1小时</t>
    <phoneticPr fontId="1" type="noConversion"/>
  </si>
  <si>
    <t>10体力</t>
    <phoneticPr fontId="1" type="noConversion"/>
  </si>
  <si>
    <t>成功基数</t>
    <phoneticPr fontId="1" type="noConversion"/>
  </si>
  <si>
    <t>成功率与完成基数</t>
    <phoneticPr fontId="1" type="noConversion"/>
  </si>
  <si>
    <t>装备升阶卷轴碎片</t>
    <phoneticPr fontId="1" type="noConversion"/>
  </si>
  <si>
    <t>成功率修正</t>
    <phoneticPr fontId="1" type="noConversion"/>
  </si>
  <si>
    <t>成功率</t>
    <phoneticPr fontId="1" type="noConversion"/>
  </si>
  <si>
    <t>等级段</t>
    <phoneticPr fontId="1" type="noConversion"/>
  </si>
  <si>
    <t>产出系数</t>
    <phoneticPr fontId="1" type="noConversion"/>
  </si>
  <si>
    <t>升级系数</t>
    <phoneticPr fontId="1" type="noConversion"/>
  </si>
  <si>
    <t>初始系数</t>
    <phoneticPr fontId="1" type="noConversion"/>
  </si>
  <si>
    <t>35 BOSS</t>
    <phoneticPr fontId="1" type="noConversion"/>
  </si>
  <si>
    <t>35 小怪</t>
    <phoneticPr fontId="1" type="noConversion"/>
  </si>
  <si>
    <t>35 采集</t>
    <phoneticPr fontId="1" type="noConversion"/>
  </si>
  <si>
    <t>25 BOSS</t>
    <phoneticPr fontId="1" type="noConversion"/>
  </si>
  <si>
    <t>25 小怪</t>
    <phoneticPr fontId="1" type="noConversion"/>
  </si>
  <si>
    <t>25 采集</t>
    <phoneticPr fontId="1" type="noConversion"/>
  </si>
  <si>
    <t>15 BOSS</t>
    <phoneticPr fontId="1" type="noConversion"/>
  </si>
  <si>
    <t>15 小怪</t>
    <phoneticPr fontId="1" type="noConversion"/>
  </si>
  <si>
    <t>15 采集</t>
    <phoneticPr fontId="1" type="noConversion"/>
  </si>
  <si>
    <t>45 采集</t>
    <phoneticPr fontId="1" type="noConversion"/>
  </si>
  <si>
    <t>45 小怪</t>
    <phoneticPr fontId="1" type="noConversion"/>
  </si>
  <si>
    <t>45 BOSS</t>
    <phoneticPr fontId="1" type="noConversion"/>
  </si>
  <si>
    <t>装备强化石权重</t>
    <phoneticPr fontId="1" type="noConversion"/>
  </si>
  <si>
    <t>宠物强化石</t>
    <phoneticPr fontId="1" type="noConversion"/>
  </si>
  <si>
    <t>经验药水</t>
    <phoneticPr fontId="1" type="noConversion"/>
  </si>
  <si>
    <t>装备进阶石</t>
    <phoneticPr fontId="1" type="noConversion"/>
  </si>
  <si>
    <t>宠物进阶石</t>
    <phoneticPr fontId="1" type="noConversion"/>
  </si>
  <si>
    <t>高阶装备</t>
    <phoneticPr fontId="1" type="noConversion"/>
  </si>
  <si>
    <t>装备升级卷</t>
    <phoneticPr fontId="1" type="noConversion"/>
  </si>
  <si>
    <t>每个宠物最大提升</t>
    <phoneticPr fontId="1" type="noConversion"/>
  </si>
  <si>
    <t>任务成功率</t>
    <phoneticPr fontId="1" type="noConversion"/>
  </si>
  <si>
    <t>提升最大幅度(M*可派出人数)</t>
    <phoneticPr fontId="1" type="noConversion"/>
  </si>
  <si>
    <t>补正修正</t>
    <phoneticPr fontId="1" type="noConversion"/>
  </si>
  <si>
    <t>等级系数</t>
    <phoneticPr fontId="1" type="noConversion"/>
  </si>
  <si>
    <t>宠物碎片</t>
    <phoneticPr fontId="1" type="noConversion"/>
  </si>
  <si>
    <t>开孔石</t>
    <phoneticPr fontId="1" type="noConversion"/>
  </si>
  <si>
    <t>宠物经验药水</t>
    <phoneticPr fontId="1" type="noConversion"/>
  </si>
  <si>
    <t>金钱20</t>
    <phoneticPr fontId="1" type="noConversion"/>
  </si>
  <si>
    <t>贡献20</t>
    <phoneticPr fontId="1" type="noConversion"/>
  </si>
  <si>
    <t>宝箱20</t>
    <phoneticPr fontId="1" type="noConversion"/>
  </si>
  <si>
    <t>材料20</t>
    <phoneticPr fontId="1" type="noConversion"/>
  </si>
  <si>
    <t>金钱30</t>
    <phoneticPr fontId="1" type="noConversion"/>
  </si>
  <si>
    <t>贡献30</t>
    <phoneticPr fontId="1" type="noConversion"/>
  </si>
  <si>
    <t>宝箱30</t>
    <phoneticPr fontId="1" type="noConversion"/>
  </si>
  <si>
    <t>材料30</t>
    <phoneticPr fontId="1" type="noConversion"/>
  </si>
  <si>
    <t>金钱40</t>
    <phoneticPr fontId="1" type="noConversion"/>
  </si>
  <si>
    <t>贡献40</t>
    <phoneticPr fontId="1" type="noConversion"/>
  </si>
  <si>
    <t>宝箱40</t>
    <phoneticPr fontId="1" type="noConversion"/>
  </si>
  <si>
    <t>材料40</t>
    <phoneticPr fontId="1" type="noConversion"/>
  </si>
  <si>
    <t>金币</t>
    <phoneticPr fontId="1" type="noConversion"/>
  </si>
  <si>
    <t>贡献</t>
    <phoneticPr fontId="1" type="noConversion"/>
  </si>
  <si>
    <t>宝箱数</t>
    <phoneticPr fontId="1" type="noConversion"/>
  </si>
  <si>
    <t>材料包数</t>
    <phoneticPr fontId="1" type="noConversion"/>
  </si>
  <si>
    <t>宝箱</t>
    <phoneticPr fontId="1" type="noConversion"/>
  </si>
  <si>
    <t>材料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</si>
  <si>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</si>
  <si>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</si>
  <si>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</si>
  <si>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</si>
  <si>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金钱50</t>
    <phoneticPr fontId="1" type="noConversion"/>
  </si>
  <si>
    <t>贡献50</t>
    <phoneticPr fontId="1" type="noConversion"/>
  </si>
  <si>
    <t>宝箱50</t>
    <phoneticPr fontId="1" type="noConversion"/>
  </si>
  <si>
    <t>材料50</t>
    <phoneticPr fontId="1" type="noConversion"/>
  </si>
  <si>
    <t>普通商店</t>
    <phoneticPr fontId="1" type="noConversion"/>
  </si>
  <si>
    <t>宠物I*5</t>
    <phoneticPr fontId="1" type="noConversion"/>
  </si>
  <si>
    <t>宠物P*5</t>
    <phoneticPr fontId="1" type="noConversion"/>
  </si>
  <si>
    <t>活力药</t>
    <phoneticPr fontId="1" type="noConversion"/>
  </si>
  <si>
    <t>中活力</t>
    <phoneticPr fontId="1" type="noConversion"/>
  </si>
  <si>
    <t>大活力</t>
    <phoneticPr fontId="1" type="noConversion"/>
  </si>
  <si>
    <t>随机装备(物)护身符</t>
    <phoneticPr fontId="1" type="noConversion"/>
  </si>
  <si>
    <t>随机装备(物)戒指</t>
    <phoneticPr fontId="1" type="noConversion"/>
  </si>
  <si>
    <t>随机装备(魔)戒指</t>
    <phoneticPr fontId="1" type="noConversion"/>
  </si>
  <si>
    <t>随机装备(魔)护身符</t>
    <phoneticPr fontId="1" type="noConversion"/>
  </si>
  <si>
    <t>随机装备(坦克)戒指</t>
    <phoneticPr fontId="1" type="noConversion"/>
  </si>
  <si>
    <t>随机装备(坦克)护身符</t>
    <phoneticPr fontId="1" type="noConversion"/>
  </si>
  <si>
    <t>随机装备(辅助)戒指</t>
    <phoneticPr fontId="1" type="noConversion"/>
  </si>
  <si>
    <t>随机装备(辅助)护身符</t>
    <phoneticPr fontId="1" type="noConversion"/>
  </si>
  <si>
    <t>金</t>
    <phoneticPr fontId="1" type="noConversion"/>
  </si>
  <si>
    <t>钻</t>
    <phoneticPr fontId="1" type="noConversion"/>
  </si>
  <si>
    <t>宠物碎片</t>
    <phoneticPr fontId="1" type="noConversion"/>
  </si>
  <si>
    <t>级别</t>
    <phoneticPr fontId="1" type="noConversion"/>
  </si>
  <si>
    <t>D</t>
    <phoneticPr fontId="1" type="noConversion"/>
  </si>
  <si>
    <t>C</t>
    <phoneticPr fontId="1" type="noConversion"/>
  </si>
  <si>
    <t>B</t>
    <phoneticPr fontId="1" type="noConversion"/>
  </si>
  <si>
    <t>A</t>
    <phoneticPr fontId="1" type="noConversion"/>
  </si>
  <si>
    <t>S</t>
    <phoneticPr fontId="1" type="noConversion"/>
  </si>
  <si>
    <t>金币</t>
    <phoneticPr fontId="1" type="noConversion"/>
  </si>
  <si>
    <t>钻石</t>
    <phoneticPr fontId="1" type="noConversion"/>
  </si>
  <si>
    <t>通天塔</t>
    <phoneticPr fontId="1" type="noConversion"/>
  </si>
  <si>
    <t>公会</t>
    <phoneticPr fontId="1" type="noConversion"/>
  </si>
  <si>
    <t>金钱价值</t>
    <phoneticPr fontId="1" type="noConversion"/>
  </si>
  <si>
    <t>万能碎片价值</t>
    <phoneticPr fontId="1" type="noConversion"/>
  </si>
  <si>
    <t>钻石价值</t>
    <phoneticPr fontId="1" type="noConversion"/>
  </si>
  <si>
    <t>合成系数</t>
    <phoneticPr fontId="1" type="noConversion"/>
  </si>
  <si>
    <t>产出系数</t>
    <phoneticPr fontId="1" type="noConversion"/>
  </si>
  <si>
    <t>价值系数</t>
    <phoneticPr fontId="1" type="noConversion"/>
  </si>
  <si>
    <t>修正系数</t>
    <phoneticPr fontId="1" type="noConversion"/>
  </si>
  <si>
    <t>其他商店币</t>
    <phoneticPr fontId="1" type="noConversion"/>
  </si>
  <si>
    <t>整个</t>
    <phoneticPr fontId="1" type="noConversion"/>
  </si>
  <si>
    <t>不卖</t>
    <phoneticPr fontId="1" type="noConversion"/>
  </si>
  <si>
    <t>实际钻石</t>
    <phoneticPr fontId="1" type="noConversion"/>
  </si>
  <si>
    <t>X5叠卖</t>
    <phoneticPr fontId="1" type="noConversion"/>
  </si>
  <si>
    <t>不卖</t>
    <phoneticPr fontId="1" type="noConversion"/>
  </si>
  <si>
    <t>实际货币</t>
    <phoneticPr fontId="1" type="noConversion"/>
  </si>
  <si>
    <t>X5</t>
    <phoneticPr fontId="1" type="noConversion"/>
  </si>
  <si>
    <t>其他货币</t>
    <phoneticPr fontId="1" type="noConversion"/>
  </si>
  <si>
    <t>关联rewardgroup</t>
    <phoneticPr fontId="1" type="noConversion"/>
  </si>
  <si>
    <t xml:space="preserve">期望次数 </t>
    <phoneticPr fontId="1" type="noConversion"/>
  </si>
  <si>
    <t>进阶材料包</t>
    <phoneticPr fontId="1" type="noConversion"/>
  </si>
  <si>
    <t>进阶石</t>
    <phoneticPr fontId="1" type="noConversion"/>
  </si>
  <si>
    <t>强化石</t>
    <phoneticPr fontId="1" type="noConversion"/>
  </si>
  <si>
    <t>宠物强化石</t>
    <phoneticPr fontId="1" type="noConversion"/>
  </si>
  <si>
    <t>宠物进阶石</t>
    <phoneticPr fontId="1" type="noConversion"/>
  </si>
  <si>
    <t>数量1</t>
    <phoneticPr fontId="1" type="noConversion"/>
  </si>
  <si>
    <t>期望1</t>
    <phoneticPr fontId="1" type="noConversion"/>
  </si>
  <si>
    <t>数量2</t>
  </si>
  <si>
    <t>期望2</t>
  </si>
  <si>
    <t>数量3</t>
  </si>
  <si>
    <t>期望3</t>
  </si>
  <si>
    <t>数量4</t>
  </si>
  <si>
    <t>期望3</t>
    <phoneticPr fontId="1" type="noConversion"/>
  </si>
  <si>
    <t>进</t>
    <phoneticPr fontId="1" type="noConversion"/>
  </si>
  <si>
    <t>通天塔商店</t>
    <phoneticPr fontId="1" type="noConversion"/>
  </si>
  <si>
    <t>刷新</t>
    <phoneticPr fontId="1" type="noConversion"/>
  </si>
  <si>
    <t>自由刷新时间</t>
    <phoneticPr fontId="1" type="noConversion"/>
  </si>
  <si>
    <t>位置</t>
    <phoneticPr fontId="1" type="noConversion"/>
  </si>
  <si>
    <t>防御防守型</t>
    <phoneticPr fontId="1" type="noConversion"/>
  </si>
  <si>
    <t>水</t>
    <phoneticPr fontId="1" type="noConversion"/>
  </si>
  <si>
    <t>治疗</t>
    <phoneticPr fontId="1" type="noConversion"/>
  </si>
  <si>
    <t>群疗</t>
    <phoneticPr fontId="1" type="noConversion"/>
  </si>
  <si>
    <t>群体护盾</t>
    <phoneticPr fontId="1" type="noConversion"/>
  </si>
  <si>
    <t>死亡控制</t>
    <phoneticPr fontId="1" type="noConversion"/>
  </si>
  <si>
    <t>草</t>
    <phoneticPr fontId="1" type="noConversion"/>
  </si>
  <si>
    <t>火</t>
    <phoneticPr fontId="1" type="noConversion"/>
  </si>
  <si>
    <t>火</t>
    <phoneticPr fontId="1" type="noConversion"/>
  </si>
  <si>
    <t>持续伤害</t>
    <phoneticPr fontId="1" type="noConversion"/>
  </si>
  <si>
    <t>燃烧生命上限</t>
    <phoneticPr fontId="1" type="noConversion"/>
  </si>
  <si>
    <t>先攻控制型(减速)</t>
    <phoneticPr fontId="1" type="noConversion"/>
  </si>
  <si>
    <t>减速加防</t>
    <phoneticPr fontId="1" type="noConversion"/>
  </si>
  <si>
    <t>反击</t>
    <phoneticPr fontId="1" type="noConversion"/>
  </si>
  <si>
    <t>重生</t>
    <phoneticPr fontId="1" type="noConversion"/>
  </si>
  <si>
    <t>消除控制</t>
    <phoneticPr fontId="1" type="noConversion"/>
  </si>
  <si>
    <t>金</t>
    <phoneticPr fontId="1" type="noConversion"/>
  </si>
  <si>
    <t>土</t>
    <phoneticPr fontId="1" type="noConversion"/>
  </si>
  <si>
    <t>回血加防</t>
    <phoneticPr fontId="1" type="noConversion"/>
  </si>
  <si>
    <t>群体减速</t>
    <phoneticPr fontId="1" type="noConversion"/>
  </si>
  <si>
    <t>石化</t>
    <phoneticPr fontId="1" type="noConversion"/>
  </si>
  <si>
    <t>定位</t>
    <phoneticPr fontId="1" type="noConversion"/>
  </si>
  <si>
    <t>属性</t>
    <phoneticPr fontId="1" type="noConversion"/>
  </si>
  <si>
    <t>数量</t>
    <phoneticPr fontId="1" type="noConversion"/>
  </si>
  <si>
    <t>万能碎片</t>
    <phoneticPr fontId="1" type="noConversion"/>
  </si>
  <si>
    <t>BOSS宝箱</t>
    <phoneticPr fontId="1" type="noConversion"/>
  </si>
  <si>
    <t>初心冒险宝箱</t>
    <phoneticPr fontId="1" type="noConversion"/>
  </si>
  <si>
    <t>成长冒险宝箱</t>
    <phoneticPr fontId="1" type="noConversion"/>
  </si>
  <si>
    <t>勇者冒险宝箱</t>
    <phoneticPr fontId="1" type="noConversion"/>
  </si>
  <si>
    <t>皇家冒险宝箱</t>
    <phoneticPr fontId="1" type="noConversion"/>
  </si>
  <si>
    <t>7_7000</t>
    <phoneticPr fontId="1" type="noConversion"/>
  </si>
  <si>
    <t>权重</t>
    <phoneticPr fontId="1" type="noConversion"/>
  </si>
  <si>
    <t>5*100</t>
    <phoneticPr fontId="1" type="noConversion"/>
  </si>
  <si>
    <t>5*100</t>
    <phoneticPr fontId="1" type="noConversion"/>
  </si>
  <si>
    <t>5*30</t>
    <phoneticPr fontId="1" type="noConversion"/>
  </si>
  <si>
    <t>4*100</t>
    <phoneticPr fontId="1" type="noConversion"/>
  </si>
  <si>
    <t>4*30</t>
    <phoneticPr fontId="1" type="noConversion"/>
  </si>
  <si>
    <t>签到投放</t>
    <phoneticPr fontId="1" type="noConversion"/>
  </si>
  <si>
    <t>B一月领完</t>
    <phoneticPr fontId="1" type="noConversion"/>
  </si>
  <si>
    <t>30天</t>
    <phoneticPr fontId="1" type="noConversion"/>
  </si>
  <si>
    <t>钻</t>
    <phoneticPr fontId="1" type="noConversion"/>
  </si>
  <si>
    <t>宠物碎片</t>
    <phoneticPr fontId="1" type="noConversion"/>
  </si>
  <si>
    <t>宠物药水</t>
    <phoneticPr fontId="1" type="noConversion"/>
  </si>
  <si>
    <t>金币</t>
    <phoneticPr fontId="1" type="noConversion"/>
  </si>
  <si>
    <t>宠物进阶</t>
    <phoneticPr fontId="1" type="noConversion"/>
  </si>
  <si>
    <t>装备进阶</t>
    <phoneticPr fontId="1" type="noConversion"/>
  </si>
  <si>
    <t>系数</t>
    <phoneticPr fontId="1" type="noConversion"/>
  </si>
  <si>
    <t>数量级数</t>
    <phoneticPr fontId="1" type="noConversion"/>
  </si>
  <si>
    <t>生成</t>
    <phoneticPr fontId="1" type="noConversion"/>
  </si>
  <si>
    <t>进阶卷轴3</t>
    <phoneticPr fontId="1" type="noConversion"/>
  </si>
  <si>
    <t>中4</t>
    <phoneticPr fontId="1" type="noConversion"/>
  </si>
  <si>
    <t>中4</t>
    <phoneticPr fontId="1" type="noConversion"/>
  </si>
  <si>
    <t>中6</t>
    <phoneticPr fontId="1" type="noConversion"/>
  </si>
  <si>
    <t>大2</t>
    <phoneticPr fontId="1" type="noConversion"/>
  </si>
  <si>
    <t>进阶卷轴2</t>
    <phoneticPr fontId="1" type="noConversion"/>
  </si>
  <si>
    <t>狗粮宠</t>
    <phoneticPr fontId="1" type="noConversion"/>
  </si>
  <si>
    <t>6折</t>
  </si>
  <si>
    <t>6折</t>
    <phoneticPr fontId="1" type="noConversion"/>
  </si>
  <si>
    <t>8折</t>
  </si>
  <si>
    <t>8折</t>
    <phoneticPr fontId="1" type="noConversion"/>
  </si>
  <si>
    <t>4折</t>
    <phoneticPr fontId="1" type="noConversion"/>
  </si>
  <si>
    <t>6折</t>
    <phoneticPr fontId="1" type="noConversion"/>
  </si>
  <si>
    <t>材料包,装备进阶，装备开孔</t>
    <phoneticPr fontId="1" type="noConversion"/>
  </si>
  <si>
    <t>宝石</t>
    <phoneticPr fontId="1" type="noConversion"/>
  </si>
  <si>
    <t>宝石</t>
    <phoneticPr fontId="1" type="noConversion"/>
  </si>
  <si>
    <t>langren3</t>
    <phoneticPr fontId="1" type="noConversion"/>
  </si>
  <si>
    <t>mantuoluo2</t>
    <phoneticPr fontId="1" type="noConversion"/>
  </si>
  <si>
    <t>amute3</t>
    <phoneticPr fontId="1" type="noConversion"/>
  </si>
  <si>
    <t>panshen2</t>
    <phoneticPr fontId="1" type="noConversion"/>
  </si>
  <si>
    <t>wendige2</t>
    <phoneticPr fontId="1" type="noConversion"/>
  </si>
  <si>
    <t>cike4</t>
    <phoneticPr fontId="1" type="noConversion"/>
  </si>
  <si>
    <t>longgong3</t>
    <phoneticPr fontId="1" type="noConversion"/>
  </si>
  <si>
    <t>wushi4</t>
    <phoneticPr fontId="1" type="noConversion"/>
  </si>
  <si>
    <t>kairuisi4</t>
    <phoneticPr fontId="1" type="noConversion"/>
  </si>
  <si>
    <t>汇率和美元人民币兑换</t>
    <phoneticPr fontId="1" type="noConversion"/>
  </si>
  <si>
    <t>美元</t>
    <phoneticPr fontId="1" type="noConversion"/>
  </si>
  <si>
    <t>人民</t>
    <phoneticPr fontId="1" type="noConversion"/>
  </si>
  <si>
    <t>真实汇率</t>
    <phoneticPr fontId="1" type="noConversion"/>
  </si>
  <si>
    <t>精算</t>
    <phoneticPr fontId="1" type="noConversion"/>
  </si>
  <si>
    <t>取整</t>
    <phoneticPr fontId="1" type="noConversion"/>
  </si>
  <si>
    <t>赠送额度</t>
    <phoneticPr fontId="1" type="noConversion"/>
  </si>
  <si>
    <t>reward 生成</t>
    <phoneticPr fontId="1" type="noConversion"/>
  </si>
  <si>
    <t>扫荡券40</t>
    <phoneticPr fontId="1" type="noConversion"/>
  </si>
  <si>
    <t>,3_10003_40_1.0</t>
    <phoneticPr fontId="1" type="noConversion"/>
  </si>
  <si>
    <t>高级强化石*15</t>
    <phoneticPr fontId="1" type="noConversion"/>
  </si>
  <si>
    <t>,3_10018_1_1.0</t>
    <phoneticPr fontId="1" type="noConversion"/>
  </si>
  <si>
    <t>,3_50004_4_1.0</t>
    <phoneticPr fontId="1" type="noConversion"/>
  </si>
  <si>
    <t>3_20006_50</t>
    <phoneticPr fontId="1" type="noConversion"/>
  </si>
  <si>
    <t>,6_baoshisuiji2_1_1.0</t>
    <phoneticPr fontId="1" type="noConversion"/>
  </si>
  <si>
    <t>,3_10019_1_1.0</t>
    <phoneticPr fontId="1" type="noConversion"/>
  </si>
  <si>
    <t>装备进阶卷轴(紫)</t>
    <phoneticPr fontId="1" type="noConversion"/>
  </si>
  <si>
    <t>装备进阶卷轴(紫)*2</t>
    <phoneticPr fontId="1" type="noConversion"/>
  </si>
  <si>
    <t>装备进阶卷轴(橙)*1</t>
    <phoneticPr fontId="1" type="noConversion"/>
  </si>
  <si>
    <t>宠物强化石*100</t>
    <phoneticPr fontId="1" type="noConversion"/>
  </si>
  <si>
    <t>,1_2_15</t>
    <phoneticPr fontId="1" type="noConversion"/>
  </si>
  <si>
    <t>,3_11003_15_1.0</t>
    <phoneticPr fontId="1" type="noConversion"/>
  </si>
  <si>
    <t>,3_10017_100_1.0</t>
    <phoneticPr fontId="1" type="noConversion"/>
  </si>
  <si>
    <t>,3_10016_20_1.0</t>
    <phoneticPr fontId="1" type="noConversion"/>
  </si>
  <si>
    <t>宠物进阶石*20</t>
    <phoneticPr fontId="1" type="noConversion"/>
  </si>
  <si>
    <t>,3_10018_3_1.0</t>
    <phoneticPr fontId="1" type="noConversion"/>
  </si>
  <si>
    <t>,6_baoshisuiji3_1_1.0</t>
    <phoneticPr fontId="1" type="noConversion"/>
  </si>
  <si>
    <t>,3_10020_1_1.0</t>
    <phoneticPr fontId="1" type="noConversion"/>
  </si>
  <si>
    <t>,3_50003_2_1.0</t>
    <phoneticPr fontId="1" type="noConversion"/>
  </si>
  <si>
    <t>每级增加输出0.08%输出左右的固定伤害,</t>
    <phoneticPr fontId="1" type="noConversion"/>
  </si>
  <si>
    <t>钻石</t>
    <phoneticPr fontId="1" type="noConversion"/>
  </si>
  <si>
    <t>2次</t>
    <phoneticPr fontId="1" type="noConversion"/>
  </si>
  <si>
    <t>1次</t>
    <phoneticPr fontId="1" type="noConversion"/>
  </si>
  <si>
    <t>1次</t>
    <phoneticPr fontId="1" type="noConversion"/>
  </si>
  <si>
    <t>金币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</si>
</sst>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rgb="FF00B0F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theme="0" tint="-4.9989318521683403E-2"/>
      <name val="微软雅黑"/>
      <family val="2"/>
      <charset val="134"/>
    </font>
    <font>
      <sz val="11"/>
      <color theme="0" tint="-4.9989318521683403E-2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0" tint="-0.249977111117893"/>
      <name val="微软雅黑"/>
      <family val="2"/>
      <charset val="134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4"/>
      <color theme="1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</borders>
  <cellStyleXfs count="4">
    <xf numFmtId="0" fontId="0" fillId="0" borderId="0">
      <alignment vertical="center"/>
    </xf>
    <xf numFmtId="0" fontId="10" fillId="0" borderId="0">
      <alignment vertical="center"/>
    </xf>
    <xf numFmtId="0" fontId="12" fillId="0" borderId="0"/>
    <xf numFmtId="0" fontId="13" fillId="0" borderId="0"/>
  </cellStyleXfs>
  <cellXfs count="20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3" fillId="0" borderId="13" xfId="0" applyFont="1" applyBorder="1">
      <alignment vertical="center"/>
    </xf>
    <xf numFmtId="0" fontId="8" fillId="0" borderId="0" xfId="0" applyFont="1">
      <alignment vertical="center"/>
    </xf>
    <xf numFmtId="0" fontId="8" fillId="0" borderId="10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0" xfId="0" applyFont="1">
      <alignment vertical="center"/>
    </xf>
    <xf numFmtId="0" fontId="9" fillId="0" borderId="8" xfId="0" applyFont="1" applyBorder="1">
      <alignment vertical="center"/>
    </xf>
    <xf numFmtId="0" fontId="9" fillId="0" borderId="4" xfId="0" applyFont="1" applyBorder="1">
      <alignment vertical="center"/>
    </xf>
    <xf numFmtId="0" fontId="7" fillId="0" borderId="1" xfId="0" applyFont="1" applyBorder="1">
      <alignment vertical="center"/>
    </xf>
    <xf numFmtId="0" fontId="7" fillId="0" borderId="0" xfId="0" applyFont="1">
      <alignment vertical="center"/>
    </xf>
    <xf numFmtId="0" fontId="9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>
      <alignment vertical="center"/>
    </xf>
    <xf numFmtId="0" fontId="2" fillId="0" borderId="7" xfId="0" applyFont="1" applyBorder="1">
      <alignment vertical="center"/>
    </xf>
    <xf numFmtId="0" fontId="7" fillId="0" borderId="0" xfId="0" applyFont="1" applyBorder="1">
      <alignment vertical="center"/>
    </xf>
    <xf numFmtId="0" fontId="2" fillId="0" borderId="0" xfId="0" applyFont="1">
      <alignment vertical="center"/>
    </xf>
    <xf numFmtId="0" fontId="3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4" xfId="0" applyFont="1" applyBorder="1">
      <alignment vertical="center"/>
    </xf>
    <xf numFmtId="0" fontId="6" fillId="0" borderId="0" xfId="0" applyFont="1">
      <alignment vertical="center"/>
    </xf>
    <xf numFmtId="0" fontId="7" fillId="0" borderId="1" xfId="0" applyFont="1" applyBorder="1">
      <alignment vertical="center"/>
    </xf>
    <xf numFmtId="0" fontId="2" fillId="2" borderId="0" xfId="0" applyFont="1" applyFill="1" applyBorder="1">
      <alignment vertical="center"/>
    </xf>
    <xf numFmtId="0" fontId="11" fillId="0" borderId="0" xfId="0" applyFont="1">
      <alignment vertical="center"/>
    </xf>
    <xf numFmtId="0" fontId="11" fillId="0" borderId="10" xfId="0" applyFont="1" applyBorder="1">
      <alignment vertical="center"/>
    </xf>
    <xf numFmtId="0" fontId="11" fillId="0" borderId="1" xfId="0" applyFont="1" applyBorder="1">
      <alignment vertical="center"/>
    </xf>
    <xf numFmtId="0" fontId="11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>
      <alignment vertical="center"/>
    </xf>
    <xf numFmtId="0" fontId="7" fillId="0" borderId="0" xfId="0" applyFont="1">
      <alignment vertical="center"/>
    </xf>
    <xf numFmtId="0" fontId="2" fillId="4" borderId="16" xfId="0" applyFont="1" applyFill="1" applyBorder="1">
      <alignment vertical="center"/>
    </xf>
    <xf numFmtId="0" fontId="3" fillId="4" borderId="17" xfId="0" applyFont="1" applyFill="1" applyBorder="1">
      <alignment vertical="center"/>
    </xf>
    <xf numFmtId="0" fontId="2" fillId="4" borderId="18" xfId="0" applyFont="1" applyFill="1" applyBorder="1">
      <alignment vertical="center"/>
    </xf>
    <xf numFmtId="0" fontId="2" fillId="4" borderId="19" xfId="0" applyFont="1" applyFill="1" applyBorder="1">
      <alignment vertical="center"/>
    </xf>
    <xf numFmtId="0" fontId="2" fillId="4" borderId="0" xfId="0" applyFont="1" applyFill="1" applyBorder="1">
      <alignment vertical="center"/>
    </xf>
    <xf numFmtId="0" fontId="2" fillId="4" borderId="20" xfId="0" applyFont="1" applyFill="1" applyBorder="1">
      <alignment vertical="center"/>
    </xf>
    <xf numFmtId="0" fontId="3" fillId="4" borderId="19" xfId="0" applyFont="1" applyFill="1" applyBorder="1">
      <alignment vertical="center"/>
    </xf>
    <xf numFmtId="0" fontId="2" fillId="4" borderId="21" xfId="0" applyFont="1" applyFill="1" applyBorder="1">
      <alignment vertical="center"/>
    </xf>
    <xf numFmtId="0" fontId="2" fillId="4" borderId="14" xfId="0" applyFont="1" applyFill="1" applyBorder="1">
      <alignment vertical="center"/>
    </xf>
    <xf numFmtId="0" fontId="2" fillId="4" borderId="22" xfId="0" applyFont="1" applyFill="1" applyBorder="1">
      <alignment vertical="center"/>
    </xf>
    <xf numFmtId="0" fontId="2" fillId="0" borderId="0" xfId="0" applyFo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8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3" fillId="2" borderId="0" xfId="0" applyFont="1" applyFill="1" applyBorder="1">
      <alignment vertical="center"/>
    </xf>
    <xf numFmtId="0" fontId="3" fillId="0" borderId="25" xfId="0" applyFont="1" applyBorder="1">
      <alignment vertical="center"/>
    </xf>
    <xf numFmtId="0" fontId="2" fillId="0" borderId="27" xfId="0" applyFont="1" applyBorder="1">
      <alignment vertical="center"/>
    </xf>
    <xf numFmtId="0" fontId="3" fillId="0" borderId="26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2" fillId="0" borderId="23" xfId="0" applyFont="1" applyBorder="1">
      <alignment vertical="center"/>
    </xf>
    <xf numFmtId="0" fontId="2" fillId="0" borderId="24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2" xfId="0" applyFont="1" applyBorder="1">
      <alignment vertical="center"/>
    </xf>
    <xf numFmtId="0" fontId="9" fillId="0" borderId="2" xfId="0" applyFont="1" applyBorder="1">
      <alignment vertical="center"/>
    </xf>
    <xf numFmtId="0" fontId="2" fillId="0" borderId="6" xfId="0" applyFont="1" applyBorder="1">
      <alignment vertical="center"/>
    </xf>
    <xf numFmtId="0" fontId="6" fillId="0" borderId="4" xfId="0" applyFont="1" applyBorder="1">
      <alignment vertical="center"/>
    </xf>
    <xf numFmtId="0" fontId="7" fillId="0" borderId="5" xfId="0" applyFont="1" applyBorder="1">
      <alignment vertical="center"/>
    </xf>
    <xf numFmtId="0" fontId="7" fillId="0" borderId="4" xfId="0" applyFont="1" applyBorder="1">
      <alignment vertical="center"/>
    </xf>
    <xf numFmtId="0" fontId="7" fillId="0" borderId="23" xfId="0" applyFont="1" applyBorder="1">
      <alignment vertical="center"/>
    </xf>
    <xf numFmtId="0" fontId="8" fillId="0" borderId="25" xfId="0" applyFont="1" applyBorder="1">
      <alignment vertical="center"/>
    </xf>
    <xf numFmtId="0" fontId="9" fillId="2" borderId="0" xfId="0" applyFont="1" applyFill="1" applyBorder="1">
      <alignment vertical="center"/>
    </xf>
    <xf numFmtId="0" fontId="2" fillId="2" borderId="0" xfId="0" applyFont="1" applyFill="1" applyBorder="1" applyAlignment="1">
      <alignment vertical="center" wrapText="1"/>
    </xf>
    <xf numFmtId="0" fontId="3" fillId="2" borderId="25" xfId="0" applyFont="1" applyFill="1" applyBorder="1">
      <alignment vertical="center"/>
    </xf>
    <xf numFmtId="0" fontId="6" fillId="0" borderId="31" xfId="0" applyFont="1" applyBorder="1">
      <alignment vertical="center"/>
    </xf>
    <xf numFmtId="0" fontId="6" fillId="0" borderId="25" xfId="0" applyFont="1" applyBorder="1">
      <alignment vertical="center"/>
    </xf>
    <xf numFmtId="0" fontId="3" fillId="0" borderId="32" xfId="0" applyFont="1" applyBorder="1">
      <alignment vertical="center"/>
    </xf>
    <xf numFmtId="0" fontId="2" fillId="0" borderId="28" xfId="0" applyFont="1" applyBorder="1">
      <alignment vertical="center"/>
    </xf>
    <xf numFmtId="0" fontId="3" fillId="2" borderId="27" xfId="0" applyFont="1" applyFill="1" applyBorder="1">
      <alignment vertical="center"/>
    </xf>
    <xf numFmtId="0" fontId="6" fillId="0" borderId="27" xfId="0" applyFont="1" applyBorder="1">
      <alignment vertical="center"/>
    </xf>
    <xf numFmtId="0" fontId="2" fillId="2" borderId="24" xfId="0" applyFont="1" applyFill="1" applyBorder="1">
      <alignment vertical="center"/>
    </xf>
    <xf numFmtId="0" fontId="7" fillId="0" borderId="24" xfId="0" applyFont="1" applyBorder="1">
      <alignment vertical="center"/>
    </xf>
    <xf numFmtId="0" fontId="9" fillId="0" borderId="24" xfId="0" applyFont="1" applyBorder="1">
      <alignment vertical="center"/>
    </xf>
    <xf numFmtId="0" fontId="11" fillId="0" borderId="24" xfId="0" applyFont="1" applyBorder="1">
      <alignment vertical="center"/>
    </xf>
    <xf numFmtId="0" fontId="7" fillId="0" borderId="2" xfId="0" applyFont="1" applyBorder="1">
      <alignment vertical="center"/>
    </xf>
    <xf numFmtId="0" fontId="6" fillId="0" borderId="2" xfId="0" applyFont="1" applyBorder="1">
      <alignment vertical="center"/>
    </xf>
    <xf numFmtId="0" fontId="7" fillId="0" borderId="6" xfId="0" applyFont="1" applyBorder="1">
      <alignment vertical="center"/>
    </xf>
    <xf numFmtId="0" fontId="7" fillId="0" borderId="3" xfId="0" applyFont="1" applyBorder="1">
      <alignment vertical="center"/>
    </xf>
    <xf numFmtId="0" fontId="6" fillId="0" borderId="28" xfId="0" applyFont="1" applyBorder="1">
      <alignment vertical="center"/>
    </xf>
    <xf numFmtId="0" fontId="6" fillId="0" borderId="29" xfId="0" applyFont="1" applyBorder="1">
      <alignment vertical="center"/>
    </xf>
    <xf numFmtId="0" fontId="14" fillId="0" borderId="11" xfId="0" applyFont="1" applyBorder="1">
      <alignment vertical="center"/>
    </xf>
    <xf numFmtId="0" fontId="14" fillId="0" borderId="12" xfId="0" applyFont="1" applyBorder="1">
      <alignment vertical="center"/>
    </xf>
    <xf numFmtId="0" fontId="14" fillId="0" borderId="31" xfId="0" applyFont="1" applyBorder="1">
      <alignment vertical="center"/>
    </xf>
    <xf numFmtId="0" fontId="2" fillId="2" borderId="8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3" fillId="2" borderId="12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9" fillId="2" borderId="8" xfId="0" applyFont="1" applyFill="1" applyBorder="1">
      <alignment vertical="center"/>
    </xf>
    <xf numFmtId="0" fontId="9" fillId="0" borderId="27" xfId="0" applyFont="1" applyBorder="1">
      <alignment vertical="center"/>
    </xf>
    <xf numFmtId="0" fontId="6" fillId="0" borderId="32" xfId="0" applyFont="1" applyBorder="1">
      <alignment vertical="center"/>
    </xf>
    <xf numFmtId="0" fontId="7" fillId="0" borderId="26" xfId="0" applyFont="1" applyBorder="1">
      <alignment vertical="center"/>
    </xf>
    <xf numFmtId="0" fontId="7" fillId="0" borderId="27" xfId="0" applyFont="1" applyBorder="1">
      <alignment vertical="center"/>
    </xf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24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5" fillId="0" borderId="0" xfId="0" applyFont="1" applyBorder="1">
      <alignment vertical="center"/>
    </xf>
    <xf numFmtId="0" fontId="6" fillId="2" borderId="0" xfId="0" applyFont="1" applyFill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0" fillId="0" borderId="27" xfId="0" applyFill="1" applyBorder="1">
      <alignment vertical="center"/>
    </xf>
    <xf numFmtId="0" fontId="0" fillId="0" borderId="0" xfId="0" applyFill="1" applyBorder="1">
      <alignment vertical="center"/>
    </xf>
    <xf numFmtId="0" fontId="0" fillId="5" borderId="15" xfId="0" applyFill="1" applyBorder="1">
      <alignment vertical="center"/>
    </xf>
    <xf numFmtId="9" fontId="0" fillId="0" borderId="0" xfId="0" applyNumberFormat="1">
      <alignment vertical="center"/>
    </xf>
    <xf numFmtId="9" fontId="17" fillId="0" borderId="0" xfId="0" applyNumberFormat="1" applyFont="1">
      <alignment vertical="center"/>
    </xf>
    <xf numFmtId="0" fontId="0" fillId="0" borderId="0" xfId="0" applyAlignment="1">
      <alignment vertical="center" wrapText="1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17" fillId="0" borderId="0" xfId="0" applyFont="1">
      <alignment vertical="center"/>
    </xf>
    <xf numFmtId="0" fontId="17" fillId="6" borderId="0" xfId="0" applyFont="1" applyFill="1">
      <alignment vertical="center"/>
    </xf>
    <xf numFmtId="0" fontId="18" fillId="6" borderId="0" xfId="0" applyFont="1" applyFill="1">
      <alignment vertical="center"/>
    </xf>
    <xf numFmtId="0" fontId="19" fillId="0" borderId="0" xfId="0" applyFont="1">
      <alignment vertical="center"/>
    </xf>
    <xf numFmtId="0" fontId="0" fillId="7" borderId="0" xfId="0" applyFill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9" fontId="0" fillId="0" borderId="0" xfId="0" applyNumberFormat="1" applyBorder="1">
      <alignment vertical="center"/>
    </xf>
    <xf numFmtId="10" fontId="0" fillId="0" borderId="0" xfId="0" applyNumberFormat="1" applyBorder="1">
      <alignment vertical="center"/>
    </xf>
    <xf numFmtId="0" fontId="0" fillId="0" borderId="21" xfId="0" applyBorder="1">
      <alignment vertical="center"/>
    </xf>
    <xf numFmtId="0" fontId="0" fillId="0" borderId="14" xfId="0" applyBorder="1">
      <alignment vertical="center"/>
    </xf>
    <xf numFmtId="0" fontId="0" fillId="0" borderId="14" xfId="0" applyFill="1" applyBorder="1">
      <alignment vertical="center"/>
    </xf>
    <xf numFmtId="0" fontId="0" fillId="0" borderId="22" xfId="0" applyBorder="1">
      <alignment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  <xf numFmtId="18" fontId="0" fillId="0" borderId="0" xfId="0" applyNumberFormat="1">
      <alignment vertical="center"/>
    </xf>
    <xf numFmtId="0" fontId="20" fillId="0" borderId="0" xfId="0" applyFont="1" applyFill="1">
      <alignment vertical="center"/>
    </xf>
    <xf numFmtId="0" fontId="3" fillId="0" borderId="26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30" xfId="0" applyFont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30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33" xfId="0" applyFont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6" fillId="2" borderId="1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常规" xfId="0" builtinId="0"/>
    <cellStyle name="常规 2" xfId="1"/>
    <cellStyle name="常规 2 2" xfId="2"/>
    <cellStyle name="常规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通天塔_BOSS!$H$70:$H$109</c:f>
              <c:numCache>
                <c:formatCode>General</c:formatCode>
                <c:ptCount val="40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43</c:v>
                </c:pt>
                <c:pt idx="10">
                  <c:v>35</c:v>
                </c:pt>
                <c:pt idx="11">
                  <c:v>37</c:v>
                </c:pt>
                <c:pt idx="12">
                  <c:v>39</c:v>
                </c:pt>
                <c:pt idx="13">
                  <c:v>41</c:v>
                </c:pt>
                <c:pt idx="14">
                  <c:v>48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53</c:v>
                </c:pt>
                <c:pt idx="20">
                  <c:v>45</c:v>
                </c:pt>
                <c:pt idx="21">
                  <c:v>47</c:v>
                </c:pt>
                <c:pt idx="22">
                  <c:v>49</c:v>
                </c:pt>
                <c:pt idx="23">
                  <c:v>51</c:v>
                </c:pt>
                <c:pt idx="24">
                  <c:v>58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63</c:v>
                </c:pt>
                <c:pt idx="30">
                  <c:v>55</c:v>
                </c:pt>
                <c:pt idx="31">
                  <c:v>57</c:v>
                </c:pt>
                <c:pt idx="32">
                  <c:v>59</c:v>
                </c:pt>
                <c:pt idx="33">
                  <c:v>61</c:v>
                </c:pt>
                <c:pt idx="34">
                  <c:v>68</c:v>
                </c:pt>
                <c:pt idx="35">
                  <c:v>60</c:v>
                </c:pt>
                <c:pt idx="36">
                  <c:v>62</c:v>
                </c:pt>
                <c:pt idx="37">
                  <c:v>64</c:v>
                </c:pt>
                <c:pt idx="38">
                  <c:v>66</c:v>
                </c:pt>
                <c:pt idx="39">
                  <c:v>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295936"/>
        <c:axId val="134297472"/>
      </c:lineChart>
      <c:catAx>
        <c:axId val="13429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34297472"/>
        <c:crosses val="autoZero"/>
        <c:auto val="1"/>
        <c:lblAlgn val="ctr"/>
        <c:lblOffset val="100"/>
        <c:noMultiLvlLbl val="0"/>
      </c:catAx>
      <c:valAx>
        <c:axId val="13429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29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croll" dx="16" fmlaLink="$J$7" horiz="1" max="100" min="15" page="10" val="15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233084</xdr:colOff>
      <xdr:row>19</xdr:row>
      <xdr:rowOff>67239</xdr:rowOff>
    </xdr:from>
    <xdr:to>
      <xdr:col>26</xdr:col>
      <xdr:colOff>99734</xdr:colOff>
      <xdr:row>66</xdr:row>
      <xdr:rowOff>145677</xdr:rowOff>
    </xdr:to>
    <xdr:grpSp>
      <xdr:nvGrpSpPr>
        <xdr:cNvPr id="2" name="组合 1"/>
        <xdr:cNvGrpSpPr/>
      </xdr:nvGrpSpPr>
      <xdr:grpSpPr>
        <a:xfrm>
          <a:off x="15954937" y="4112563"/>
          <a:ext cx="1917326" cy="10107702"/>
          <a:chOff x="15173326" y="2219843"/>
          <a:chExt cx="1924050" cy="9945570"/>
        </a:xfrm>
      </xdr:grpSpPr>
      <xdr:sp macro="" textlink="">
        <xdr:nvSpPr>
          <xdr:cNvPr id="3" name="矩形 2"/>
          <xdr:cNvSpPr/>
        </xdr:nvSpPr>
        <xdr:spPr>
          <a:xfrm>
            <a:off x="15173326" y="2219843"/>
            <a:ext cx="1924050" cy="994557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>
            <a:solidFill>
              <a:schemeClr val="accent2">
                <a:lumMod val="60000"/>
                <a:lumOff val="40000"/>
              </a:schemeClr>
            </a:solidFill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rtlCol="0" anchor="t"/>
          <a:lstStyle/>
          <a:p>
            <a:pPr algn="ctr"/>
            <a:r>
              <a:rPr lang="zh-CN" altLang="en-US" sz="11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成长（游戏寿命）</a:t>
            </a:r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r>
              <a:rPr lang="zh-CN" altLang="en-US" sz="11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纵向</a:t>
            </a:r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4" name="矩形 3"/>
          <xdr:cNvSpPr/>
        </xdr:nvSpPr>
        <xdr:spPr>
          <a:xfrm>
            <a:off x="15563849" y="3337685"/>
            <a:ext cx="1066801" cy="542925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玩家等级</a:t>
            </a:r>
            <a:endParaRPr lang="en-US" altLang="zh-CN" sz="1100"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  <xdr:twoCellAnchor>
    <xdr:from>
      <xdr:col>11</xdr:col>
      <xdr:colOff>355785</xdr:colOff>
      <xdr:row>12</xdr:row>
      <xdr:rowOff>189948</xdr:rowOff>
    </xdr:from>
    <xdr:to>
      <xdr:col>17</xdr:col>
      <xdr:colOff>212912</xdr:colOff>
      <xdr:row>79</xdr:row>
      <xdr:rowOff>22419</xdr:rowOff>
    </xdr:to>
    <xdr:grpSp>
      <xdr:nvGrpSpPr>
        <xdr:cNvPr id="5" name="组合 4"/>
        <xdr:cNvGrpSpPr/>
      </xdr:nvGrpSpPr>
      <xdr:grpSpPr>
        <a:xfrm>
          <a:off x="7874932" y="2744889"/>
          <a:ext cx="3958480" cy="14119971"/>
          <a:chOff x="7899661" y="2702678"/>
          <a:chExt cx="3971927" cy="13893315"/>
        </a:xfrm>
      </xdr:grpSpPr>
      <xdr:grpSp>
        <xdr:nvGrpSpPr>
          <xdr:cNvPr id="6" name="组合 5"/>
          <xdr:cNvGrpSpPr/>
        </xdr:nvGrpSpPr>
        <xdr:grpSpPr>
          <a:xfrm>
            <a:off x="7899661" y="2702678"/>
            <a:ext cx="3971927" cy="13893315"/>
            <a:chOff x="7680586" y="2664578"/>
            <a:chExt cx="3971927" cy="13893315"/>
          </a:xfrm>
        </xdr:grpSpPr>
        <xdr:grpSp>
          <xdr:nvGrpSpPr>
            <xdr:cNvPr id="8" name="组合 7"/>
            <xdr:cNvGrpSpPr/>
          </xdr:nvGrpSpPr>
          <xdr:grpSpPr>
            <a:xfrm>
              <a:off x="7680586" y="2664578"/>
              <a:ext cx="3971927" cy="13893315"/>
              <a:chOff x="7680586" y="2664578"/>
              <a:chExt cx="3971927" cy="13893315"/>
            </a:xfrm>
          </xdr:grpSpPr>
          <xdr:grpSp>
            <xdr:nvGrpSpPr>
              <xdr:cNvPr id="10" name="组合 9"/>
              <xdr:cNvGrpSpPr/>
            </xdr:nvGrpSpPr>
            <xdr:grpSpPr>
              <a:xfrm>
                <a:off x="7680586" y="2664578"/>
                <a:ext cx="3971927" cy="13893315"/>
                <a:chOff x="7680586" y="2626478"/>
                <a:chExt cx="3971927" cy="13893315"/>
              </a:xfrm>
            </xdr:grpSpPr>
            <xdr:grpSp>
              <xdr:nvGrpSpPr>
                <xdr:cNvPr id="12" name="组合 11"/>
                <xdr:cNvGrpSpPr/>
              </xdr:nvGrpSpPr>
              <xdr:grpSpPr>
                <a:xfrm>
                  <a:off x="7680586" y="2626478"/>
                  <a:ext cx="3971927" cy="13893315"/>
                  <a:chOff x="7680586" y="2626478"/>
                  <a:chExt cx="3971927" cy="13893315"/>
                </a:xfrm>
              </xdr:grpSpPr>
              <xdr:grpSp>
                <xdr:nvGrpSpPr>
                  <xdr:cNvPr id="14" name="组合 13"/>
                  <xdr:cNvGrpSpPr/>
                </xdr:nvGrpSpPr>
                <xdr:grpSpPr>
                  <a:xfrm>
                    <a:off x="7680586" y="2626478"/>
                    <a:ext cx="3971927" cy="13893315"/>
                    <a:chOff x="7680586" y="2626478"/>
                    <a:chExt cx="3971927" cy="13893315"/>
                  </a:xfrm>
                </xdr:grpSpPr>
                <xdr:grpSp>
                  <xdr:nvGrpSpPr>
                    <xdr:cNvPr id="16" name="组合 15"/>
                    <xdr:cNvGrpSpPr/>
                  </xdr:nvGrpSpPr>
                  <xdr:grpSpPr>
                    <a:xfrm>
                      <a:off x="7680586" y="2626478"/>
                      <a:ext cx="3971927" cy="13893315"/>
                      <a:chOff x="8147311" y="1943950"/>
                      <a:chExt cx="3971927" cy="14184732"/>
                    </a:xfrm>
                  </xdr:grpSpPr>
                  <xdr:sp macro="" textlink="">
                    <xdr:nvSpPr>
                      <xdr:cNvPr id="20" name="矩形 19"/>
                      <xdr:cNvSpPr/>
                    </xdr:nvSpPr>
                    <xdr:spPr>
                      <a:xfrm>
                        <a:off x="8147311" y="1943950"/>
                        <a:ext cx="3971927" cy="14184732"/>
                      </a:xfrm>
                      <a:prstGeom prst="rect">
                        <a:avLst/>
                      </a:prstGeom>
                      <a:solidFill>
                        <a:schemeClr val="accent3">
                          <a:lumMod val="20000"/>
                          <a:lumOff val="80000"/>
                        </a:schemeClr>
                      </a:solidFill>
                      <a:ln>
                        <a:solidFill>
                          <a:schemeClr val="accent3">
                            <a:lumMod val="75000"/>
                          </a:schemeClr>
                        </a:solidFill>
                      </a:ln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t"/>
                      <a:lstStyle/>
                      <a:p>
                        <a:pPr algn="ctr"/>
                        <a:r>
                          <a:rPr lang="zh-CN" altLang="en-US" sz="1100">
                            <a:solidFill>
                              <a:sysClr val="windowText" lastClr="000000"/>
                            </a:solidFill>
                            <a:latin typeface="微软雅黑" pitchFamily="34" charset="-122"/>
                            <a:ea typeface="微软雅黑" pitchFamily="34" charset="-122"/>
                          </a:rPr>
                          <a:t>材料</a:t>
                        </a:r>
                        <a:r>
                          <a:rPr lang="en-US" altLang="zh-CN" sz="1100">
                            <a:solidFill>
                              <a:sysClr val="windowText" lastClr="000000"/>
                            </a:solidFill>
                            <a:latin typeface="微软雅黑" pitchFamily="34" charset="-122"/>
                            <a:ea typeface="微软雅黑" pitchFamily="34" charset="-122"/>
                          </a:rPr>
                          <a:t>/</a:t>
                        </a:r>
                        <a:r>
                          <a:rPr lang="zh-CN" altLang="en-US" sz="1100">
                            <a:solidFill>
                              <a:sysClr val="windowText" lastClr="000000"/>
                            </a:solidFill>
                            <a:latin typeface="微软雅黑" pitchFamily="34" charset="-122"/>
                            <a:ea typeface="微软雅黑" pitchFamily="34" charset="-122"/>
                          </a:rPr>
                          <a:t>货币</a:t>
                        </a:r>
                        <a:endParaRPr lang="en-US" altLang="zh-CN" sz="1100">
                          <a:solidFill>
                            <a:sysClr val="windowText" lastClr="000000"/>
                          </a:solidFill>
                          <a:latin typeface="微软雅黑" pitchFamily="34" charset="-122"/>
                          <a:ea typeface="微软雅黑" pitchFamily="34" charset="-122"/>
                        </a:endParaRPr>
                      </a:p>
                      <a:p>
                        <a:pPr algn="ctr"/>
                        <a:endParaRPr lang="zh-CN" altLang="en-US" sz="1100">
                          <a:solidFill>
                            <a:sysClr val="windowText" lastClr="000000"/>
                          </a:solidFill>
                          <a:latin typeface="微软雅黑" pitchFamily="34" charset="-122"/>
                          <a:ea typeface="微软雅黑" pitchFamily="34" charset="-122"/>
                        </a:endParaRPr>
                      </a:p>
                    </xdr:txBody>
                  </xdr:sp>
                  <xdr:sp macro="" textlink="">
                    <xdr:nvSpPr>
                      <xdr:cNvPr id="21" name="矩形 20"/>
                      <xdr:cNvSpPr/>
                    </xdr:nvSpPr>
                    <xdr:spPr>
                      <a:xfrm>
                        <a:off x="10533247" y="11450386"/>
                        <a:ext cx="1066801" cy="723896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宠物魂魄（碎片）</a:t>
                        </a:r>
                      </a:p>
                    </xdr:txBody>
                  </xdr:sp>
                  <xdr:sp macro="" textlink="">
                    <xdr:nvSpPr>
                      <xdr:cNvPr id="22" name="矩形 21"/>
                      <xdr:cNvSpPr/>
                    </xdr:nvSpPr>
                    <xdr:spPr>
                      <a:xfrm>
                        <a:off x="8979003" y="14558714"/>
                        <a:ext cx="1066801" cy="542922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基础装备</a:t>
                        </a:r>
                        <a:endParaRPr lang="en-US" altLang="zh-CN" sz="1100">
                          <a:latin typeface="微软雅黑" pitchFamily="34" charset="-122"/>
                          <a:ea typeface="微软雅黑" pitchFamily="34" charset="-122"/>
                        </a:endParaRPr>
                      </a:p>
                    </xdr:txBody>
                  </xdr:sp>
                  <xdr:sp macro="" textlink="">
                    <xdr:nvSpPr>
                      <xdr:cNvPr id="23" name="矩形 22"/>
                      <xdr:cNvSpPr/>
                    </xdr:nvSpPr>
                    <xdr:spPr>
                      <a:xfrm>
                        <a:off x="10568382" y="5497034"/>
                        <a:ext cx="1066801" cy="542922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宝石</a:t>
                        </a:r>
                        <a:endParaRPr lang="en-US" altLang="zh-CN" sz="1100">
                          <a:latin typeface="微软雅黑" pitchFamily="34" charset="-122"/>
                          <a:ea typeface="微软雅黑" pitchFamily="34" charset="-122"/>
                        </a:endParaRPr>
                      </a:p>
                    </xdr:txBody>
                  </xdr:sp>
                  <xdr:sp macro="" textlink="">
                    <xdr:nvSpPr>
                      <xdr:cNvPr id="24" name="矩形 23"/>
                      <xdr:cNvSpPr/>
                    </xdr:nvSpPr>
                    <xdr:spPr>
                      <a:xfrm>
                        <a:off x="8390596" y="2588259"/>
                        <a:ext cx="3551305" cy="1853045"/>
                      </a:xfrm>
                      <a:prstGeom prst="rect">
                        <a:avLst/>
                      </a:prstGeom>
                      <a:solidFill>
                        <a:schemeClr val="accent3">
                          <a:lumMod val="20000"/>
                          <a:lumOff val="80000"/>
                        </a:schemeClr>
                      </a:solidFill>
                      <a:ln>
                        <a:solidFill>
                          <a:schemeClr val="accent3">
                            <a:lumMod val="75000"/>
                          </a:schemeClr>
                        </a:solidFill>
                      </a:ln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t"/>
                      <a:lstStyle/>
                      <a:p>
                        <a:pPr algn="ctr"/>
                        <a:r>
                          <a:rPr lang="zh-CN" altLang="en-US" sz="1100">
                            <a:solidFill>
                              <a:sysClr val="windowText" lastClr="000000"/>
                            </a:solidFill>
                            <a:latin typeface="微软雅黑" pitchFamily="34" charset="-122"/>
                            <a:ea typeface="微软雅黑" pitchFamily="34" charset="-122"/>
                          </a:rPr>
                          <a:t>副本类通用产出</a:t>
                        </a:r>
                      </a:p>
                    </xdr:txBody>
                  </xdr:sp>
                  <xdr:sp macro="" textlink="">
                    <xdr:nvSpPr>
                      <xdr:cNvPr id="25" name="矩形 24"/>
                      <xdr:cNvSpPr/>
                    </xdr:nvSpPr>
                    <xdr:spPr>
                      <a:xfrm>
                        <a:off x="10829925" y="3707890"/>
                        <a:ext cx="809626" cy="542925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金币</a:t>
                        </a:r>
                      </a:p>
                    </xdr:txBody>
                  </xdr:sp>
                  <xdr:sp macro="" textlink="">
                    <xdr:nvSpPr>
                      <xdr:cNvPr id="26" name="矩形 25"/>
                      <xdr:cNvSpPr/>
                    </xdr:nvSpPr>
                    <xdr:spPr>
                      <a:xfrm>
                        <a:off x="8543925" y="3707890"/>
                        <a:ext cx="838200" cy="542925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人物经验</a:t>
                        </a:r>
                      </a:p>
                    </xdr:txBody>
                  </xdr:sp>
                  <xdr:sp macro="" textlink="">
                    <xdr:nvSpPr>
                      <xdr:cNvPr id="27" name="矩形 26"/>
                      <xdr:cNvSpPr/>
                    </xdr:nvSpPr>
                    <xdr:spPr>
                      <a:xfrm>
                        <a:off x="9667874" y="3726939"/>
                        <a:ext cx="819151" cy="542925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宠物经验</a:t>
                        </a:r>
                      </a:p>
                    </xdr:txBody>
                  </xdr:sp>
                  <xdr:sp macro="" textlink="">
                    <xdr:nvSpPr>
                      <xdr:cNvPr id="28" name="矩形 27"/>
                      <xdr:cNvSpPr/>
                    </xdr:nvSpPr>
                    <xdr:spPr>
                      <a:xfrm>
                        <a:off x="8509405" y="6368497"/>
                        <a:ext cx="809626" cy="542922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新增货币</a:t>
                        </a:r>
                      </a:p>
                    </xdr:txBody>
                  </xdr:sp>
                  <xdr:sp macro="" textlink="">
                    <xdr:nvSpPr>
                      <xdr:cNvPr id="29" name="矩形 28"/>
                      <xdr:cNvSpPr/>
                    </xdr:nvSpPr>
                    <xdr:spPr>
                      <a:xfrm>
                        <a:off x="8520648" y="5492567"/>
                        <a:ext cx="809626" cy="542922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公会币</a:t>
                        </a:r>
                      </a:p>
                    </xdr:txBody>
                  </xdr:sp>
                </xdr:grpSp>
                <xdr:sp macro="" textlink="">
                  <xdr:nvSpPr>
                    <xdr:cNvPr id="17" name="矩形 16"/>
                    <xdr:cNvSpPr/>
                  </xdr:nvSpPr>
                  <xdr:spPr>
                    <a:xfrm>
                      <a:off x="10096499" y="13560028"/>
                      <a:ext cx="1066801" cy="542924"/>
                    </a:xfrm>
                    <a:prstGeom prst="rect">
                      <a:avLst/>
                    </a:prstGeom>
                  </xdr:spPr>
                  <xdr:style>
                    <a:lnRef idx="2">
                      <a:schemeClr val="accent3">
                        <a:shade val="50000"/>
                      </a:schemeClr>
                    </a:lnRef>
                    <a:fillRef idx="1">
                      <a:schemeClr val="accent3"/>
                    </a:fillRef>
                    <a:effectRef idx="0">
                      <a:schemeClr val="accent3"/>
                    </a:effectRef>
                    <a:fontRef idx="minor">
                      <a:schemeClr val="lt1"/>
                    </a:fontRef>
                  </xdr:style>
                  <xdr:txBody>
                    <a:bodyPr vertOverflow="clip" rtlCol="0" anchor="ctr"/>
                    <a:lstStyle/>
                    <a:p>
                      <a:pPr algn="ctr"/>
                      <a:r>
                        <a:rPr lang="zh-CN" altLang="en-US" sz="1100">
                          <a:latin typeface="微软雅黑" pitchFamily="34" charset="-122"/>
                          <a:ea typeface="微软雅黑" pitchFamily="34" charset="-122"/>
                        </a:rPr>
                        <a:t>装备强化材料</a:t>
                      </a:r>
                    </a:p>
                  </xdr:txBody>
                </xdr:sp>
                <xdr:sp macro="" textlink="">
                  <xdr:nvSpPr>
                    <xdr:cNvPr id="18" name="矩形 17"/>
                    <xdr:cNvSpPr/>
                  </xdr:nvSpPr>
                  <xdr:spPr>
                    <a:xfrm>
                      <a:off x="10077449" y="14293452"/>
                      <a:ext cx="1066801" cy="581024"/>
                    </a:xfrm>
                    <a:prstGeom prst="rect">
                      <a:avLst/>
                    </a:prstGeom>
                  </xdr:spPr>
                  <xdr:style>
                    <a:lnRef idx="2">
                      <a:schemeClr val="accent3">
                        <a:shade val="50000"/>
                      </a:schemeClr>
                    </a:lnRef>
                    <a:fillRef idx="1">
                      <a:schemeClr val="accent3"/>
                    </a:fillRef>
                    <a:effectRef idx="0">
                      <a:schemeClr val="accent3"/>
                    </a:effectRef>
                    <a:fontRef idx="minor">
                      <a:schemeClr val="lt1"/>
                    </a:fontRef>
                  </xdr:style>
                  <xdr:txBody>
                    <a:bodyPr vertOverflow="clip" rtlCol="0" anchor="ctr"/>
                    <a:lstStyle/>
                    <a:p>
                      <a:pPr algn="ctr"/>
                      <a:r>
                        <a:rPr lang="zh-CN" altLang="en-US" sz="1100">
                          <a:latin typeface="微软雅黑" pitchFamily="34" charset="-122"/>
                          <a:ea typeface="微软雅黑" pitchFamily="34" charset="-122"/>
                        </a:rPr>
                        <a:t>装备进阶材料</a:t>
                      </a:r>
                      <a:r>
                        <a:rPr lang="en-US" altLang="zh-CN" sz="1100">
                          <a:latin typeface="微软雅黑" pitchFamily="34" charset="-122"/>
                          <a:ea typeface="微软雅黑" pitchFamily="34" charset="-122"/>
                        </a:rPr>
                        <a:t>A</a:t>
                      </a:r>
                      <a:endParaRPr lang="zh-CN" altLang="en-US" sz="1100">
                        <a:latin typeface="微软雅黑" pitchFamily="34" charset="-122"/>
                        <a:ea typeface="微软雅黑" pitchFamily="34" charset="-122"/>
                      </a:endParaRPr>
                    </a:p>
                  </xdr:txBody>
                </xdr:sp>
                <xdr:sp macro="" textlink="">
                  <xdr:nvSpPr>
                    <xdr:cNvPr id="19" name="矩形 18"/>
                    <xdr:cNvSpPr/>
                  </xdr:nvSpPr>
                  <xdr:spPr>
                    <a:xfrm>
                      <a:off x="10077449" y="15436450"/>
                      <a:ext cx="1066801" cy="581024"/>
                    </a:xfrm>
                    <a:prstGeom prst="rect">
                      <a:avLst/>
                    </a:prstGeom>
                  </xdr:spPr>
                  <xdr:style>
                    <a:lnRef idx="2">
                      <a:schemeClr val="accent3">
                        <a:shade val="50000"/>
                      </a:schemeClr>
                    </a:lnRef>
                    <a:fillRef idx="1">
                      <a:schemeClr val="accent3"/>
                    </a:fillRef>
                    <a:effectRef idx="0">
                      <a:schemeClr val="accent3"/>
                    </a:effectRef>
                    <a:fontRef idx="minor">
                      <a:schemeClr val="lt1"/>
                    </a:fontRef>
                  </xdr:style>
                  <xdr:txBody>
                    <a:bodyPr vertOverflow="clip" rtlCol="0" anchor="ctr"/>
                    <a:lstStyle/>
                    <a:p>
                      <a:pPr algn="ctr"/>
                      <a:r>
                        <a:rPr lang="zh-CN" altLang="en-US" sz="1100">
                          <a:latin typeface="微软雅黑" pitchFamily="34" charset="-122"/>
                          <a:ea typeface="微软雅黑" pitchFamily="34" charset="-122"/>
                        </a:rPr>
                        <a:t>装备进阶材料</a:t>
                      </a:r>
                      <a:r>
                        <a:rPr lang="en-US" altLang="zh-CN" sz="1100">
                          <a:latin typeface="微软雅黑" pitchFamily="34" charset="-122"/>
                          <a:ea typeface="微软雅黑" pitchFamily="34" charset="-122"/>
                        </a:rPr>
                        <a:t>B</a:t>
                      </a:r>
                      <a:endParaRPr lang="zh-CN" altLang="en-US" sz="1100">
                        <a:latin typeface="微软雅黑" pitchFamily="34" charset="-122"/>
                        <a:ea typeface="微软雅黑" pitchFamily="34" charset="-122"/>
                      </a:endParaRPr>
                    </a:p>
                  </xdr:txBody>
                </xdr:sp>
              </xdr:grpSp>
              <xdr:sp macro="" textlink="">
                <xdr:nvSpPr>
                  <xdr:cNvPr id="15" name="矩形 14"/>
                  <xdr:cNvSpPr/>
                </xdr:nvSpPr>
                <xdr:spPr>
                  <a:xfrm>
                    <a:off x="10066522" y="11208608"/>
                    <a:ext cx="1066801" cy="542924"/>
                  </a:xfrm>
                  <a:prstGeom prst="rect">
                    <a:avLst/>
                  </a:prstGeom>
                </xdr:spPr>
                <xdr:style>
                  <a:lnRef idx="2">
                    <a:schemeClr val="accent3">
                      <a:shade val="50000"/>
                    </a:schemeClr>
                  </a:lnRef>
                  <a:fillRef idx="1">
                    <a:schemeClr val="accent3"/>
                  </a:fillRef>
                  <a:effectRef idx="0">
                    <a:schemeClr val="accent3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宠物</a:t>
                    </a:r>
                  </a:p>
                </xdr:txBody>
              </xdr:sp>
            </xdr:grpSp>
            <xdr:sp macro="" textlink="">
              <xdr:nvSpPr>
                <xdr:cNvPr id="13" name="矩形 12"/>
                <xdr:cNvSpPr/>
              </xdr:nvSpPr>
              <xdr:spPr>
                <a:xfrm>
                  <a:off x="9201148" y="3600450"/>
                  <a:ext cx="819151" cy="531769"/>
                </a:xfrm>
                <a:prstGeom prst="rect">
                  <a:avLst/>
                </a:prstGeom>
              </xdr:spPr>
              <xdr:style>
                <a:lnRef idx="2">
                  <a:schemeClr val="accent3">
                    <a:shade val="50000"/>
                  </a:schemeClr>
                </a:lnRef>
                <a:fillRef idx="1">
                  <a:schemeClr val="accent3"/>
                </a:fillRef>
                <a:effectRef idx="0">
                  <a:schemeClr val="accent3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zh-CN" altLang="en-US" sz="1100">
                      <a:latin typeface="微软雅黑" pitchFamily="34" charset="-122"/>
                      <a:ea typeface="微软雅黑" pitchFamily="34" charset="-122"/>
                    </a:rPr>
                    <a:t>经验丹</a:t>
                  </a:r>
                  <a:endParaRPr lang="en-US" altLang="zh-CN" sz="1100">
                    <a:latin typeface="微软雅黑" pitchFamily="34" charset="-122"/>
                    <a:ea typeface="微软雅黑" pitchFamily="34" charset="-122"/>
                  </a:endParaRPr>
                </a:p>
              </xdr:txBody>
            </xdr:sp>
          </xdr:grpSp>
          <xdr:sp macro="" textlink="">
            <xdr:nvSpPr>
              <xdr:cNvPr id="11" name="矩形 10"/>
              <xdr:cNvSpPr/>
            </xdr:nvSpPr>
            <xdr:spPr>
              <a:xfrm>
                <a:off x="10076045" y="9713185"/>
                <a:ext cx="1066801" cy="537574"/>
              </a:xfrm>
              <a:prstGeom prst="rect">
                <a:avLst/>
              </a:prstGeom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zh-CN" altLang="en-US" sz="1100">
                    <a:latin typeface="微软雅黑" pitchFamily="34" charset="-122"/>
                    <a:ea typeface="微软雅黑" pitchFamily="34" charset="-122"/>
                  </a:rPr>
                  <a:t>宠物进阶材料</a:t>
                </a:r>
                <a:endParaRPr lang="en-US" altLang="zh-CN" sz="1100">
                  <a:latin typeface="微软雅黑" pitchFamily="34" charset="-122"/>
                  <a:ea typeface="微软雅黑" pitchFamily="34" charset="-122"/>
                </a:endParaRPr>
              </a:p>
            </xdr:txBody>
          </xdr:sp>
        </xdr:grpSp>
        <xdr:sp macro="" textlink="">
          <xdr:nvSpPr>
            <xdr:cNvPr id="9" name="矩形 8"/>
            <xdr:cNvSpPr/>
          </xdr:nvSpPr>
          <xdr:spPr>
            <a:xfrm>
              <a:off x="10085570" y="10482565"/>
              <a:ext cx="1066801" cy="615918"/>
            </a:xfrm>
            <a:prstGeom prst="rect">
              <a:avLst/>
            </a:prstGeom>
          </xdr:spPr>
          <xdr:style>
            <a:lnRef idx="2">
              <a:schemeClr val="accent3">
                <a:shade val="50000"/>
              </a:schemeClr>
            </a:lnRef>
            <a:fillRef idx="1">
              <a:schemeClr val="accent3"/>
            </a:fillRef>
            <a:effectRef idx="0">
              <a:schemeClr val="accent3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>
                  <a:latin typeface="微软雅黑" pitchFamily="34" charset="-122"/>
                  <a:ea typeface="微软雅黑" pitchFamily="34" charset="-122"/>
                </a:rPr>
                <a:t>材料（进阶）宠物</a:t>
              </a:r>
              <a:endParaRPr lang="en-US" altLang="zh-CN" sz="1100">
                <a:latin typeface="微软雅黑" pitchFamily="34" charset="-122"/>
                <a:ea typeface="微软雅黑" pitchFamily="34" charset="-122"/>
              </a:endParaRPr>
            </a:p>
          </xdr:txBody>
        </xdr:sp>
      </xdr:grpSp>
      <xdr:sp macro="" textlink="">
        <xdr:nvSpPr>
          <xdr:cNvPr id="7" name="矩形 6"/>
          <xdr:cNvSpPr/>
        </xdr:nvSpPr>
        <xdr:spPr>
          <a:xfrm>
            <a:off x="10295120" y="8941661"/>
            <a:ext cx="1066801" cy="499475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宠物强化材料</a:t>
            </a:r>
            <a:endParaRPr lang="en-US" altLang="zh-CN" sz="1100"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  <xdr:twoCellAnchor editAs="oneCell">
    <xdr:from>
      <xdr:col>6</xdr:col>
      <xdr:colOff>371476</xdr:colOff>
      <xdr:row>3</xdr:row>
      <xdr:rowOff>190501</xdr:rowOff>
    </xdr:from>
    <xdr:to>
      <xdr:col>21</xdr:col>
      <xdr:colOff>180975</xdr:colOff>
      <xdr:row>12</xdr:row>
      <xdr:rowOff>47625</xdr:rowOff>
    </xdr:to>
    <xdr:sp macro="" textlink="">
      <xdr:nvSpPr>
        <xdr:cNvPr id="30" name="矩形 29"/>
        <xdr:cNvSpPr/>
      </xdr:nvSpPr>
      <xdr:spPr>
        <a:xfrm>
          <a:off x="4486276" y="819151"/>
          <a:ext cx="10096499" cy="174307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t"/>
        <a:lstStyle/>
        <a:p>
          <a:pPr algn="ctr"/>
          <a:r>
            <a: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消费点</a:t>
          </a:r>
          <a:endParaRPr lang="en-US" altLang="zh-CN" sz="11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  <a:p>
          <a:pPr algn="ctr"/>
          <a:endParaRPr lang="zh-CN" altLang="en-US" sz="11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 editAs="oneCell">
    <xdr:from>
      <xdr:col>14</xdr:col>
      <xdr:colOff>76200</xdr:colOff>
      <xdr:row>5</xdr:row>
      <xdr:rowOff>142875</xdr:rowOff>
    </xdr:from>
    <xdr:to>
      <xdr:col>18</xdr:col>
      <xdr:colOff>168088</xdr:colOff>
      <xdr:row>11</xdr:row>
      <xdr:rowOff>38099</xdr:rowOff>
    </xdr:to>
    <xdr:sp macro="" textlink="">
      <xdr:nvSpPr>
        <xdr:cNvPr id="31" name="矩形 30"/>
        <xdr:cNvSpPr/>
      </xdr:nvSpPr>
      <xdr:spPr>
        <a:xfrm>
          <a:off x="9677400" y="1190625"/>
          <a:ext cx="2835088" cy="115252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b"/>
        <a:lstStyle/>
        <a:p>
          <a:pPr algn="ctr"/>
          <a:r>
            <a: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冲动消费</a:t>
          </a:r>
          <a:endParaRPr lang="en-US" altLang="zh-CN" sz="11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 editAs="oneCell">
    <xdr:from>
      <xdr:col>7</xdr:col>
      <xdr:colOff>95250</xdr:colOff>
      <xdr:row>5</xdr:row>
      <xdr:rowOff>152400</xdr:rowOff>
    </xdr:from>
    <xdr:to>
      <xdr:col>13</xdr:col>
      <xdr:colOff>352425</xdr:colOff>
      <xdr:row>11</xdr:row>
      <xdr:rowOff>95249</xdr:rowOff>
    </xdr:to>
    <xdr:sp macro="" textlink="">
      <xdr:nvSpPr>
        <xdr:cNvPr id="32" name="矩形 31"/>
        <xdr:cNvSpPr/>
      </xdr:nvSpPr>
      <xdr:spPr>
        <a:xfrm>
          <a:off x="4895850" y="1200150"/>
          <a:ext cx="4371975" cy="120014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b"/>
        <a:lstStyle/>
        <a:p>
          <a:pPr algn="ctr"/>
          <a:r>
            <a: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效率消费</a:t>
          </a:r>
        </a:p>
      </xdr:txBody>
    </xdr:sp>
    <xdr:clientData/>
  </xdr:twoCellAnchor>
  <xdr:twoCellAnchor editAs="oneCell">
    <xdr:from>
      <xdr:col>7</xdr:col>
      <xdr:colOff>342899</xdr:colOff>
      <xdr:row>6</xdr:row>
      <xdr:rowOff>180975</xdr:rowOff>
    </xdr:from>
    <xdr:to>
      <xdr:col>9</xdr:col>
      <xdr:colOff>38100</xdr:colOff>
      <xdr:row>9</xdr:row>
      <xdr:rowOff>95250</xdr:rowOff>
    </xdr:to>
    <xdr:sp macro="" textlink="">
      <xdr:nvSpPr>
        <xdr:cNvPr id="33" name="矩形 32"/>
        <xdr:cNvSpPr/>
      </xdr:nvSpPr>
      <xdr:spPr>
        <a:xfrm>
          <a:off x="5143499" y="1438275"/>
          <a:ext cx="1066801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疲劳值</a:t>
          </a:r>
        </a:p>
      </xdr:txBody>
    </xdr:sp>
    <xdr:clientData/>
  </xdr:twoCellAnchor>
  <xdr:twoCellAnchor editAs="oneCell">
    <xdr:from>
      <xdr:col>9</xdr:col>
      <xdr:colOff>419099</xdr:colOff>
      <xdr:row>6</xdr:row>
      <xdr:rowOff>180975</xdr:rowOff>
    </xdr:from>
    <xdr:to>
      <xdr:col>11</xdr:col>
      <xdr:colOff>114300</xdr:colOff>
      <xdr:row>9</xdr:row>
      <xdr:rowOff>95250</xdr:rowOff>
    </xdr:to>
    <xdr:sp macro="" textlink="">
      <xdr:nvSpPr>
        <xdr:cNvPr id="34" name="矩形 33"/>
        <xdr:cNvSpPr/>
      </xdr:nvSpPr>
      <xdr:spPr>
        <a:xfrm>
          <a:off x="6591299" y="1438275"/>
          <a:ext cx="1066801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次数</a:t>
          </a:r>
        </a:p>
      </xdr:txBody>
    </xdr:sp>
    <xdr:clientData/>
  </xdr:twoCellAnchor>
  <xdr:twoCellAnchor editAs="oneCell">
    <xdr:from>
      <xdr:col>8</xdr:col>
      <xdr:colOff>180974</xdr:colOff>
      <xdr:row>0</xdr:row>
      <xdr:rowOff>95250</xdr:rowOff>
    </xdr:from>
    <xdr:to>
      <xdr:col>9</xdr:col>
      <xdr:colOff>561975</xdr:colOff>
      <xdr:row>3</xdr:row>
      <xdr:rowOff>9525</xdr:rowOff>
    </xdr:to>
    <xdr:sp macro="" textlink="">
      <xdr:nvSpPr>
        <xdr:cNvPr id="35" name="矩形 34"/>
        <xdr:cNvSpPr/>
      </xdr:nvSpPr>
      <xdr:spPr>
        <a:xfrm>
          <a:off x="5667374" y="95250"/>
          <a:ext cx="1066801" cy="542925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钻石</a:t>
          </a:r>
        </a:p>
      </xdr:txBody>
    </xdr:sp>
    <xdr:clientData/>
  </xdr:twoCellAnchor>
  <xdr:twoCellAnchor>
    <xdr:from>
      <xdr:col>8</xdr:col>
      <xdr:colOff>190500</xdr:colOff>
      <xdr:row>3</xdr:row>
      <xdr:rowOff>9526</xdr:rowOff>
    </xdr:from>
    <xdr:to>
      <xdr:col>9</xdr:col>
      <xdr:colOff>28575</xdr:colOff>
      <xdr:row>6</xdr:row>
      <xdr:rowOff>180976</xdr:rowOff>
    </xdr:to>
    <xdr:cxnSp macro="">
      <xdr:nvCxnSpPr>
        <xdr:cNvPr id="36" name="直接箭头连接符 22"/>
        <xdr:cNvCxnSpPr>
          <a:stCxn id="35" idx="2"/>
          <a:endCxn id="33" idx="0"/>
        </xdr:cNvCxnSpPr>
      </xdr:nvCxnSpPr>
      <xdr:spPr>
        <a:xfrm rot="5400000">
          <a:off x="5538788" y="776288"/>
          <a:ext cx="800100" cy="52387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561975</xdr:colOff>
      <xdr:row>1</xdr:row>
      <xdr:rowOff>157163</xdr:rowOff>
    </xdr:from>
    <xdr:to>
      <xdr:col>10</xdr:col>
      <xdr:colOff>266700</xdr:colOff>
      <xdr:row>6</xdr:row>
      <xdr:rowOff>180975</xdr:rowOff>
    </xdr:to>
    <xdr:cxnSp macro="">
      <xdr:nvCxnSpPr>
        <xdr:cNvPr id="37" name="直接箭头连接符 23"/>
        <xdr:cNvCxnSpPr>
          <a:stCxn id="35" idx="3"/>
          <a:endCxn id="34" idx="0"/>
        </xdr:cNvCxnSpPr>
      </xdr:nvCxnSpPr>
      <xdr:spPr>
        <a:xfrm>
          <a:off x="6734175" y="366713"/>
          <a:ext cx="390525" cy="1071562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230280</xdr:colOff>
      <xdr:row>7</xdr:row>
      <xdr:rowOff>9525</xdr:rowOff>
    </xdr:from>
    <xdr:to>
      <xdr:col>17</xdr:col>
      <xdr:colOff>609040</xdr:colOff>
      <xdr:row>9</xdr:row>
      <xdr:rowOff>133350</xdr:rowOff>
    </xdr:to>
    <xdr:sp macro="" textlink="">
      <xdr:nvSpPr>
        <xdr:cNvPr id="38" name="矩形 37"/>
        <xdr:cNvSpPr/>
      </xdr:nvSpPr>
      <xdr:spPr>
        <a:xfrm>
          <a:off x="11203080" y="1476375"/>
          <a:ext cx="1064560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复活</a:t>
          </a:r>
        </a:p>
      </xdr:txBody>
    </xdr:sp>
    <xdr:clientData/>
  </xdr:twoCellAnchor>
  <xdr:twoCellAnchor editAs="oneCell">
    <xdr:from>
      <xdr:col>14</xdr:col>
      <xdr:colOff>285749</xdr:colOff>
      <xdr:row>7</xdr:row>
      <xdr:rowOff>9525</xdr:rowOff>
    </xdr:from>
    <xdr:to>
      <xdr:col>15</xdr:col>
      <xdr:colOff>666750</xdr:colOff>
      <xdr:row>9</xdr:row>
      <xdr:rowOff>133350</xdr:rowOff>
    </xdr:to>
    <xdr:sp macro="" textlink="">
      <xdr:nvSpPr>
        <xdr:cNvPr id="39" name="矩形 38"/>
        <xdr:cNvSpPr/>
      </xdr:nvSpPr>
      <xdr:spPr>
        <a:xfrm>
          <a:off x="9886949" y="1476375"/>
          <a:ext cx="1066801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刷新商店</a:t>
          </a:r>
        </a:p>
      </xdr:txBody>
    </xdr:sp>
    <xdr:clientData/>
  </xdr:twoCellAnchor>
  <xdr:twoCellAnchor editAs="oneCell">
    <xdr:from>
      <xdr:col>11</xdr:col>
      <xdr:colOff>447674</xdr:colOff>
      <xdr:row>6</xdr:row>
      <xdr:rowOff>190500</xdr:rowOff>
    </xdr:from>
    <xdr:to>
      <xdr:col>13</xdr:col>
      <xdr:colOff>142875</xdr:colOff>
      <xdr:row>9</xdr:row>
      <xdr:rowOff>104775</xdr:rowOff>
    </xdr:to>
    <xdr:sp macro="" textlink="">
      <xdr:nvSpPr>
        <xdr:cNvPr id="40" name="矩形 39"/>
        <xdr:cNvSpPr/>
      </xdr:nvSpPr>
      <xdr:spPr>
        <a:xfrm>
          <a:off x="7991474" y="1447800"/>
          <a:ext cx="1066801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刷新公会日常</a:t>
          </a:r>
        </a:p>
      </xdr:txBody>
    </xdr:sp>
    <xdr:clientData/>
  </xdr:twoCellAnchor>
  <xdr:twoCellAnchor>
    <xdr:from>
      <xdr:col>9</xdr:col>
      <xdr:colOff>561975</xdr:colOff>
      <xdr:row>1</xdr:row>
      <xdr:rowOff>158843</xdr:rowOff>
    </xdr:from>
    <xdr:to>
      <xdr:col>17</xdr:col>
      <xdr:colOff>77881</xdr:colOff>
      <xdr:row>7</xdr:row>
      <xdr:rowOff>9525</xdr:rowOff>
    </xdr:to>
    <xdr:cxnSp macro="">
      <xdr:nvCxnSpPr>
        <xdr:cNvPr id="41" name="直接箭头连接符 23"/>
        <xdr:cNvCxnSpPr>
          <a:stCxn id="35" idx="3"/>
          <a:endCxn id="38" idx="0"/>
        </xdr:cNvCxnSpPr>
      </xdr:nvCxnSpPr>
      <xdr:spPr>
        <a:xfrm>
          <a:off x="6734175" y="368393"/>
          <a:ext cx="5002306" cy="1107982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561975</xdr:colOff>
      <xdr:row>1</xdr:row>
      <xdr:rowOff>157163</xdr:rowOff>
    </xdr:from>
    <xdr:to>
      <xdr:col>15</xdr:col>
      <xdr:colOff>133350</xdr:colOff>
      <xdr:row>7</xdr:row>
      <xdr:rowOff>9525</xdr:rowOff>
    </xdr:to>
    <xdr:cxnSp macro="">
      <xdr:nvCxnSpPr>
        <xdr:cNvPr id="42" name="直接箭头连接符 23"/>
        <xdr:cNvCxnSpPr>
          <a:stCxn id="35" idx="3"/>
          <a:endCxn id="39" idx="0"/>
        </xdr:cNvCxnSpPr>
      </xdr:nvCxnSpPr>
      <xdr:spPr>
        <a:xfrm>
          <a:off x="6734175" y="366713"/>
          <a:ext cx="3686175" cy="1109662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561975</xdr:colOff>
      <xdr:row>1</xdr:row>
      <xdr:rowOff>157163</xdr:rowOff>
    </xdr:from>
    <xdr:to>
      <xdr:col>12</xdr:col>
      <xdr:colOff>295275</xdr:colOff>
      <xdr:row>6</xdr:row>
      <xdr:rowOff>190500</xdr:rowOff>
    </xdr:to>
    <xdr:cxnSp macro="">
      <xdr:nvCxnSpPr>
        <xdr:cNvPr id="43" name="直接箭头连接符 23"/>
        <xdr:cNvCxnSpPr>
          <a:stCxn id="35" idx="3"/>
          <a:endCxn id="40" idx="0"/>
        </xdr:cNvCxnSpPr>
      </xdr:nvCxnSpPr>
      <xdr:spPr>
        <a:xfrm>
          <a:off x="6734175" y="366713"/>
          <a:ext cx="1790700" cy="1081087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438148</xdr:colOff>
      <xdr:row>13</xdr:row>
      <xdr:rowOff>171449</xdr:rowOff>
    </xdr:from>
    <xdr:to>
      <xdr:col>21</xdr:col>
      <xdr:colOff>542925</xdr:colOff>
      <xdr:row>76</xdr:row>
      <xdr:rowOff>0</xdr:rowOff>
    </xdr:to>
    <xdr:sp macro="" textlink="">
      <xdr:nvSpPr>
        <xdr:cNvPr id="44" name="矩形 43"/>
        <xdr:cNvSpPr/>
      </xdr:nvSpPr>
      <xdr:spPr>
        <a:xfrm>
          <a:off x="12782548" y="2895599"/>
          <a:ext cx="2162177" cy="1304925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t"/>
        <a:lstStyle/>
        <a:p>
          <a:pPr algn="ctr"/>
          <a:r>
            <a: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消耗口</a:t>
          </a:r>
        </a:p>
      </xdr:txBody>
    </xdr:sp>
    <xdr:clientData/>
  </xdr:twoCellAnchor>
  <xdr:twoCellAnchor>
    <xdr:from>
      <xdr:col>19</xdr:col>
      <xdr:colOff>309281</xdr:colOff>
      <xdr:row>44</xdr:row>
      <xdr:rowOff>61632</xdr:rowOff>
    </xdr:from>
    <xdr:to>
      <xdr:col>21</xdr:col>
      <xdr:colOff>4482</xdr:colOff>
      <xdr:row>46</xdr:row>
      <xdr:rowOff>188820</xdr:rowOff>
    </xdr:to>
    <xdr:sp macro="" textlink="">
      <xdr:nvSpPr>
        <xdr:cNvPr id="45" name="矩形 44"/>
        <xdr:cNvSpPr/>
      </xdr:nvSpPr>
      <xdr:spPr>
        <a:xfrm>
          <a:off x="13339481" y="9291357"/>
          <a:ext cx="1066801" cy="546288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宠物强化</a:t>
          </a:r>
        </a:p>
      </xdr:txBody>
    </xdr:sp>
    <xdr:clientData/>
  </xdr:twoCellAnchor>
  <xdr:twoCellAnchor>
    <xdr:from>
      <xdr:col>19</xdr:col>
      <xdr:colOff>304239</xdr:colOff>
      <xdr:row>64</xdr:row>
      <xdr:rowOff>202266</xdr:rowOff>
    </xdr:from>
    <xdr:to>
      <xdr:col>20</xdr:col>
      <xdr:colOff>682999</xdr:colOff>
      <xdr:row>67</xdr:row>
      <xdr:rowOff>116541</xdr:rowOff>
    </xdr:to>
    <xdr:sp macro="" textlink="">
      <xdr:nvSpPr>
        <xdr:cNvPr id="46" name="矩形 45"/>
        <xdr:cNvSpPr/>
      </xdr:nvSpPr>
      <xdr:spPr>
        <a:xfrm>
          <a:off x="13334439" y="13632516"/>
          <a:ext cx="1064560" cy="5429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装备强化</a:t>
          </a:r>
        </a:p>
      </xdr:txBody>
    </xdr:sp>
    <xdr:clientData/>
  </xdr:twoCellAnchor>
  <xdr:twoCellAnchor>
    <xdr:from>
      <xdr:col>19</xdr:col>
      <xdr:colOff>304240</xdr:colOff>
      <xdr:row>69</xdr:row>
      <xdr:rowOff>48743</xdr:rowOff>
    </xdr:from>
    <xdr:to>
      <xdr:col>20</xdr:col>
      <xdr:colOff>683000</xdr:colOff>
      <xdr:row>71</xdr:row>
      <xdr:rowOff>175931</xdr:rowOff>
    </xdr:to>
    <xdr:sp macro="" textlink="">
      <xdr:nvSpPr>
        <xdr:cNvPr id="47" name="矩形 46"/>
        <xdr:cNvSpPr/>
      </xdr:nvSpPr>
      <xdr:spPr>
        <a:xfrm>
          <a:off x="13334440" y="14526743"/>
          <a:ext cx="1064560" cy="546288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装备进阶</a:t>
          </a:r>
        </a:p>
      </xdr:txBody>
    </xdr:sp>
    <xdr:clientData/>
  </xdr:twoCellAnchor>
  <xdr:twoCellAnchor>
    <xdr:from>
      <xdr:col>23</xdr:col>
      <xdr:colOff>605118</xdr:colOff>
      <xdr:row>60</xdr:row>
      <xdr:rowOff>109257</xdr:rowOff>
    </xdr:from>
    <xdr:to>
      <xdr:col>25</xdr:col>
      <xdr:colOff>300318</xdr:colOff>
      <xdr:row>63</xdr:row>
      <xdr:rowOff>23532</xdr:rowOff>
    </xdr:to>
    <xdr:sp macro="" textlink="">
      <xdr:nvSpPr>
        <xdr:cNvPr id="48" name="矩形 47"/>
        <xdr:cNvSpPr/>
      </xdr:nvSpPr>
      <xdr:spPr>
        <a:xfrm>
          <a:off x="16378518" y="12701307"/>
          <a:ext cx="1066800" cy="54292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装备战力提升</a:t>
          </a:r>
        </a:p>
      </xdr:txBody>
    </xdr:sp>
    <xdr:clientData/>
  </xdr:twoCellAnchor>
  <xdr:twoCellAnchor editAs="oneCell">
    <xdr:from>
      <xdr:col>3</xdr:col>
      <xdr:colOff>37540</xdr:colOff>
      <xdr:row>31</xdr:row>
      <xdr:rowOff>135591</xdr:rowOff>
    </xdr:from>
    <xdr:to>
      <xdr:col>4</xdr:col>
      <xdr:colOff>418541</xdr:colOff>
      <xdr:row>34</xdr:row>
      <xdr:rowOff>46504</xdr:rowOff>
    </xdr:to>
    <xdr:sp macro="" textlink="">
      <xdr:nvSpPr>
        <xdr:cNvPr id="49" name="矩形 48"/>
        <xdr:cNvSpPr/>
      </xdr:nvSpPr>
      <xdr:spPr>
        <a:xfrm>
          <a:off x="2094940" y="6631641"/>
          <a:ext cx="1066801" cy="539563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交互增加收益</a:t>
          </a:r>
        </a:p>
      </xdr:txBody>
    </xdr:sp>
    <xdr:clientData/>
  </xdr:twoCellAnchor>
  <xdr:twoCellAnchor>
    <xdr:from>
      <xdr:col>3</xdr:col>
      <xdr:colOff>0</xdr:colOff>
      <xdr:row>44</xdr:row>
      <xdr:rowOff>114300</xdr:rowOff>
    </xdr:from>
    <xdr:to>
      <xdr:col>4</xdr:col>
      <xdr:colOff>619125</xdr:colOff>
      <xdr:row>44</xdr:row>
      <xdr:rowOff>114300</xdr:rowOff>
    </xdr:to>
    <xdr:cxnSp macro="">
      <xdr:nvCxnSpPr>
        <xdr:cNvPr id="50" name="直接箭头连接符 49"/>
        <xdr:cNvCxnSpPr/>
      </xdr:nvCxnSpPr>
      <xdr:spPr>
        <a:xfrm>
          <a:off x="2057400" y="9344025"/>
          <a:ext cx="1304925" cy="0"/>
        </a:xfrm>
        <a:prstGeom prst="straightConnector1">
          <a:avLst/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45</xdr:row>
      <xdr:rowOff>114300</xdr:rowOff>
    </xdr:from>
    <xdr:to>
      <xdr:col>4</xdr:col>
      <xdr:colOff>638175</xdr:colOff>
      <xdr:row>45</xdr:row>
      <xdr:rowOff>114300</xdr:rowOff>
    </xdr:to>
    <xdr:cxnSp macro="">
      <xdr:nvCxnSpPr>
        <xdr:cNvPr id="51" name="直接箭头连接符 50"/>
        <xdr:cNvCxnSpPr/>
      </xdr:nvCxnSpPr>
      <xdr:spPr>
        <a:xfrm>
          <a:off x="2076450" y="9553575"/>
          <a:ext cx="1304925" cy="0"/>
        </a:xfrm>
        <a:prstGeom prst="straightConnector1">
          <a:avLst/>
        </a:prstGeom>
        <a:ln>
          <a:prstDash val="sysDot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46</xdr:row>
      <xdr:rowOff>104775</xdr:rowOff>
    </xdr:from>
    <xdr:to>
      <xdr:col>4</xdr:col>
      <xdr:colOff>638175</xdr:colOff>
      <xdr:row>46</xdr:row>
      <xdr:rowOff>104775</xdr:rowOff>
    </xdr:to>
    <xdr:cxnSp macro="">
      <xdr:nvCxnSpPr>
        <xdr:cNvPr id="52" name="直接箭头连接符 51"/>
        <xdr:cNvCxnSpPr/>
      </xdr:nvCxnSpPr>
      <xdr:spPr>
        <a:xfrm>
          <a:off x="2076450" y="9753600"/>
          <a:ext cx="1304925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47</xdr:row>
      <xdr:rowOff>104775</xdr:rowOff>
    </xdr:from>
    <xdr:to>
      <xdr:col>4</xdr:col>
      <xdr:colOff>638175</xdr:colOff>
      <xdr:row>47</xdr:row>
      <xdr:rowOff>104775</xdr:rowOff>
    </xdr:to>
    <xdr:cxnSp macro="">
      <xdr:nvCxnSpPr>
        <xdr:cNvPr id="53" name="直接箭头连接符 52"/>
        <xdr:cNvCxnSpPr/>
      </xdr:nvCxnSpPr>
      <xdr:spPr>
        <a:xfrm>
          <a:off x="2076450" y="9963150"/>
          <a:ext cx="1304925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48</xdr:row>
      <xdr:rowOff>114300</xdr:rowOff>
    </xdr:from>
    <xdr:to>
      <xdr:col>4</xdr:col>
      <xdr:colOff>647700</xdr:colOff>
      <xdr:row>48</xdr:row>
      <xdr:rowOff>114300</xdr:rowOff>
    </xdr:to>
    <xdr:cxnSp macro="">
      <xdr:nvCxnSpPr>
        <xdr:cNvPr id="54" name="直接箭头连接符 53"/>
        <xdr:cNvCxnSpPr/>
      </xdr:nvCxnSpPr>
      <xdr:spPr>
        <a:xfrm>
          <a:off x="2085975" y="10182225"/>
          <a:ext cx="1304925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318806</xdr:colOff>
      <xdr:row>33</xdr:row>
      <xdr:rowOff>115420</xdr:rowOff>
    </xdr:from>
    <xdr:to>
      <xdr:col>21</xdr:col>
      <xdr:colOff>14007</xdr:colOff>
      <xdr:row>36</xdr:row>
      <xdr:rowOff>29694</xdr:rowOff>
    </xdr:to>
    <xdr:sp macro="" textlink="">
      <xdr:nvSpPr>
        <xdr:cNvPr id="55" name="矩形 54"/>
        <xdr:cNvSpPr/>
      </xdr:nvSpPr>
      <xdr:spPr>
        <a:xfrm>
          <a:off x="13349006" y="7030570"/>
          <a:ext cx="1066801" cy="542924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装备开孔</a:t>
          </a:r>
        </a:p>
      </xdr:txBody>
    </xdr:sp>
    <xdr:clientData/>
  </xdr:twoCellAnchor>
  <xdr:twoCellAnchor>
    <xdr:from>
      <xdr:col>9</xdr:col>
      <xdr:colOff>561975</xdr:colOff>
      <xdr:row>1</xdr:row>
      <xdr:rowOff>158843</xdr:rowOff>
    </xdr:from>
    <xdr:to>
      <xdr:col>21</xdr:col>
      <xdr:colOff>31936</xdr:colOff>
      <xdr:row>30</xdr:row>
      <xdr:rowOff>163325</xdr:rowOff>
    </xdr:to>
    <xdr:cxnSp macro="">
      <xdr:nvCxnSpPr>
        <xdr:cNvPr id="56" name="直接箭头连接符 23"/>
        <xdr:cNvCxnSpPr>
          <a:stCxn id="35" idx="3"/>
          <a:endCxn id="143" idx="3"/>
        </xdr:cNvCxnSpPr>
      </xdr:nvCxnSpPr>
      <xdr:spPr>
        <a:xfrm>
          <a:off x="6734175" y="368393"/>
          <a:ext cx="7699561" cy="6081432"/>
        </a:xfrm>
        <a:prstGeom prst="bentConnector3">
          <a:avLst>
            <a:gd name="adj1" fmla="val 102979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561975</xdr:colOff>
      <xdr:row>1</xdr:row>
      <xdr:rowOff>158843</xdr:rowOff>
    </xdr:from>
    <xdr:to>
      <xdr:col>16</xdr:col>
      <xdr:colOff>14966</xdr:colOff>
      <xdr:row>21</xdr:row>
      <xdr:rowOff>29616</xdr:rowOff>
    </xdr:to>
    <xdr:cxnSp macro="">
      <xdr:nvCxnSpPr>
        <xdr:cNvPr id="57" name="直接箭头连接符 23"/>
        <xdr:cNvCxnSpPr>
          <a:stCxn id="35" idx="3"/>
          <a:endCxn id="25" idx="0"/>
        </xdr:cNvCxnSpPr>
      </xdr:nvCxnSpPr>
      <xdr:spPr>
        <a:xfrm>
          <a:off x="6734175" y="368393"/>
          <a:ext cx="4253591" cy="4061773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85724</xdr:colOff>
      <xdr:row>7</xdr:row>
      <xdr:rowOff>9525</xdr:rowOff>
    </xdr:from>
    <xdr:to>
      <xdr:col>20</xdr:col>
      <xdr:colOff>466725</xdr:colOff>
      <xdr:row>9</xdr:row>
      <xdr:rowOff>133350</xdr:rowOff>
    </xdr:to>
    <xdr:sp macro="" textlink="">
      <xdr:nvSpPr>
        <xdr:cNvPr id="58" name="矩形 57"/>
        <xdr:cNvSpPr/>
      </xdr:nvSpPr>
      <xdr:spPr>
        <a:xfrm>
          <a:off x="13115924" y="1476375"/>
          <a:ext cx="1066801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抽蛋</a:t>
          </a:r>
        </a:p>
      </xdr:txBody>
    </xdr:sp>
    <xdr:clientData/>
  </xdr:twoCellAnchor>
  <xdr:twoCellAnchor>
    <xdr:from>
      <xdr:col>9</xdr:col>
      <xdr:colOff>561975</xdr:colOff>
      <xdr:row>1</xdr:row>
      <xdr:rowOff>157163</xdr:rowOff>
    </xdr:from>
    <xdr:to>
      <xdr:col>19</xdr:col>
      <xdr:colOff>619125</xdr:colOff>
      <xdr:row>7</xdr:row>
      <xdr:rowOff>9525</xdr:rowOff>
    </xdr:to>
    <xdr:cxnSp macro="">
      <xdr:nvCxnSpPr>
        <xdr:cNvPr id="59" name="直接箭头连接符 23"/>
        <xdr:cNvCxnSpPr>
          <a:stCxn id="35" idx="3"/>
          <a:endCxn id="58" idx="0"/>
        </xdr:cNvCxnSpPr>
      </xdr:nvCxnSpPr>
      <xdr:spPr>
        <a:xfrm>
          <a:off x="6734175" y="366713"/>
          <a:ext cx="6915150" cy="1109662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228599</xdr:colOff>
      <xdr:row>20</xdr:row>
      <xdr:rowOff>17419</xdr:rowOff>
    </xdr:from>
    <xdr:to>
      <xdr:col>14</xdr:col>
      <xdr:colOff>228600</xdr:colOff>
      <xdr:row>21</xdr:row>
      <xdr:rowOff>48474</xdr:rowOff>
    </xdr:to>
    <xdr:cxnSp macro="">
      <xdr:nvCxnSpPr>
        <xdr:cNvPr id="60" name="直接箭头连接符 23"/>
        <xdr:cNvCxnSpPr>
          <a:stCxn id="13" idx="2"/>
          <a:endCxn id="27" idx="0"/>
        </xdr:cNvCxnSpPr>
      </xdr:nvCxnSpPr>
      <xdr:spPr>
        <a:xfrm>
          <a:off x="9829799" y="4208419"/>
          <a:ext cx="1" cy="24060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349138</xdr:colOff>
      <xdr:row>22</xdr:row>
      <xdr:rowOff>86927</xdr:rowOff>
    </xdr:from>
    <xdr:to>
      <xdr:col>16</xdr:col>
      <xdr:colOff>418408</xdr:colOff>
      <xdr:row>74</xdr:row>
      <xdr:rowOff>64622</xdr:rowOff>
    </xdr:to>
    <xdr:cxnSp macro="">
      <xdr:nvCxnSpPr>
        <xdr:cNvPr id="61" name="直接箭头连接符 23"/>
        <xdr:cNvCxnSpPr>
          <a:stCxn id="25" idx="3"/>
          <a:endCxn id="22" idx="2"/>
        </xdr:cNvCxnSpPr>
      </xdr:nvCxnSpPr>
      <xdr:spPr>
        <a:xfrm flipH="1">
          <a:off x="9264538" y="4697027"/>
          <a:ext cx="2126670" cy="10893345"/>
        </a:xfrm>
        <a:prstGeom prst="bentConnector4">
          <a:avLst>
            <a:gd name="adj1" fmla="val -10783"/>
            <a:gd name="adj2" fmla="val 108340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602877</xdr:colOff>
      <xdr:row>46</xdr:row>
      <xdr:rowOff>11210</xdr:rowOff>
    </xdr:from>
    <xdr:to>
      <xdr:col>25</xdr:col>
      <xdr:colOff>298832</xdr:colOff>
      <xdr:row>48</xdr:row>
      <xdr:rowOff>137162</xdr:rowOff>
    </xdr:to>
    <xdr:sp macro="" textlink="">
      <xdr:nvSpPr>
        <xdr:cNvPr id="62" name="矩形 61"/>
        <xdr:cNvSpPr/>
      </xdr:nvSpPr>
      <xdr:spPr>
        <a:xfrm>
          <a:off x="16376277" y="9660035"/>
          <a:ext cx="1067555" cy="545052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宠物战力提升</a:t>
          </a:r>
          <a:endParaRPr lang="en-US" altLang="zh-CN" sz="11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19</xdr:col>
      <xdr:colOff>340658</xdr:colOff>
      <xdr:row>21</xdr:row>
      <xdr:rowOff>28572</xdr:rowOff>
    </xdr:from>
    <xdr:to>
      <xdr:col>21</xdr:col>
      <xdr:colOff>35859</xdr:colOff>
      <xdr:row>23</xdr:row>
      <xdr:rowOff>155758</xdr:rowOff>
    </xdr:to>
    <xdr:sp macro="" textlink="">
      <xdr:nvSpPr>
        <xdr:cNvPr id="63" name="矩形 62"/>
        <xdr:cNvSpPr/>
      </xdr:nvSpPr>
      <xdr:spPr>
        <a:xfrm>
          <a:off x="13370858" y="4429122"/>
          <a:ext cx="1066801" cy="546286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技能升级</a:t>
          </a:r>
        </a:p>
      </xdr:txBody>
    </xdr:sp>
    <xdr:clientData/>
  </xdr:twoCellAnchor>
  <xdr:twoCellAnchor>
    <xdr:from>
      <xdr:col>6</xdr:col>
      <xdr:colOff>161924</xdr:colOff>
      <xdr:row>14</xdr:row>
      <xdr:rowOff>0</xdr:rowOff>
    </xdr:from>
    <xdr:to>
      <xdr:col>9</xdr:col>
      <xdr:colOff>504826</xdr:colOff>
      <xdr:row>80</xdr:row>
      <xdr:rowOff>112059</xdr:rowOff>
    </xdr:to>
    <xdr:grpSp>
      <xdr:nvGrpSpPr>
        <xdr:cNvPr id="64" name="组合 63"/>
        <xdr:cNvGrpSpPr/>
      </xdr:nvGrpSpPr>
      <xdr:grpSpPr>
        <a:xfrm>
          <a:off x="4263277" y="2980765"/>
          <a:ext cx="2393578" cy="14186647"/>
          <a:chOff x="4263277" y="2980765"/>
          <a:chExt cx="2393578" cy="14186647"/>
        </a:xfrm>
      </xdr:grpSpPr>
      <xdr:grpSp>
        <xdr:nvGrpSpPr>
          <xdr:cNvPr id="65" name="组合 64"/>
          <xdr:cNvGrpSpPr/>
        </xdr:nvGrpSpPr>
        <xdr:grpSpPr>
          <a:xfrm>
            <a:off x="4263277" y="2980765"/>
            <a:ext cx="2393578" cy="14186647"/>
            <a:chOff x="4263277" y="2980765"/>
            <a:chExt cx="2393578" cy="14186647"/>
          </a:xfrm>
        </xdr:grpSpPr>
        <xdr:grpSp>
          <xdr:nvGrpSpPr>
            <xdr:cNvPr id="67" name="组合 66"/>
            <xdr:cNvGrpSpPr/>
          </xdr:nvGrpSpPr>
          <xdr:grpSpPr>
            <a:xfrm>
              <a:off x="4263277" y="2980765"/>
              <a:ext cx="2393578" cy="14186647"/>
              <a:chOff x="4276724" y="2933700"/>
              <a:chExt cx="2400302" cy="13960069"/>
            </a:xfrm>
          </xdr:grpSpPr>
          <xdr:grpSp>
            <xdr:nvGrpSpPr>
              <xdr:cNvPr id="69" name="组合 68"/>
              <xdr:cNvGrpSpPr/>
            </xdr:nvGrpSpPr>
            <xdr:grpSpPr>
              <a:xfrm>
                <a:off x="4276724" y="2933700"/>
                <a:ext cx="2400302" cy="13960069"/>
                <a:chOff x="4276724" y="2933700"/>
                <a:chExt cx="2400302" cy="13960069"/>
              </a:xfrm>
            </xdr:grpSpPr>
            <xdr:grpSp>
              <xdr:nvGrpSpPr>
                <xdr:cNvPr id="71" name="组合 70"/>
                <xdr:cNvGrpSpPr/>
              </xdr:nvGrpSpPr>
              <xdr:grpSpPr>
                <a:xfrm>
                  <a:off x="4276724" y="2933700"/>
                  <a:ext cx="2400302" cy="13960069"/>
                  <a:chOff x="2905124" y="2305050"/>
                  <a:chExt cx="2400302" cy="13935510"/>
                </a:xfrm>
              </xdr:grpSpPr>
              <xdr:sp macro="" textlink="">
                <xdr:nvSpPr>
                  <xdr:cNvPr id="76" name="矩形 75"/>
                  <xdr:cNvSpPr/>
                </xdr:nvSpPr>
                <xdr:spPr>
                  <a:xfrm>
                    <a:off x="2905124" y="2305050"/>
                    <a:ext cx="2400302" cy="13935510"/>
                  </a:xfrm>
                  <a:prstGeom prst="rect">
                    <a:avLst/>
                  </a:prstGeom>
                  <a:solidFill>
                    <a:schemeClr val="accent5">
                      <a:lumMod val="20000"/>
                      <a:lumOff val="80000"/>
                    </a:schemeClr>
                  </a:solidFill>
                  <a:ln>
                    <a:solidFill>
                      <a:schemeClr val="tx2">
                        <a:lumMod val="60000"/>
                        <a:lumOff val="40000"/>
                      </a:schemeClr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t"/>
                  <a:lstStyle/>
                  <a:p>
                    <a:pPr algn="ctr"/>
                    <a:r>
                      <a:rPr lang="zh-CN" altLang="en-US" sz="1100">
                        <a:solidFill>
                          <a:sysClr val="windowText" lastClr="000000"/>
                        </a:solidFill>
                        <a:latin typeface="微软雅黑" pitchFamily="34" charset="-122"/>
                        <a:ea typeface="微软雅黑" pitchFamily="34" charset="-122"/>
                      </a:rPr>
                      <a:t>产出口</a:t>
                    </a:r>
                  </a:p>
                </xdr:txBody>
              </xdr:sp>
              <xdr:sp macro="" textlink="">
                <xdr:nvSpPr>
                  <xdr:cNvPr id="77" name="矩形 76"/>
                  <xdr:cNvSpPr/>
                </xdr:nvSpPr>
                <xdr:spPr>
                  <a:xfrm>
                    <a:off x="3590924" y="12581348"/>
                    <a:ext cx="1066801" cy="542926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普通副本</a:t>
                    </a:r>
                    <a:r>
                      <a:rPr lang="en-US" altLang="zh-CN" sz="1100">
                        <a:latin typeface="微软雅黑" pitchFamily="34" charset="-122"/>
                        <a:ea typeface="微软雅黑" pitchFamily="34" charset="-122"/>
                      </a:rPr>
                      <a:t>(1~3)</a:t>
                    </a:r>
                    <a:endParaRPr lang="zh-CN" altLang="en-US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78" name="矩形 77"/>
                  <xdr:cNvSpPr/>
                </xdr:nvSpPr>
                <xdr:spPr>
                  <a:xfrm>
                    <a:off x="3657599" y="8436751"/>
                    <a:ext cx="1066801" cy="542926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困难副本</a:t>
                    </a:r>
                    <a:r>
                      <a:rPr lang="en-US" altLang="zh-CN" sz="1100">
                        <a:latin typeface="微软雅黑" pitchFamily="34" charset="-122"/>
                        <a:ea typeface="微软雅黑" pitchFamily="34" charset="-122"/>
                      </a:rPr>
                      <a:t>(1~3)</a:t>
                    </a:r>
                    <a:endParaRPr lang="zh-CN" altLang="en-US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79" name="矩形 78"/>
                  <xdr:cNvSpPr/>
                </xdr:nvSpPr>
                <xdr:spPr>
                  <a:xfrm>
                    <a:off x="3657599" y="4105408"/>
                    <a:ext cx="1066801" cy="542925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日常任务</a:t>
                    </a:r>
                    <a:endParaRPr lang="en-US" altLang="zh-CN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80" name="矩形 79"/>
                  <xdr:cNvSpPr/>
                </xdr:nvSpPr>
                <xdr:spPr>
                  <a:xfrm>
                    <a:off x="3657599" y="4772628"/>
                    <a:ext cx="1066801" cy="542925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签到</a:t>
                    </a:r>
                    <a:endParaRPr lang="en-US" altLang="zh-CN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81" name="矩形 80"/>
                  <xdr:cNvSpPr/>
                </xdr:nvSpPr>
                <xdr:spPr>
                  <a:xfrm>
                    <a:off x="3609974" y="15467774"/>
                    <a:ext cx="1066801" cy="542926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大冒险</a:t>
                    </a:r>
                    <a:r>
                      <a:rPr lang="en-US" altLang="zh-CN" sz="1100">
                        <a:latin typeface="微软雅黑" pitchFamily="34" charset="-122"/>
                        <a:ea typeface="微软雅黑" pitchFamily="34" charset="-122"/>
                      </a:rPr>
                      <a:t>-</a:t>
                    </a:r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采集</a:t>
                    </a:r>
                    <a:endParaRPr lang="en-US" altLang="zh-CN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82" name="矩形 81"/>
                  <xdr:cNvSpPr/>
                </xdr:nvSpPr>
                <xdr:spPr>
                  <a:xfrm>
                    <a:off x="3657599" y="2770953"/>
                    <a:ext cx="1066801" cy="499798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通天塔</a:t>
                    </a:r>
                    <a:r>
                      <a:rPr lang="en-US" altLang="zh-CN" sz="1100">
                        <a:latin typeface="微软雅黑" pitchFamily="34" charset="-122"/>
                        <a:ea typeface="微软雅黑" pitchFamily="34" charset="-122"/>
                      </a:rPr>
                      <a:t>-</a:t>
                    </a:r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经验</a:t>
                    </a:r>
                    <a:endParaRPr lang="en-US" altLang="zh-CN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83" name="矩形 82"/>
                  <xdr:cNvSpPr/>
                </xdr:nvSpPr>
                <xdr:spPr>
                  <a:xfrm>
                    <a:off x="3616826" y="10403003"/>
                    <a:ext cx="1104900" cy="636650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通天塔</a:t>
                    </a:r>
                    <a:r>
                      <a:rPr lang="en-US" altLang="zh-CN" sz="1100">
                        <a:latin typeface="微软雅黑" pitchFamily="34" charset="-122"/>
                        <a:ea typeface="微软雅黑" pitchFamily="34" charset="-122"/>
                      </a:rPr>
                      <a:t>-</a:t>
                    </a:r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降临</a:t>
                    </a:r>
                    <a:r>
                      <a:rPr lang="en-US" altLang="zh-CN" sz="1100">
                        <a:latin typeface="微软雅黑" pitchFamily="34" charset="-122"/>
                        <a:ea typeface="微软雅黑" pitchFamily="34" charset="-122"/>
                      </a:rPr>
                      <a:t>boss</a:t>
                    </a:r>
                  </a:p>
                </xdr:txBody>
              </xdr:sp>
              <xdr:sp macro="" textlink="">
                <xdr:nvSpPr>
                  <xdr:cNvPr id="84" name="矩形 83"/>
                  <xdr:cNvSpPr/>
                </xdr:nvSpPr>
                <xdr:spPr>
                  <a:xfrm>
                    <a:off x="3607299" y="6405330"/>
                    <a:ext cx="1066801" cy="542924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新增玩法</a:t>
                    </a:r>
                    <a:endParaRPr lang="en-US" altLang="zh-CN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85" name="矩形 84"/>
                  <xdr:cNvSpPr/>
                </xdr:nvSpPr>
                <xdr:spPr>
                  <a:xfrm>
                    <a:off x="3619499" y="5535758"/>
                    <a:ext cx="1066801" cy="542924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公会日常</a:t>
                    </a:r>
                    <a:endParaRPr lang="en-US" altLang="zh-CN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86" name="矩形 85"/>
                  <xdr:cNvSpPr/>
                </xdr:nvSpPr>
                <xdr:spPr>
                  <a:xfrm>
                    <a:off x="3667124" y="3398498"/>
                    <a:ext cx="1066801" cy="530116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通天塔</a:t>
                    </a:r>
                    <a:r>
                      <a:rPr lang="en-US" altLang="zh-CN" sz="1100">
                        <a:latin typeface="微软雅黑" pitchFamily="34" charset="-122"/>
                        <a:ea typeface="微软雅黑" pitchFamily="34" charset="-122"/>
                      </a:rPr>
                      <a:t>-</a:t>
                    </a:r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金钱</a:t>
                    </a:r>
                    <a:endParaRPr lang="en-US" altLang="zh-CN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</xdr:grpSp>
            <xdr:sp macro="" textlink="">
              <xdr:nvSpPr>
                <xdr:cNvPr id="72" name="矩形 71"/>
                <xdr:cNvSpPr/>
              </xdr:nvSpPr>
              <xdr:spPr>
                <a:xfrm>
                  <a:off x="4981574" y="13970354"/>
                  <a:ext cx="1066801" cy="543882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zh-CN" altLang="en-US" sz="1100">
                      <a:latin typeface="微软雅黑" pitchFamily="34" charset="-122"/>
                      <a:ea typeface="微软雅黑" pitchFamily="34" charset="-122"/>
                    </a:rPr>
                    <a:t>普通副本</a:t>
                  </a:r>
                  <a:r>
                    <a:rPr lang="en-US" altLang="zh-CN" sz="1100">
                      <a:latin typeface="微软雅黑" pitchFamily="34" charset="-122"/>
                      <a:ea typeface="微软雅黑" pitchFamily="34" charset="-122"/>
                    </a:rPr>
                    <a:t>(5~7)</a:t>
                  </a:r>
                  <a:endParaRPr lang="zh-CN" altLang="en-US" sz="1100">
                    <a:latin typeface="微软雅黑" pitchFamily="34" charset="-122"/>
                    <a:ea typeface="微软雅黑" pitchFamily="34" charset="-122"/>
                  </a:endParaRPr>
                </a:p>
              </xdr:txBody>
            </xdr:sp>
            <xdr:sp macro="" textlink="">
              <xdr:nvSpPr>
                <xdr:cNvPr id="73" name="矩形 72"/>
                <xdr:cNvSpPr/>
              </xdr:nvSpPr>
              <xdr:spPr>
                <a:xfrm>
                  <a:off x="4943474" y="14703778"/>
                  <a:ext cx="1066801" cy="543882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zh-CN" altLang="en-US" sz="1100">
                      <a:latin typeface="微软雅黑" pitchFamily="34" charset="-122"/>
                      <a:ea typeface="微软雅黑" pitchFamily="34" charset="-122"/>
                    </a:rPr>
                    <a:t>普通副本</a:t>
                  </a:r>
                  <a:r>
                    <a:rPr lang="en-US" altLang="zh-CN" sz="1100">
                      <a:latin typeface="微软雅黑" pitchFamily="34" charset="-122"/>
                      <a:ea typeface="微软雅黑" pitchFamily="34" charset="-122"/>
                    </a:rPr>
                    <a:t>4</a:t>
                  </a:r>
                  <a:endParaRPr lang="zh-CN" altLang="en-US" sz="1100">
                    <a:latin typeface="微软雅黑" pitchFamily="34" charset="-122"/>
                    <a:ea typeface="微软雅黑" pitchFamily="34" charset="-122"/>
                  </a:endParaRPr>
                </a:p>
              </xdr:txBody>
            </xdr:sp>
            <xdr:sp macro="" textlink="">
              <xdr:nvSpPr>
                <xdr:cNvPr id="74" name="矩形 73"/>
                <xdr:cNvSpPr/>
              </xdr:nvSpPr>
              <xdr:spPr>
                <a:xfrm>
                  <a:off x="5029199" y="9731436"/>
                  <a:ext cx="1066801" cy="543882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zh-CN" altLang="en-US" sz="1100">
                      <a:latin typeface="微软雅黑" pitchFamily="34" charset="-122"/>
                      <a:ea typeface="微软雅黑" pitchFamily="34" charset="-122"/>
                    </a:rPr>
                    <a:t>困难副本</a:t>
                  </a:r>
                  <a:r>
                    <a:rPr lang="en-US" altLang="zh-CN" sz="1100">
                      <a:latin typeface="微软雅黑" pitchFamily="34" charset="-122"/>
                      <a:ea typeface="微软雅黑" pitchFamily="34" charset="-122"/>
                    </a:rPr>
                    <a:t>(5~7)</a:t>
                  </a:r>
                  <a:endParaRPr lang="zh-CN" altLang="en-US" sz="1100">
                    <a:latin typeface="微软雅黑" pitchFamily="34" charset="-122"/>
                    <a:ea typeface="微软雅黑" pitchFamily="34" charset="-122"/>
                  </a:endParaRPr>
                </a:p>
              </xdr:txBody>
            </xdr:sp>
            <xdr:sp macro="" textlink="">
              <xdr:nvSpPr>
                <xdr:cNvPr id="75" name="矩形 74"/>
                <xdr:cNvSpPr/>
              </xdr:nvSpPr>
              <xdr:spPr>
                <a:xfrm>
                  <a:off x="5029199" y="10436286"/>
                  <a:ext cx="1066801" cy="543882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zh-CN" altLang="en-US" sz="1100">
                      <a:latin typeface="微软雅黑" pitchFamily="34" charset="-122"/>
                      <a:ea typeface="微软雅黑" pitchFamily="34" charset="-122"/>
                    </a:rPr>
                    <a:t>困难副本</a:t>
                  </a:r>
                  <a:r>
                    <a:rPr lang="en-US" altLang="zh-CN" sz="1100">
                      <a:latin typeface="微软雅黑" pitchFamily="34" charset="-122"/>
                      <a:ea typeface="微软雅黑" pitchFamily="34" charset="-122"/>
                    </a:rPr>
                    <a:t>(4,8)</a:t>
                  </a:r>
                </a:p>
              </xdr:txBody>
            </xdr:sp>
          </xdr:grpSp>
          <xdr:sp macro="" textlink="">
            <xdr:nvSpPr>
              <xdr:cNvPr id="70" name="矩形 69"/>
              <xdr:cNvSpPr/>
            </xdr:nvSpPr>
            <xdr:spPr>
              <a:xfrm>
                <a:off x="4952999" y="15389578"/>
                <a:ext cx="1066801" cy="543882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zh-CN" altLang="en-US" sz="1100">
                    <a:latin typeface="微软雅黑" pitchFamily="34" charset="-122"/>
                    <a:ea typeface="微软雅黑" pitchFamily="34" charset="-122"/>
                  </a:rPr>
                  <a:t>普通副本</a:t>
                </a:r>
                <a:r>
                  <a:rPr lang="en-US" altLang="zh-CN" sz="1100">
                    <a:latin typeface="微软雅黑" pitchFamily="34" charset="-122"/>
                    <a:ea typeface="微软雅黑" pitchFamily="34" charset="-122"/>
                  </a:rPr>
                  <a:t>8</a:t>
                </a:r>
                <a:endParaRPr lang="zh-CN" altLang="en-US" sz="1100">
                  <a:latin typeface="微软雅黑" pitchFamily="34" charset="-122"/>
                  <a:ea typeface="微软雅黑" pitchFamily="34" charset="-122"/>
                </a:endParaRPr>
              </a:p>
            </xdr:txBody>
          </xdr:sp>
        </xdr:grpSp>
        <xdr:sp macro="" textlink="">
          <xdr:nvSpPr>
            <xdr:cNvPr id="68" name="矩形 67"/>
            <xdr:cNvSpPr/>
          </xdr:nvSpPr>
          <xdr:spPr>
            <a:xfrm>
              <a:off x="4980453" y="8482861"/>
              <a:ext cx="1063813" cy="552710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>
                  <a:latin typeface="微软雅黑" pitchFamily="34" charset="-122"/>
                  <a:ea typeface="微软雅黑" pitchFamily="34" charset="-122"/>
                </a:rPr>
                <a:t>大冒险</a:t>
              </a:r>
              <a:r>
                <a:rPr lang="en-US" altLang="zh-CN" sz="1100">
                  <a:latin typeface="微软雅黑" pitchFamily="34" charset="-122"/>
                  <a:ea typeface="微软雅黑" pitchFamily="34" charset="-122"/>
                </a:rPr>
                <a:t>-</a:t>
              </a:r>
              <a:r>
                <a:rPr lang="zh-CN" altLang="en-US" sz="1100">
                  <a:latin typeface="微软雅黑" pitchFamily="34" charset="-122"/>
                  <a:ea typeface="微软雅黑" pitchFamily="34" charset="-122"/>
                </a:rPr>
                <a:t>小怪</a:t>
              </a:r>
              <a:endParaRPr lang="en-US" altLang="zh-CN" sz="1100">
                <a:latin typeface="微软雅黑" pitchFamily="34" charset="-122"/>
                <a:ea typeface="微软雅黑" pitchFamily="34" charset="-122"/>
              </a:endParaRPr>
            </a:p>
          </xdr:txBody>
        </xdr:sp>
      </xdr:grpSp>
      <xdr:sp macro="" textlink="">
        <xdr:nvSpPr>
          <xdr:cNvPr id="66" name="矩形 65"/>
          <xdr:cNvSpPr/>
        </xdr:nvSpPr>
        <xdr:spPr>
          <a:xfrm>
            <a:off x="4975970" y="11974613"/>
            <a:ext cx="1063813" cy="55271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大冒险</a:t>
            </a:r>
            <a:r>
              <a:rPr lang="en-US" altLang="zh-CN" sz="1100">
                <a:latin typeface="微软雅黑" pitchFamily="34" charset="-122"/>
                <a:ea typeface="微软雅黑" pitchFamily="34" charset="-122"/>
              </a:rPr>
              <a:t>-boss</a:t>
            </a:r>
          </a:p>
        </xdr:txBody>
      </xdr:sp>
    </xdr:grpSp>
    <xdr:clientData/>
  </xdr:twoCellAnchor>
  <xdr:twoCellAnchor>
    <xdr:from>
      <xdr:col>15</xdr:col>
      <xdr:colOff>531003</xdr:colOff>
      <xdr:row>22</xdr:row>
      <xdr:rowOff>86927</xdr:rowOff>
    </xdr:from>
    <xdr:to>
      <xdr:col>16</xdr:col>
      <xdr:colOff>418408</xdr:colOff>
      <xdr:row>60</xdr:row>
      <xdr:rowOff>131396</xdr:rowOff>
    </xdr:to>
    <xdr:cxnSp macro="">
      <xdr:nvCxnSpPr>
        <xdr:cNvPr id="87" name="直接箭头连接符 23"/>
        <xdr:cNvCxnSpPr>
          <a:stCxn id="25" idx="3"/>
          <a:endCxn id="21" idx="2"/>
        </xdr:cNvCxnSpPr>
      </xdr:nvCxnSpPr>
      <xdr:spPr>
        <a:xfrm flipH="1">
          <a:off x="10818003" y="4697027"/>
          <a:ext cx="573205" cy="8026419"/>
        </a:xfrm>
        <a:prstGeom prst="bentConnector4">
          <a:avLst>
            <a:gd name="adj1" fmla="val -40038"/>
            <a:gd name="adj2" fmla="val 102802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167625</xdr:colOff>
      <xdr:row>30</xdr:row>
      <xdr:rowOff>160159</xdr:rowOff>
    </xdr:from>
    <xdr:to>
      <xdr:col>15</xdr:col>
      <xdr:colOff>34424</xdr:colOff>
      <xdr:row>30</xdr:row>
      <xdr:rowOff>164620</xdr:rowOff>
    </xdr:to>
    <xdr:cxnSp macro="">
      <xdr:nvCxnSpPr>
        <xdr:cNvPr id="88" name="直接箭头连接符 23"/>
        <xdr:cNvCxnSpPr>
          <a:stCxn id="29" idx="3"/>
          <a:endCxn id="23" idx="1"/>
        </xdr:cNvCxnSpPr>
      </xdr:nvCxnSpPr>
      <xdr:spPr>
        <a:xfrm>
          <a:off x="9083025" y="6446659"/>
          <a:ext cx="1238399" cy="4461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167625</xdr:colOff>
      <xdr:row>30</xdr:row>
      <xdr:rowOff>160159</xdr:rowOff>
    </xdr:from>
    <xdr:to>
      <xdr:col>14</xdr:col>
      <xdr:colOff>682966</xdr:colOff>
      <xdr:row>58</xdr:row>
      <xdr:rowOff>196925</xdr:rowOff>
    </xdr:to>
    <xdr:cxnSp macro="">
      <xdr:nvCxnSpPr>
        <xdr:cNvPr id="89" name="直接箭头连接符 23"/>
        <xdr:cNvCxnSpPr>
          <a:stCxn id="29" idx="3"/>
          <a:endCxn id="21" idx="1"/>
        </xdr:cNvCxnSpPr>
      </xdr:nvCxnSpPr>
      <xdr:spPr>
        <a:xfrm>
          <a:off x="9083025" y="6446659"/>
          <a:ext cx="1201141" cy="5923216"/>
        </a:xfrm>
        <a:prstGeom prst="bentConnector3">
          <a:avLst>
            <a:gd name="adj1" fmla="val 50000"/>
          </a:avLst>
        </a:prstGeom>
        <a:ln>
          <a:bevel/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51</xdr:row>
      <xdr:rowOff>11770</xdr:rowOff>
    </xdr:from>
    <xdr:to>
      <xdr:col>14</xdr:col>
      <xdr:colOff>682966</xdr:colOff>
      <xdr:row>58</xdr:row>
      <xdr:rowOff>196925</xdr:rowOff>
    </xdr:to>
    <xdr:cxnSp macro="">
      <xdr:nvCxnSpPr>
        <xdr:cNvPr id="90" name="直接箭头连接符 63"/>
        <xdr:cNvCxnSpPr>
          <a:stCxn id="75" idx="3"/>
          <a:endCxn id="21" idx="1"/>
        </xdr:cNvCxnSpPr>
      </xdr:nvCxnSpPr>
      <xdr:spPr>
        <a:xfrm>
          <a:off x="6095386" y="10717870"/>
          <a:ext cx="4188780" cy="1652005"/>
        </a:xfrm>
        <a:prstGeom prst="curvedConnector3">
          <a:avLst>
            <a:gd name="adj1" fmla="val 45706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571312</xdr:colOff>
      <xdr:row>51</xdr:row>
      <xdr:rowOff>133696</xdr:rowOff>
    </xdr:from>
    <xdr:to>
      <xdr:col>15</xdr:col>
      <xdr:colOff>18392</xdr:colOff>
      <xdr:row>57</xdr:row>
      <xdr:rowOff>103792</xdr:rowOff>
    </xdr:to>
    <xdr:cxnSp macro="">
      <xdr:nvCxnSpPr>
        <xdr:cNvPr id="91" name="直接箭头连接符 63"/>
        <xdr:cNvCxnSpPr>
          <a:stCxn id="66" idx="3"/>
          <a:endCxn id="9" idx="1"/>
        </xdr:cNvCxnSpPr>
      </xdr:nvCxnSpPr>
      <xdr:spPr>
        <a:xfrm flipV="1">
          <a:off x="6057712" y="10839796"/>
          <a:ext cx="4247680" cy="1227396"/>
        </a:xfrm>
        <a:prstGeom prst="bentConnector3">
          <a:avLst>
            <a:gd name="adj1" fmla="val 49735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571312</xdr:colOff>
      <xdr:row>55</xdr:row>
      <xdr:rowOff>21566</xdr:rowOff>
    </xdr:from>
    <xdr:to>
      <xdr:col>14</xdr:col>
      <xdr:colOff>682966</xdr:colOff>
      <xdr:row>57</xdr:row>
      <xdr:rowOff>103792</xdr:rowOff>
    </xdr:to>
    <xdr:cxnSp macro="">
      <xdr:nvCxnSpPr>
        <xdr:cNvPr id="92" name="直接箭头连接符 63"/>
        <xdr:cNvCxnSpPr>
          <a:stCxn id="66" idx="3"/>
          <a:endCxn id="15" idx="1"/>
        </xdr:cNvCxnSpPr>
      </xdr:nvCxnSpPr>
      <xdr:spPr>
        <a:xfrm flipV="1">
          <a:off x="6057712" y="11565866"/>
          <a:ext cx="4226454" cy="501326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571312</xdr:colOff>
      <xdr:row>57</xdr:row>
      <xdr:rowOff>103792</xdr:rowOff>
    </xdr:from>
    <xdr:to>
      <xdr:col>14</xdr:col>
      <xdr:colOff>682966</xdr:colOff>
      <xdr:row>58</xdr:row>
      <xdr:rowOff>196925</xdr:rowOff>
    </xdr:to>
    <xdr:cxnSp macro="">
      <xdr:nvCxnSpPr>
        <xdr:cNvPr id="93" name="直接箭头连接符 63"/>
        <xdr:cNvCxnSpPr>
          <a:stCxn id="66" idx="3"/>
          <a:endCxn id="21" idx="1"/>
        </xdr:cNvCxnSpPr>
      </xdr:nvCxnSpPr>
      <xdr:spPr>
        <a:xfrm>
          <a:off x="6057712" y="12067192"/>
          <a:ext cx="4226454" cy="302683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575795</xdr:colOff>
      <xdr:row>41</xdr:row>
      <xdr:rowOff>29834</xdr:rowOff>
    </xdr:from>
    <xdr:to>
      <xdr:col>15</xdr:col>
      <xdr:colOff>8899</xdr:colOff>
      <xdr:row>47</xdr:row>
      <xdr:rowOff>174806</xdr:rowOff>
    </xdr:to>
    <xdr:cxnSp macro="">
      <xdr:nvCxnSpPr>
        <xdr:cNvPr id="94" name="直接箭头连接符 63"/>
        <xdr:cNvCxnSpPr>
          <a:stCxn id="68" idx="3"/>
          <a:endCxn id="11" idx="1"/>
        </xdr:cNvCxnSpPr>
      </xdr:nvCxnSpPr>
      <xdr:spPr>
        <a:xfrm>
          <a:off x="6062195" y="8621384"/>
          <a:ext cx="4233704" cy="1411797"/>
        </a:xfrm>
        <a:prstGeom prst="curvedConnector3">
          <a:avLst>
            <a:gd name="adj1" fmla="val 46546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575795</xdr:colOff>
      <xdr:row>41</xdr:row>
      <xdr:rowOff>29834</xdr:rowOff>
    </xdr:from>
    <xdr:to>
      <xdr:col>15</xdr:col>
      <xdr:colOff>8899</xdr:colOff>
      <xdr:row>43</xdr:row>
      <xdr:rowOff>184261</xdr:rowOff>
    </xdr:to>
    <xdr:cxnSp macro="">
      <xdr:nvCxnSpPr>
        <xdr:cNvPr id="95" name="直接箭头连接符 63"/>
        <xdr:cNvCxnSpPr>
          <a:stCxn id="68" idx="3"/>
          <a:endCxn id="7" idx="1"/>
        </xdr:cNvCxnSpPr>
      </xdr:nvCxnSpPr>
      <xdr:spPr>
        <a:xfrm>
          <a:off x="6062195" y="8621384"/>
          <a:ext cx="4233704" cy="583052"/>
        </a:xfrm>
        <a:prstGeom prst="curved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44</xdr:row>
      <xdr:rowOff>131205</xdr:rowOff>
    </xdr:from>
    <xdr:to>
      <xdr:col>14</xdr:col>
      <xdr:colOff>682966</xdr:colOff>
      <xdr:row>55</xdr:row>
      <xdr:rowOff>21566</xdr:rowOff>
    </xdr:to>
    <xdr:cxnSp macro="">
      <xdr:nvCxnSpPr>
        <xdr:cNvPr id="96" name="直接箭头连接符 63"/>
        <xdr:cNvCxnSpPr>
          <a:stCxn id="78" idx="3"/>
          <a:endCxn id="15" idx="1"/>
        </xdr:cNvCxnSpPr>
      </xdr:nvCxnSpPr>
      <xdr:spPr>
        <a:xfrm>
          <a:off x="6095386" y="9360930"/>
          <a:ext cx="4188780" cy="2204936"/>
        </a:xfrm>
        <a:prstGeom prst="curved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43</xdr:row>
      <xdr:rowOff>184261</xdr:rowOff>
    </xdr:from>
    <xdr:to>
      <xdr:col>15</xdr:col>
      <xdr:colOff>8899</xdr:colOff>
      <xdr:row>44</xdr:row>
      <xdr:rowOff>131205</xdr:rowOff>
    </xdr:to>
    <xdr:cxnSp macro="">
      <xdr:nvCxnSpPr>
        <xdr:cNvPr id="97" name="直接箭头连接符 63"/>
        <xdr:cNvCxnSpPr>
          <a:stCxn id="78" idx="3"/>
          <a:endCxn id="7" idx="1"/>
        </xdr:cNvCxnSpPr>
      </xdr:nvCxnSpPr>
      <xdr:spPr>
        <a:xfrm flipV="1">
          <a:off x="6095386" y="9204436"/>
          <a:ext cx="4200513" cy="156494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47</xdr:row>
      <xdr:rowOff>158333</xdr:rowOff>
    </xdr:from>
    <xdr:to>
      <xdr:col>14</xdr:col>
      <xdr:colOff>682966</xdr:colOff>
      <xdr:row>55</xdr:row>
      <xdr:rowOff>21566</xdr:rowOff>
    </xdr:to>
    <xdr:cxnSp macro="">
      <xdr:nvCxnSpPr>
        <xdr:cNvPr id="98" name="直接箭头连接符 63"/>
        <xdr:cNvCxnSpPr>
          <a:stCxn id="74" idx="3"/>
          <a:endCxn id="15" idx="1"/>
        </xdr:cNvCxnSpPr>
      </xdr:nvCxnSpPr>
      <xdr:spPr>
        <a:xfrm>
          <a:off x="6095386" y="10016708"/>
          <a:ext cx="4188780" cy="1549158"/>
        </a:xfrm>
        <a:prstGeom prst="curvedConnector3">
          <a:avLst>
            <a:gd name="adj1" fmla="val 47048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47</xdr:row>
      <xdr:rowOff>158333</xdr:rowOff>
    </xdr:from>
    <xdr:to>
      <xdr:col>15</xdr:col>
      <xdr:colOff>8899</xdr:colOff>
      <xdr:row>47</xdr:row>
      <xdr:rowOff>174806</xdr:rowOff>
    </xdr:to>
    <xdr:cxnSp macro="">
      <xdr:nvCxnSpPr>
        <xdr:cNvPr id="99" name="直接箭头连接符 63"/>
        <xdr:cNvCxnSpPr>
          <a:stCxn id="74" idx="3"/>
          <a:endCxn id="11" idx="1"/>
        </xdr:cNvCxnSpPr>
      </xdr:nvCxnSpPr>
      <xdr:spPr>
        <a:xfrm>
          <a:off x="6095386" y="10016708"/>
          <a:ext cx="4200513" cy="16473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50</xdr:row>
      <xdr:rowOff>33625</xdr:rowOff>
    </xdr:from>
    <xdr:to>
      <xdr:col>15</xdr:col>
      <xdr:colOff>549987</xdr:colOff>
      <xdr:row>51</xdr:row>
      <xdr:rowOff>11770</xdr:rowOff>
    </xdr:to>
    <xdr:cxnSp macro="">
      <xdr:nvCxnSpPr>
        <xdr:cNvPr id="100" name="直接箭头连接符 63"/>
        <xdr:cNvCxnSpPr>
          <a:stCxn id="75" idx="3"/>
          <a:endCxn id="9" idx="0"/>
        </xdr:cNvCxnSpPr>
      </xdr:nvCxnSpPr>
      <xdr:spPr>
        <a:xfrm flipV="1">
          <a:off x="6095386" y="10530175"/>
          <a:ext cx="4741601" cy="187695"/>
        </a:xfrm>
        <a:prstGeom prst="bentConnector4">
          <a:avLst>
            <a:gd name="adj1" fmla="val 51489"/>
            <a:gd name="adj2" fmla="val 170452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51</xdr:row>
      <xdr:rowOff>11770</xdr:rowOff>
    </xdr:from>
    <xdr:to>
      <xdr:col>14</xdr:col>
      <xdr:colOff>682966</xdr:colOff>
      <xdr:row>55</xdr:row>
      <xdr:rowOff>21566</xdr:rowOff>
    </xdr:to>
    <xdr:cxnSp macro="">
      <xdr:nvCxnSpPr>
        <xdr:cNvPr id="101" name="直接箭头连接符 63"/>
        <xdr:cNvCxnSpPr>
          <a:stCxn id="75" idx="3"/>
          <a:endCxn id="15" idx="1"/>
        </xdr:cNvCxnSpPr>
      </xdr:nvCxnSpPr>
      <xdr:spPr>
        <a:xfrm>
          <a:off x="6095386" y="10717870"/>
          <a:ext cx="4188780" cy="847996"/>
        </a:xfrm>
        <a:prstGeom prst="curvedConnector3">
          <a:avLst>
            <a:gd name="adj1" fmla="val 46779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542498</xdr:colOff>
      <xdr:row>64</xdr:row>
      <xdr:rowOff>69847</xdr:rowOff>
    </xdr:from>
    <xdr:to>
      <xdr:col>15</xdr:col>
      <xdr:colOff>29284</xdr:colOff>
      <xdr:row>66</xdr:row>
      <xdr:rowOff>58113</xdr:rowOff>
    </xdr:to>
    <xdr:cxnSp macro="">
      <xdr:nvCxnSpPr>
        <xdr:cNvPr id="102" name="直接箭头连接符 63"/>
        <xdr:cNvCxnSpPr>
          <a:stCxn id="77" idx="3"/>
          <a:endCxn id="17" idx="1"/>
        </xdr:cNvCxnSpPr>
      </xdr:nvCxnSpPr>
      <xdr:spPr>
        <a:xfrm>
          <a:off x="6028898" y="13500097"/>
          <a:ext cx="4287386" cy="407366"/>
        </a:xfrm>
        <a:prstGeom prst="bent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561494</xdr:colOff>
      <xdr:row>67</xdr:row>
      <xdr:rowOff>185404</xdr:rowOff>
    </xdr:from>
    <xdr:to>
      <xdr:col>15</xdr:col>
      <xdr:colOff>10298</xdr:colOff>
      <xdr:row>69</xdr:row>
      <xdr:rowOff>184127</xdr:rowOff>
    </xdr:to>
    <xdr:cxnSp macro="">
      <xdr:nvCxnSpPr>
        <xdr:cNvPr id="103" name="直接箭头连接符 63"/>
        <xdr:cNvCxnSpPr>
          <a:stCxn id="72" idx="3"/>
          <a:endCxn id="18" idx="1"/>
        </xdr:cNvCxnSpPr>
      </xdr:nvCxnSpPr>
      <xdr:spPr>
        <a:xfrm>
          <a:off x="6047894" y="14244304"/>
          <a:ext cx="4249404" cy="417823"/>
        </a:xfrm>
        <a:prstGeom prst="bent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523501</xdr:colOff>
      <xdr:row>66</xdr:row>
      <xdr:rowOff>58113</xdr:rowOff>
    </xdr:from>
    <xdr:to>
      <xdr:col>15</xdr:col>
      <xdr:colOff>29284</xdr:colOff>
      <xdr:row>71</xdr:row>
      <xdr:rowOff>79085</xdr:rowOff>
    </xdr:to>
    <xdr:cxnSp macro="">
      <xdr:nvCxnSpPr>
        <xdr:cNvPr id="104" name="直接箭头连接符 63"/>
        <xdr:cNvCxnSpPr>
          <a:stCxn id="73" idx="3"/>
          <a:endCxn id="17" idx="1"/>
        </xdr:cNvCxnSpPr>
      </xdr:nvCxnSpPr>
      <xdr:spPr>
        <a:xfrm flipV="1">
          <a:off x="6009901" y="13907463"/>
          <a:ext cx="4306383" cy="1068722"/>
        </a:xfrm>
        <a:prstGeom prst="curvedConnector3">
          <a:avLst>
            <a:gd name="adj1" fmla="val 46866"/>
          </a:avLst>
        </a:prstGeom>
        <a:ln w="381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523501</xdr:colOff>
      <xdr:row>71</xdr:row>
      <xdr:rowOff>79085</xdr:rowOff>
    </xdr:from>
    <xdr:to>
      <xdr:col>12</xdr:col>
      <xdr:colOff>501102</xdr:colOff>
      <xdr:row>73</xdr:row>
      <xdr:rowOff>7312</xdr:rowOff>
    </xdr:to>
    <xdr:cxnSp macro="">
      <xdr:nvCxnSpPr>
        <xdr:cNvPr id="105" name="直接箭头连接符 63"/>
        <xdr:cNvCxnSpPr>
          <a:stCxn id="73" idx="3"/>
          <a:endCxn id="22" idx="1"/>
        </xdr:cNvCxnSpPr>
      </xdr:nvCxnSpPr>
      <xdr:spPr>
        <a:xfrm>
          <a:off x="6009901" y="14976185"/>
          <a:ext cx="2720801" cy="347327"/>
        </a:xfrm>
        <a:prstGeom prst="bent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533000</xdr:colOff>
      <xdr:row>73</xdr:row>
      <xdr:rowOff>7312</xdr:rowOff>
    </xdr:from>
    <xdr:to>
      <xdr:col>12</xdr:col>
      <xdr:colOff>501102</xdr:colOff>
      <xdr:row>74</xdr:row>
      <xdr:rowOff>137281</xdr:rowOff>
    </xdr:to>
    <xdr:cxnSp macro="">
      <xdr:nvCxnSpPr>
        <xdr:cNvPr id="106" name="直接箭头连接符 63"/>
        <xdr:cNvCxnSpPr>
          <a:stCxn id="70" idx="3"/>
          <a:endCxn id="22" idx="1"/>
        </xdr:cNvCxnSpPr>
      </xdr:nvCxnSpPr>
      <xdr:spPr>
        <a:xfrm flipV="1">
          <a:off x="6019400" y="15323512"/>
          <a:ext cx="2711302" cy="339519"/>
        </a:xfrm>
        <a:prstGeom prst="bent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533000</xdr:colOff>
      <xdr:row>69</xdr:row>
      <xdr:rowOff>184127</xdr:rowOff>
    </xdr:from>
    <xdr:to>
      <xdr:col>15</xdr:col>
      <xdr:colOff>10298</xdr:colOff>
      <xdr:row>74</xdr:row>
      <xdr:rowOff>137281</xdr:rowOff>
    </xdr:to>
    <xdr:cxnSp macro="">
      <xdr:nvCxnSpPr>
        <xdr:cNvPr id="107" name="直接箭头连接符 63"/>
        <xdr:cNvCxnSpPr>
          <a:stCxn id="70" idx="3"/>
          <a:endCxn id="18" idx="1"/>
        </xdr:cNvCxnSpPr>
      </xdr:nvCxnSpPr>
      <xdr:spPr>
        <a:xfrm flipV="1">
          <a:off x="6019400" y="14662127"/>
          <a:ext cx="4277898" cy="1000904"/>
        </a:xfrm>
        <a:prstGeom prst="curvedConnector3">
          <a:avLst>
            <a:gd name="adj1" fmla="val 40535"/>
          </a:avLst>
        </a:prstGeom>
        <a:ln w="381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561494</xdr:colOff>
      <xdr:row>66</xdr:row>
      <xdr:rowOff>58113</xdr:rowOff>
    </xdr:from>
    <xdr:to>
      <xdr:col>15</xdr:col>
      <xdr:colOff>29284</xdr:colOff>
      <xdr:row>78</xdr:row>
      <xdr:rowOff>27526</xdr:rowOff>
    </xdr:to>
    <xdr:cxnSp macro="">
      <xdr:nvCxnSpPr>
        <xdr:cNvPr id="108" name="直接箭头连接符 63"/>
        <xdr:cNvCxnSpPr>
          <a:stCxn id="81" idx="3"/>
          <a:endCxn id="17" idx="1"/>
        </xdr:cNvCxnSpPr>
      </xdr:nvCxnSpPr>
      <xdr:spPr>
        <a:xfrm flipV="1">
          <a:off x="6047894" y="13907463"/>
          <a:ext cx="4268390" cy="2484013"/>
        </a:xfrm>
        <a:prstGeom prst="curvedConnector3">
          <a:avLst>
            <a:gd name="adj1" fmla="val 54480"/>
          </a:avLst>
        </a:prstGeom>
        <a:ln w="381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561494</xdr:colOff>
      <xdr:row>75</xdr:row>
      <xdr:rowOff>68302</xdr:rowOff>
    </xdr:from>
    <xdr:to>
      <xdr:col>15</xdr:col>
      <xdr:colOff>10298</xdr:colOff>
      <xdr:row>78</xdr:row>
      <xdr:rowOff>27526</xdr:rowOff>
    </xdr:to>
    <xdr:cxnSp macro="">
      <xdr:nvCxnSpPr>
        <xdr:cNvPr id="109" name="直接箭头连接符 63"/>
        <xdr:cNvCxnSpPr>
          <a:stCxn id="81" idx="3"/>
          <a:endCxn id="19" idx="1"/>
        </xdr:cNvCxnSpPr>
      </xdr:nvCxnSpPr>
      <xdr:spPr>
        <a:xfrm flipV="1">
          <a:off x="6047894" y="15803602"/>
          <a:ext cx="4249404" cy="587874"/>
        </a:xfrm>
        <a:prstGeom prst="bent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558827</xdr:colOff>
      <xdr:row>34</xdr:row>
      <xdr:rowOff>180442</xdr:rowOff>
    </xdr:from>
    <xdr:to>
      <xdr:col>12</xdr:col>
      <xdr:colOff>33094</xdr:colOff>
      <xdr:row>34</xdr:row>
      <xdr:rowOff>192302</xdr:rowOff>
    </xdr:to>
    <xdr:cxnSp macro="">
      <xdr:nvCxnSpPr>
        <xdr:cNvPr id="110" name="直接箭头连接符 63"/>
        <xdr:cNvCxnSpPr>
          <a:stCxn id="84" idx="3"/>
          <a:endCxn id="28" idx="1"/>
        </xdr:cNvCxnSpPr>
      </xdr:nvCxnSpPr>
      <xdr:spPr>
        <a:xfrm flipV="1">
          <a:off x="6045227" y="7305142"/>
          <a:ext cx="2217467" cy="11860"/>
        </a:xfrm>
        <a:prstGeom prst="straightConnector1">
          <a:avLst/>
        </a:prstGeom>
        <a:ln w="635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570993</xdr:colOff>
      <xdr:row>30</xdr:row>
      <xdr:rowOff>158704</xdr:rowOff>
    </xdr:from>
    <xdr:to>
      <xdr:col>12</xdr:col>
      <xdr:colOff>44299</xdr:colOff>
      <xdr:row>30</xdr:row>
      <xdr:rowOff>160159</xdr:rowOff>
    </xdr:to>
    <xdr:cxnSp macro="">
      <xdr:nvCxnSpPr>
        <xdr:cNvPr id="111" name="直接箭头连接符 63"/>
        <xdr:cNvCxnSpPr>
          <a:stCxn id="85" idx="3"/>
          <a:endCxn id="29" idx="1"/>
        </xdr:cNvCxnSpPr>
      </xdr:nvCxnSpPr>
      <xdr:spPr>
        <a:xfrm>
          <a:off x="6057393" y="6445204"/>
          <a:ext cx="2216506" cy="1455"/>
        </a:xfrm>
        <a:prstGeom prst="straightConnector1">
          <a:avLst/>
        </a:prstGeom>
        <a:ln w="635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609600</xdr:colOff>
      <xdr:row>22</xdr:row>
      <xdr:rowOff>86151</xdr:rowOff>
    </xdr:from>
    <xdr:to>
      <xdr:col>12</xdr:col>
      <xdr:colOff>66675</xdr:colOff>
      <xdr:row>23</xdr:row>
      <xdr:rowOff>189522</xdr:rowOff>
    </xdr:to>
    <xdr:cxnSp macro="">
      <xdr:nvCxnSpPr>
        <xdr:cNvPr id="112" name="直接箭头连接符 63"/>
        <xdr:cNvCxnSpPr>
          <a:stCxn id="79" idx="3"/>
          <a:endCxn id="26" idx="1"/>
        </xdr:cNvCxnSpPr>
      </xdr:nvCxnSpPr>
      <xdr:spPr>
        <a:xfrm flipV="1">
          <a:off x="6096000" y="4696251"/>
          <a:ext cx="2200275" cy="312921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619125</xdr:colOff>
      <xdr:row>20</xdr:row>
      <xdr:rowOff>103600</xdr:rowOff>
    </xdr:from>
    <xdr:to>
      <xdr:col>16</xdr:col>
      <xdr:colOff>14288</xdr:colOff>
      <xdr:row>21</xdr:row>
      <xdr:rowOff>29816</xdr:rowOff>
    </xdr:to>
    <xdr:cxnSp macro="">
      <xdr:nvCxnSpPr>
        <xdr:cNvPr id="113" name="直接箭头连接符 63"/>
        <xdr:cNvCxnSpPr>
          <a:stCxn id="86" idx="3"/>
          <a:endCxn id="25" idx="0"/>
        </xdr:cNvCxnSpPr>
      </xdr:nvCxnSpPr>
      <xdr:spPr>
        <a:xfrm>
          <a:off x="6105525" y="4294600"/>
          <a:ext cx="4881563" cy="135766"/>
        </a:xfrm>
        <a:prstGeom prst="bentConnector2">
          <a:avLst/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609600</xdr:colOff>
      <xdr:row>17</xdr:row>
      <xdr:rowOff>88414</xdr:rowOff>
    </xdr:from>
    <xdr:to>
      <xdr:col>13</xdr:col>
      <xdr:colOff>504823</xdr:colOff>
      <xdr:row>18</xdr:row>
      <xdr:rowOff>170635</xdr:rowOff>
    </xdr:to>
    <xdr:cxnSp macro="">
      <xdr:nvCxnSpPr>
        <xdr:cNvPr id="114" name="直接箭头连接符 63"/>
        <xdr:cNvCxnSpPr>
          <a:stCxn id="82" idx="3"/>
          <a:endCxn id="13" idx="1"/>
        </xdr:cNvCxnSpPr>
      </xdr:nvCxnSpPr>
      <xdr:spPr>
        <a:xfrm>
          <a:off x="6096000" y="3650764"/>
          <a:ext cx="3324223" cy="291771"/>
        </a:xfrm>
        <a:prstGeom prst="bentConnector3">
          <a:avLst>
            <a:gd name="adj1" fmla="val 50000"/>
          </a:avLst>
        </a:prstGeom>
        <a:ln w="635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418541</xdr:colOff>
      <xdr:row>30</xdr:row>
      <xdr:rowOff>158704</xdr:rowOff>
    </xdr:from>
    <xdr:to>
      <xdr:col>7</xdr:col>
      <xdr:colOff>190739</xdr:colOff>
      <xdr:row>32</xdr:row>
      <xdr:rowOff>197504</xdr:rowOff>
    </xdr:to>
    <xdr:cxnSp macro="">
      <xdr:nvCxnSpPr>
        <xdr:cNvPr id="115" name="直接箭头连接符 114"/>
        <xdr:cNvCxnSpPr>
          <a:stCxn id="49" idx="3"/>
          <a:endCxn id="85" idx="1"/>
        </xdr:cNvCxnSpPr>
      </xdr:nvCxnSpPr>
      <xdr:spPr>
        <a:xfrm flipV="1">
          <a:off x="3161741" y="6445204"/>
          <a:ext cx="1829598" cy="457900"/>
        </a:xfrm>
        <a:prstGeom prst="straightConnector1">
          <a:avLst/>
        </a:prstGeom>
        <a:ln>
          <a:prstDash val="sysDot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418541</xdr:colOff>
      <xdr:row>32</xdr:row>
      <xdr:rowOff>197504</xdr:rowOff>
    </xdr:from>
    <xdr:to>
      <xdr:col>7</xdr:col>
      <xdr:colOff>178573</xdr:colOff>
      <xdr:row>34</xdr:row>
      <xdr:rowOff>192302</xdr:rowOff>
    </xdr:to>
    <xdr:cxnSp macro="">
      <xdr:nvCxnSpPr>
        <xdr:cNvPr id="116" name="直接箭头连接符 115"/>
        <xdr:cNvCxnSpPr>
          <a:stCxn id="49" idx="3"/>
          <a:endCxn id="84" idx="1"/>
        </xdr:cNvCxnSpPr>
      </xdr:nvCxnSpPr>
      <xdr:spPr>
        <a:xfrm>
          <a:off x="3161741" y="6903104"/>
          <a:ext cx="1817432" cy="413898"/>
        </a:xfrm>
        <a:prstGeom prst="straightConnector1">
          <a:avLst/>
        </a:prstGeom>
        <a:ln>
          <a:prstDash val="sysDot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228598</xdr:colOff>
      <xdr:row>1</xdr:row>
      <xdr:rowOff>157163</xdr:rowOff>
    </xdr:from>
    <xdr:to>
      <xdr:col>8</xdr:col>
      <xdr:colOff>180973</xdr:colOff>
      <xdr:row>27</xdr:row>
      <xdr:rowOff>19717</xdr:rowOff>
    </xdr:to>
    <xdr:cxnSp macro="">
      <xdr:nvCxnSpPr>
        <xdr:cNvPr id="117" name="直接箭头连接符 63"/>
        <xdr:cNvCxnSpPr>
          <a:stCxn id="80" idx="1"/>
          <a:endCxn id="35" idx="1"/>
        </xdr:cNvCxnSpPr>
      </xdr:nvCxnSpPr>
      <xdr:spPr>
        <a:xfrm rot="10800000" flipH="1">
          <a:off x="5029198" y="366713"/>
          <a:ext cx="638175" cy="5310854"/>
        </a:xfrm>
        <a:prstGeom prst="bentConnector3">
          <a:avLst>
            <a:gd name="adj1" fmla="val -35821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27</xdr:row>
      <xdr:rowOff>20556</xdr:rowOff>
    </xdr:from>
    <xdr:to>
      <xdr:col>15</xdr:col>
      <xdr:colOff>531003</xdr:colOff>
      <xdr:row>56</xdr:row>
      <xdr:rowOff>84544</xdr:rowOff>
    </xdr:to>
    <xdr:cxnSp macro="">
      <xdr:nvCxnSpPr>
        <xdr:cNvPr id="118" name="直接箭头连接符 63"/>
        <xdr:cNvCxnSpPr>
          <a:stCxn id="80" idx="3"/>
          <a:endCxn id="15" idx="2"/>
        </xdr:cNvCxnSpPr>
      </xdr:nvCxnSpPr>
      <xdr:spPr>
        <a:xfrm>
          <a:off x="6095386" y="5678406"/>
          <a:ext cx="4722617" cy="6159988"/>
        </a:xfrm>
        <a:prstGeom prst="bentConnector4">
          <a:avLst>
            <a:gd name="adj1" fmla="val 66494"/>
            <a:gd name="adj2" fmla="val 101686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414054</xdr:colOff>
      <xdr:row>30</xdr:row>
      <xdr:rowOff>163325</xdr:rowOff>
    </xdr:from>
    <xdr:to>
      <xdr:col>19</xdr:col>
      <xdr:colOff>336735</xdr:colOff>
      <xdr:row>30</xdr:row>
      <xdr:rowOff>164620</xdr:rowOff>
    </xdr:to>
    <xdr:cxnSp macro="">
      <xdr:nvCxnSpPr>
        <xdr:cNvPr id="119" name="直接箭头连接符 23"/>
        <xdr:cNvCxnSpPr>
          <a:stCxn id="23" idx="3"/>
          <a:endCxn id="143" idx="1"/>
        </xdr:cNvCxnSpPr>
      </xdr:nvCxnSpPr>
      <xdr:spPr>
        <a:xfrm flipV="1">
          <a:off x="11386854" y="6449825"/>
          <a:ext cx="1980081" cy="129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408914</xdr:colOff>
      <xdr:row>66</xdr:row>
      <xdr:rowOff>52948</xdr:rowOff>
    </xdr:from>
    <xdr:to>
      <xdr:col>19</xdr:col>
      <xdr:colOff>304239</xdr:colOff>
      <xdr:row>66</xdr:row>
      <xdr:rowOff>58113</xdr:rowOff>
    </xdr:to>
    <xdr:cxnSp macro="">
      <xdr:nvCxnSpPr>
        <xdr:cNvPr id="120" name="直接箭头连接符 23"/>
        <xdr:cNvCxnSpPr>
          <a:stCxn id="17" idx="3"/>
          <a:endCxn id="46" idx="1"/>
        </xdr:cNvCxnSpPr>
      </xdr:nvCxnSpPr>
      <xdr:spPr>
        <a:xfrm flipV="1">
          <a:off x="11381714" y="13902298"/>
          <a:ext cx="1952725" cy="516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418408</xdr:colOff>
      <xdr:row>22</xdr:row>
      <xdr:rowOff>86927</xdr:rowOff>
    </xdr:from>
    <xdr:to>
      <xdr:col>19</xdr:col>
      <xdr:colOff>304239</xdr:colOff>
      <xdr:row>66</xdr:row>
      <xdr:rowOff>52948</xdr:rowOff>
    </xdr:to>
    <xdr:cxnSp macro="">
      <xdr:nvCxnSpPr>
        <xdr:cNvPr id="121" name="直接箭头连接符 23"/>
        <xdr:cNvCxnSpPr>
          <a:stCxn id="25" idx="3"/>
          <a:endCxn id="46" idx="1"/>
        </xdr:cNvCxnSpPr>
      </xdr:nvCxnSpPr>
      <xdr:spPr>
        <a:xfrm>
          <a:off x="11391208" y="4697027"/>
          <a:ext cx="1943231" cy="9205271"/>
        </a:xfrm>
        <a:prstGeom prst="curvedConnector3">
          <a:avLst>
            <a:gd name="adj1" fmla="val 38426"/>
          </a:avLst>
        </a:prstGeom>
        <a:ln w="15875"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389928</xdr:colOff>
      <xdr:row>69</xdr:row>
      <xdr:rowOff>184127</xdr:rowOff>
    </xdr:from>
    <xdr:to>
      <xdr:col>19</xdr:col>
      <xdr:colOff>304240</xdr:colOff>
      <xdr:row>70</xdr:row>
      <xdr:rowOff>112338</xdr:rowOff>
    </xdr:to>
    <xdr:cxnSp macro="">
      <xdr:nvCxnSpPr>
        <xdr:cNvPr id="122" name="直接箭头连接符 23"/>
        <xdr:cNvCxnSpPr>
          <a:stCxn id="18" idx="3"/>
          <a:endCxn id="47" idx="1"/>
        </xdr:cNvCxnSpPr>
      </xdr:nvCxnSpPr>
      <xdr:spPr>
        <a:xfrm>
          <a:off x="11362728" y="14662127"/>
          <a:ext cx="1971712" cy="13776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389928</xdr:colOff>
      <xdr:row>70</xdr:row>
      <xdr:rowOff>112338</xdr:rowOff>
    </xdr:from>
    <xdr:to>
      <xdr:col>19</xdr:col>
      <xdr:colOff>304240</xdr:colOff>
      <xdr:row>75</xdr:row>
      <xdr:rowOff>68302</xdr:rowOff>
    </xdr:to>
    <xdr:cxnSp macro="">
      <xdr:nvCxnSpPr>
        <xdr:cNvPr id="123" name="直接箭头连接符 23"/>
        <xdr:cNvCxnSpPr>
          <a:stCxn id="19" idx="3"/>
          <a:endCxn id="47" idx="1"/>
        </xdr:cNvCxnSpPr>
      </xdr:nvCxnSpPr>
      <xdr:spPr>
        <a:xfrm flipV="1">
          <a:off x="11362728" y="14799888"/>
          <a:ext cx="1971712" cy="100371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418408</xdr:colOff>
      <xdr:row>22</xdr:row>
      <xdr:rowOff>86927</xdr:rowOff>
    </xdr:from>
    <xdr:to>
      <xdr:col>19</xdr:col>
      <xdr:colOff>304240</xdr:colOff>
      <xdr:row>70</xdr:row>
      <xdr:rowOff>112338</xdr:rowOff>
    </xdr:to>
    <xdr:cxnSp macro="">
      <xdr:nvCxnSpPr>
        <xdr:cNvPr id="124" name="直接箭头连接符 23"/>
        <xdr:cNvCxnSpPr>
          <a:stCxn id="25" idx="3"/>
          <a:endCxn id="47" idx="1"/>
        </xdr:cNvCxnSpPr>
      </xdr:nvCxnSpPr>
      <xdr:spPr>
        <a:xfrm>
          <a:off x="11391208" y="4697027"/>
          <a:ext cx="1943232" cy="10102861"/>
        </a:xfrm>
        <a:prstGeom prst="curvedConnector3">
          <a:avLst>
            <a:gd name="adj1" fmla="val 37848"/>
          </a:avLst>
        </a:prstGeom>
        <a:ln w="15875"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418408</xdr:colOff>
      <xdr:row>22</xdr:row>
      <xdr:rowOff>86927</xdr:rowOff>
    </xdr:from>
    <xdr:to>
      <xdr:col>19</xdr:col>
      <xdr:colOff>340658</xdr:colOff>
      <xdr:row>22</xdr:row>
      <xdr:rowOff>92165</xdr:rowOff>
    </xdr:to>
    <xdr:cxnSp macro="">
      <xdr:nvCxnSpPr>
        <xdr:cNvPr id="125" name="直接箭头连接符 23"/>
        <xdr:cNvCxnSpPr>
          <a:stCxn id="25" idx="3"/>
          <a:endCxn id="63" idx="1"/>
        </xdr:cNvCxnSpPr>
      </xdr:nvCxnSpPr>
      <xdr:spPr>
        <a:xfrm>
          <a:off x="11391208" y="4697027"/>
          <a:ext cx="1979650" cy="5238"/>
        </a:xfrm>
        <a:prstGeom prst="straightConnector1">
          <a:avLst/>
        </a:prstGeom>
        <a:ln w="50800"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310401</xdr:colOff>
      <xdr:row>49</xdr:row>
      <xdr:rowOff>71717</xdr:rowOff>
    </xdr:from>
    <xdr:to>
      <xdr:col>21</xdr:col>
      <xdr:colOff>5602</xdr:colOff>
      <xdr:row>51</xdr:row>
      <xdr:rowOff>187697</xdr:rowOff>
    </xdr:to>
    <xdr:sp macro="" textlink="">
      <xdr:nvSpPr>
        <xdr:cNvPr id="126" name="矩形 125"/>
        <xdr:cNvSpPr/>
      </xdr:nvSpPr>
      <xdr:spPr>
        <a:xfrm>
          <a:off x="13340601" y="10349192"/>
          <a:ext cx="1066801" cy="54460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宠物进阶</a:t>
          </a:r>
        </a:p>
      </xdr:txBody>
    </xdr:sp>
    <xdr:clientData/>
  </xdr:twoCellAnchor>
  <xdr:twoCellAnchor>
    <xdr:from>
      <xdr:col>16</xdr:col>
      <xdr:colOff>379039</xdr:colOff>
      <xdr:row>8</xdr:row>
      <xdr:rowOff>71437</xdr:rowOff>
    </xdr:from>
    <xdr:to>
      <xdr:col>19</xdr:col>
      <xdr:colOff>85725</xdr:colOff>
      <xdr:row>55</xdr:row>
      <xdr:rowOff>10359</xdr:rowOff>
    </xdr:to>
    <xdr:cxnSp macro="">
      <xdr:nvCxnSpPr>
        <xdr:cNvPr id="127" name="直接箭头连接符 63"/>
        <xdr:cNvCxnSpPr>
          <a:stCxn id="58" idx="1"/>
          <a:endCxn id="15" idx="3"/>
        </xdr:cNvCxnSpPr>
      </xdr:nvCxnSpPr>
      <xdr:spPr>
        <a:xfrm rot="10800000" flipV="1">
          <a:off x="11351839" y="1747837"/>
          <a:ext cx="1764086" cy="9806822"/>
        </a:xfrm>
        <a:prstGeom prst="bentConnector3">
          <a:avLst>
            <a:gd name="adj1" fmla="val 41711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379039</xdr:colOff>
      <xdr:row>8</xdr:row>
      <xdr:rowOff>71437</xdr:rowOff>
    </xdr:from>
    <xdr:to>
      <xdr:col>19</xdr:col>
      <xdr:colOff>85725</xdr:colOff>
      <xdr:row>58</xdr:row>
      <xdr:rowOff>196924</xdr:rowOff>
    </xdr:to>
    <xdr:cxnSp macro="">
      <xdr:nvCxnSpPr>
        <xdr:cNvPr id="128" name="直接箭头连接符 63"/>
        <xdr:cNvCxnSpPr>
          <a:stCxn id="58" idx="1"/>
          <a:endCxn id="21" idx="3"/>
        </xdr:cNvCxnSpPr>
      </xdr:nvCxnSpPr>
      <xdr:spPr>
        <a:xfrm rot="10800000" flipV="1">
          <a:off x="11351839" y="1747837"/>
          <a:ext cx="1764086" cy="10622037"/>
        </a:xfrm>
        <a:prstGeom prst="bentConnector3">
          <a:avLst>
            <a:gd name="adj1" fmla="val 41073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388529</xdr:colOff>
      <xdr:row>8</xdr:row>
      <xdr:rowOff>71437</xdr:rowOff>
    </xdr:from>
    <xdr:to>
      <xdr:col>19</xdr:col>
      <xdr:colOff>85724</xdr:colOff>
      <xdr:row>43</xdr:row>
      <xdr:rowOff>173054</xdr:rowOff>
    </xdr:to>
    <xdr:cxnSp macro="">
      <xdr:nvCxnSpPr>
        <xdr:cNvPr id="129" name="直接箭头连接符 63"/>
        <xdr:cNvCxnSpPr>
          <a:stCxn id="58" idx="1"/>
          <a:endCxn id="7" idx="3"/>
        </xdr:cNvCxnSpPr>
      </xdr:nvCxnSpPr>
      <xdr:spPr>
        <a:xfrm rot="10800000" flipV="1">
          <a:off x="11361329" y="1747837"/>
          <a:ext cx="1754595" cy="7445392"/>
        </a:xfrm>
        <a:prstGeom prst="bentConnector3">
          <a:avLst>
            <a:gd name="adj1" fmla="val 42307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388529</xdr:colOff>
      <xdr:row>8</xdr:row>
      <xdr:rowOff>71437</xdr:rowOff>
    </xdr:from>
    <xdr:to>
      <xdr:col>19</xdr:col>
      <xdr:colOff>85724</xdr:colOff>
      <xdr:row>47</xdr:row>
      <xdr:rowOff>163599</xdr:rowOff>
    </xdr:to>
    <xdr:cxnSp macro="">
      <xdr:nvCxnSpPr>
        <xdr:cNvPr id="130" name="直接箭头连接符 63"/>
        <xdr:cNvCxnSpPr>
          <a:stCxn id="58" idx="1"/>
          <a:endCxn id="11" idx="3"/>
        </xdr:cNvCxnSpPr>
      </xdr:nvCxnSpPr>
      <xdr:spPr>
        <a:xfrm rot="10800000" flipV="1">
          <a:off x="11361329" y="1747837"/>
          <a:ext cx="1754595" cy="8274137"/>
        </a:xfrm>
        <a:prstGeom prst="bentConnector3">
          <a:avLst>
            <a:gd name="adj1" fmla="val 41024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398023</xdr:colOff>
      <xdr:row>8</xdr:row>
      <xdr:rowOff>71438</xdr:rowOff>
    </xdr:from>
    <xdr:to>
      <xdr:col>19</xdr:col>
      <xdr:colOff>85725</xdr:colOff>
      <xdr:row>51</xdr:row>
      <xdr:rowOff>122490</xdr:rowOff>
    </xdr:to>
    <xdr:cxnSp macro="">
      <xdr:nvCxnSpPr>
        <xdr:cNvPr id="131" name="直接箭头连接符 63"/>
        <xdr:cNvCxnSpPr>
          <a:stCxn id="58" idx="1"/>
          <a:endCxn id="9" idx="3"/>
        </xdr:cNvCxnSpPr>
      </xdr:nvCxnSpPr>
      <xdr:spPr>
        <a:xfrm rot="10800000" flipV="1">
          <a:off x="11370823" y="1747838"/>
          <a:ext cx="1745102" cy="9080752"/>
        </a:xfrm>
        <a:prstGeom prst="bentConnector3">
          <a:avLst>
            <a:gd name="adj1" fmla="val 40975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4482</xdr:colOff>
      <xdr:row>45</xdr:row>
      <xdr:rowOff>125227</xdr:rowOff>
    </xdr:from>
    <xdr:to>
      <xdr:col>23</xdr:col>
      <xdr:colOff>602877</xdr:colOff>
      <xdr:row>47</xdr:row>
      <xdr:rowOff>74186</xdr:rowOff>
    </xdr:to>
    <xdr:cxnSp macro="">
      <xdr:nvCxnSpPr>
        <xdr:cNvPr id="132" name="直接箭头连接符 23"/>
        <xdr:cNvCxnSpPr>
          <a:stCxn id="45" idx="3"/>
          <a:endCxn id="62" idx="1"/>
        </xdr:cNvCxnSpPr>
      </xdr:nvCxnSpPr>
      <xdr:spPr>
        <a:xfrm>
          <a:off x="14406282" y="9564502"/>
          <a:ext cx="1969995" cy="368059"/>
        </a:xfrm>
        <a:prstGeom prst="curvedConnector3">
          <a:avLst>
            <a:gd name="adj1" fmla="val 39738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5602</xdr:colOff>
      <xdr:row>47</xdr:row>
      <xdr:rowOff>74186</xdr:rowOff>
    </xdr:from>
    <xdr:to>
      <xdr:col>23</xdr:col>
      <xdr:colOff>602877</xdr:colOff>
      <xdr:row>50</xdr:row>
      <xdr:rowOff>124104</xdr:rowOff>
    </xdr:to>
    <xdr:cxnSp macro="">
      <xdr:nvCxnSpPr>
        <xdr:cNvPr id="133" name="直接箭头连接符 23"/>
        <xdr:cNvCxnSpPr>
          <a:stCxn id="126" idx="3"/>
          <a:endCxn id="62" idx="1"/>
        </xdr:cNvCxnSpPr>
      </xdr:nvCxnSpPr>
      <xdr:spPr>
        <a:xfrm flipV="1">
          <a:off x="14407402" y="9932561"/>
          <a:ext cx="1968875" cy="688093"/>
        </a:xfrm>
        <a:prstGeom prst="curvedConnector3">
          <a:avLst>
            <a:gd name="adj1" fmla="val 39732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683000</xdr:colOff>
      <xdr:row>61</xdr:row>
      <xdr:rowOff>172851</xdr:rowOff>
    </xdr:from>
    <xdr:to>
      <xdr:col>23</xdr:col>
      <xdr:colOff>605118</xdr:colOff>
      <xdr:row>70</xdr:row>
      <xdr:rowOff>112338</xdr:rowOff>
    </xdr:to>
    <xdr:cxnSp macro="">
      <xdr:nvCxnSpPr>
        <xdr:cNvPr id="134" name="直接箭头连接符 23"/>
        <xdr:cNvCxnSpPr>
          <a:stCxn id="47" idx="3"/>
          <a:endCxn id="48" idx="1"/>
        </xdr:cNvCxnSpPr>
      </xdr:nvCxnSpPr>
      <xdr:spPr>
        <a:xfrm flipV="1">
          <a:off x="14399000" y="12974451"/>
          <a:ext cx="1979518" cy="1825437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682999</xdr:colOff>
      <xdr:row>61</xdr:row>
      <xdr:rowOff>172851</xdr:rowOff>
    </xdr:from>
    <xdr:to>
      <xdr:col>23</xdr:col>
      <xdr:colOff>605118</xdr:colOff>
      <xdr:row>66</xdr:row>
      <xdr:rowOff>52948</xdr:rowOff>
    </xdr:to>
    <xdr:cxnSp macro="">
      <xdr:nvCxnSpPr>
        <xdr:cNvPr id="135" name="直接箭头连接符 23"/>
        <xdr:cNvCxnSpPr>
          <a:stCxn id="46" idx="3"/>
          <a:endCxn id="48" idx="1"/>
        </xdr:cNvCxnSpPr>
      </xdr:nvCxnSpPr>
      <xdr:spPr>
        <a:xfrm flipV="1">
          <a:off x="14398999" y="12974451"/>
          <a:ext cx="1979519" cy="927847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197173</xdr:colOff>
      <xdr:row>66</xdr:row>
      <xdr:rowOff>52948</xdr:rowOff>
    </xdr:from>
    <xdr:to>
      <xdr:col>19</xdr:col>
      <xdr:colOff>304239</xdr:colOff>
      <xdr:row>73</xdr:row>
      <xdr:rowOff>7311</xdr:rowOff>
    </xdr:to>
    <xdr:cxnSp macro="">
      <xdr:nvCxnSpPr>
        <xdr:cNvPr id="136" name="直接箭头连接符 23"/>
        <xdr:cNvCxnSpPr>
          <a:stCxn id="22" idx="3"/>
          <a:endCxn id="46" idx="1"/>
        </xdr:cNvCxnSpPr>
      </xdr:nvCxnSpPr>
      <xdr:spPr>
        <a:xfrm flipV="1">
          <a:off x="9798373" y="13902298"/>
          <a:ext cx="3536066" cy="1421213"/>
        </a:xfrm>
        <a:prstGeom prst="curvedConnector3">
          <a:avLst>
            <a:gd name="adj1" fmla="val 62398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418408</xdr:colOff>
      <xdr:row>22</xdr:row>
      <xdr:rowOff>86927</xdr:rowOff>
    </xdr:from>
    <xdr:to>
      <xdr:col>19</xdr:col>
      <xdr:colOff>318806</xdr:colOff>
      <xdr:row>34</xdr:row>
      <xdr:rowOff>179013</xdr:rowOff>
    </xdr:to>
    <xdr:cxnSp macro="">
      <xdr:nvCxnSpPr>
        <xdr:cNvPr id="137" name="直接箭头连接符 23"/>
        <xdr:cNvCxnSpPr>
          <a:stCxn id="25" idx="3"/>
          <a:endCxn id="55" idx="1"/>
        </xdr:cNvCxnSpPr>
      </xdr:nvCxnSpPr>
      <xdr:spPr>
        <a:xfrm>
          <a:off x="11391208" y="4697027"/>
          <a:ext cx="1957798" cy="2606686"/>
        </a:xfrm>
        <a:prstGeom prst="curvedConnector3">
          <a:avLst>
            <a:gd name="adj1" fmla="val 58615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388529</xdr:colOff>
      <xdr:row>43</xdr:row>
      <xdr:rowOff>173055</xdr:rowOff>
    </xdr:from>
    <xdr:to>
      <xdr:col>19</xdr:col>
      <xdr:colOff>309281</xdr:colOff>
      <xdr:row>45</xdr:row>
      <xdr:rowOff>125227</xdr:rowOff>
    </xdr:to>
    <xdr:cxnSp macro="">
      <xdr:nvCxnSpPr>
        <xdr:cNvPr id="138" name="直接箭头连接符 23"/>
        <xdr:cNvCxnSpPr>
          <a:stCxn id="7" idx="3"/>
          <a:endCxn id="45" idx="1"/>
        </xdr:cNvCxnSpPr>
      </xdr:nvCxnSpPr>
      <xdr:spPr>
        <a:xfrm>
          <a:off x="11361329" y="9193230"/>
          <a:ext cx="1978152" cy="371272"/>
        </a:xfrm>
        <a:prstGeom prst="curved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388529</xdr:colOff>
      <xdr:row>47</xdr:row>
      <xdr:rowOff>163600</xdr:rowOff>
    </xdr:from>
    <xdr:to>
      <xdr:col>19</xdr:col>
      <xdr:colOff>310401</xdr:colOff>
      <xdr:row>50</xdr:row>
      <xdr:rowOff>124104</xdr:rowOff>
    </xdr:to>
    <xdr:cxnSp macro="">
      <xdr:nvCxnSpPr>
        <xdr:cNvPr id="139" name="直接箭头连接符 23"/>
        <xdr:cNvCxnSpPr>
          <a:stCxn id="11" idx="3"/>
          <a:endCxn id="126" idx="1"/>
        </xdr:cNvCxnSpPr>
      </xdr:nvCxnSpPr>
      <xdr:spPr>
        <a:xfrm>
          <a:off x="11361329" y="10021975"/>
          <a:ext cx="1979272" cy="598679"/>
        </a:xfrm>
        <a:prstGeom prst="curvedConnector3">
          <a:avLst>
            <a:gd name="adj1" fmla="val 57385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379038</xdr:colOff>
      <xdr:row>50</xdr:row>
      <xdr:rowOff>124104</xdr:rowOff>
    </xdr:from>
    <xdr:to>
      <xdr:col>19</xdr:col>
      <xdr:colOff>310401</xdr:colOff>
      <xdr:row>55</xdr:row>
      <xdr:rowOff>10360</xdr:rowOff>
    </xdr:to>
    <xdr:cxnSp macro="">
      <xdr:nvCxnSpPr>
        <xdr:cNvPr id="140" name="直接箭头连接符 23"/>
        <xdr:cNvCxnSpPr>
          <a:stCxn id="15" idx="3"/>
          <a:endCxn id="126" idx="1"/>
        </xdr:cNvCxnSpPr>
      </xdr:nvCxnSpPr>
      <xdr:spPr>
        <a:xfrm flipV="1">
          <a:off x="11351838" y="10620654"/>
          <a:ext cx="1988763" cy="934006"/>
        </a:xfrm>
        <a:prstGeom prst="curvedConnector3">
          <a:avLst>
            <a:gd name="adj1" fmla="val 60177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531003</xdr:colOff>
      <xdr:row>56</xdr:row>
      <xdr:rowOff>73338</xdr:rowOff>
    </xdr:from>
    <xdr:to>
      <xdr:col>15</xdr:col>
      <xdr:colOff>531003</xdr:colOff>
      <xdr:row>57</xdr:row>
      <xdr:rowOff>49541</xdr:rowOff>
    </xdr:to>
    <xdr:cxnSp macro="">
      <xdr:nvCxnSpPr>
        <xdr:cNvPr id="141" name="直接箭头连接符 23"/>
        <xdr:cNvCxnSpPr>
          <a:stCxn id="21" idx="0"/>
          <a:endCxn id="15" idx="2"/>
        </xdr:cNvCxnSpPr>
      </xdr:nvCxnSpPr>
      <xdr:spPr>
        <a:xfrm flipV="1">
          <a:off x="10818003" y="11827188"/>
          <a:ext cx="0" cy="185753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485177</xdr:colOff>
      <xdr:row>23</xdr:row>
      <xdr:rowOff>144251</xdr:rowOff>
    </xdr:from>
    <xdr:to>
      <xdr:col>23</xdr:col>
      <xdr:colOff>622241</xdr:colOff>
      <xdr:row>25</xdr:row>
      <xdr:rowOff>201722</xdr:rowOff>
    </xdr:to>
    <xdr:cxnSp macro="">
      <xdr:nvCxnSpPr>
        <xdr:cNvPr id="142" name="直接箭头连接符 63"/>
        <xdr:cNvCxnSpPr>
          <a:stCxn id="26" idx="2"/>
          <a:endCxn id="4" idx="1"/>
        </xdr:cNvCxnSpPr>
      </xdr:nvCxnSpPr>
      <xdr:spPr>
        <a:xfrm rot="16200000" flipH="1">
          <a:off x="12316923" y="1361755"/>
          <a:ext cx="476571" cy="7680864"/>
        </a:xfrm>
        <a:prstGeom prst="bentConnector2">
          <a:avLst/>
        </a:prstGeom>
        <a:ln w="381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336735</xdr:colOff>
      <xdr:row>29</xdr:row>
      <xdr:rowOff>99732</xdr:rowOff>
    </xdr:from>
    <xdr:to>
      <xdr:col>21</xdr:col>
      <xdr:colOff>31936</xdr:colOff>
      <xdr:row>32</xdr:row>
      <xdr:rowOff>14007</xdr:rowOff>
    </xdr:to>
    <xdr:sp macro="" textlink="">
      <xdr:nvSpPr>
        <xdr:cNvPr id="143" name="矩形 142"/>
        <xdr:cNvSpPr/>
      </xdr:nvSpPr>
      <xdr:spPr>
        <a:xfrm>
          <a:off x="13366935" y="6176682"/>
          <a:ext cx="1066801" cy="5429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高阶宝石</a:t>
          </a:r>
        </a:p>
      </xdr:txBody>
    </xdr:sp>
    <xdr:clientData/>
  </xdr:twoCellAnchor>
  <xdr:twoCellAnchor>
    <xdr:from>
      <xdr:col>21</xdr:col>
      <xdr:colOff>31936</xdr:colOff>
      <xdr:row>30</xdr:row>
      <xdr:rowOff>163325</xdr:rowOff>
    </xdr:from>
    <xdr:to>
      <xdr:col>23</xdr:col>
      <xdr:colOff>605118</xdr:colOff>
      <xdr:row>61</xdr:row>
      <xdr:rowOff>172851</xdr:rowOff>
    </xdr:to>
    <xdr:cxnSp macro="">
      <xdr:nvCxnSpPr>
        <xdr:cNvPr id="144" name="直接箭头连接符 23"/>
        <xdr:cNvCxnSpPr>
          <a:stCxn id="143" idx="3"/>
          <a:endCxn id="48" idx="1"/>
        </xdr:cNvCxnSpPr>
      </xdr:nvCxnSpPr>
      <xdr:spPr>
        <a:xfrm>
          <a:off x="14433736" y="6449825"/>
          <a:ext cx="1944782" cy="652462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35859</xdr:colOff>
      <xdr:row>22</xdr:row>
      <xdr:rowOff>92165</xdr:rowOff>
    </xdr:from>
    <xdr:to>
      <xdr:col>23</xdr:col>
      <xdr:colOff>602877</xdr:colOff>
      <xdr:row>47</xdr:row>
      <xdr:rowOff>74186</xdr:rowOff>
    </xdr:to>
    <xdr:cxnSp macro="">
      <xdr:nvCxnSpPr>
        <xdr:cNvPr id="145" name="直接箭头连接符 23"/>
        <xdr:cNvCxnSpPr>
          <a:stCxn id="63" idx="3"/>
          <a:endCxn id="62" idx="1"/>
        </xdr:cNvCxnSpPr>
      </xdr:nvCxnSpPr>
      <xdr:spPr>
        <a:xfrm>
          <a:off x="14437659" y="4702265"/>
          <a:ext cx="1938618" cy="5230296"/>
        </a:xfrm>
        <a:prstGeom prst="curvedConnector3">
          <a:avLst>
            <a:gd name="adj1" fmla="val 63905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436536</xdr:colOff>
      <xdr:row>36</xdr:row>
      <xdr:rowOff>24839</xdr:rowOff>
    </xdr:from>
    <xdr:to>
      <xdr:col>14</xdr:col>
      <xdr:colOff>682965</xdr:colOff>
      <xdr:row>58</xdr:row>
      <xdr:rowOff>196925</xdr:rowOff>
    </xdr:to>
    <xdr:cxnSp macro="">
      <xdr:nvCxnSpPr>
        <xdr:cNvPr id="146" name="直接箭头连接符 23"/>
        <xdr:cNvCxnSpPr>
          <a:stCxn id="28" idx="2"/>
          <a:endCxn id="21" idx="1"/>
        </xdr:cNvCxnSpPr>
      </xdr:nvCxnSpPr>
      <xdr:spPr>
        <a:xfrm rot="16200000" flipH="1">
          <a:off x="7074533" y="9160242"/>
          <a:ext cx="4801236" cy="1618029"/>
        </a:xfrm>
        <a:prstGeom prst="curvedConnector2">
          <a:avLst/>
        </a:prstGeom>
        <a:ln>
          <a:bevel/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156420</xdr:colOff>
      <xdr:row>34</xdr:row>
      <xdr:rowOff>180442</xdr:rowOff>
    </xdr:from>
    <xdr:to>
      <xdr:col>23</xdr:col>
      <xdr:colOff>605118</xdr:colOff>
      <xdr:row>61</xdr:row>
      <xdr:rowOff>172851</xdr:rowOff>
    </xdr:to>
    <xdr:cxnSp macro="">
      <xdr:nvCxnSpPr>
        <xdr:cNvPr id="147" name="直接箭头连接符 23"/>
        <xdr:cNvCxnSpPr>
          <a:stCxn id="28" idx="3"/>
          <a:endCxn id="48" idx="1"/>
        </xdr:cNvCxnSpPr>
      </xdr:nvCxnSpPr>
      <xdr:spPr>
        <a:xfrm>
          <a:off x="9071820" y="7305142"/>
          <a:ext cx="7306698" cy="5669309"/>
        </a:xfrm>
        <a:prstGeom prst="curvedConnector3">
          <a:avLst>
            <a:gd name="adj1" fmla="val 50000"/>
          </a:avLst>
        </a:prstGeom>
        <a:ln>
          <a:bevel/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167625</xdr:colOff>
      <xdr:row>30</xdr:row>
      <xdr:rowOff>160159</xdr:rowOff>
    </xdr:from>
    <xdr:to>
      <xdr:col>23</xdr:col>
      <xdr:colOff>605118</xdr:colOff>
      <xdr:row>61</xdr:row>
      <xdr:rowOff>172851</xdr:rowOff>
    </xdr:to>
    <xdr:cxnSp macro="">
      <xdr:nvCxnSpPr>
        <xdr:cNvPr id="148" name="直接箭头连接符 23"/>
        <xdr:cNvCxnSpPr>
          <a:stCxn id="29" idx="3"/>
          <a:endCxn id="48" idx="1"/>
        </xdr:cNvCxnSpPr>
      </xdr:nvCxnSpPr>
      <xdr:spPr>
        <a:xfrm>
          <a:off x="9083025" y="6446659"/>
          <a:ext cx="7295493" cy="6527792"/>
        </a:xfrm>
        <a:prstGeom prst="curvedConnector3">
          <a:avLst>
            <a:gd name="adj1" fmla="val 51541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398022</xdr:colOff>
      <xdr:row>50</xdr:row>
      <xdr:rowOff>156882</xdr:rowOff>
    </xdr:from>
    <xdr:to>
      <xdr:col>19</xdr:col>
      <xdr:colOff>280147</xdr:colOff>
      <xdr:row>51</xdr:row>
      <xdr:rowOff>122490</xdr:rowOff>
    </xdr:to>
    <xdr:cxnSp macro="">
      <xdr:nvCxnSpPr>
        <xdr:cNvPr id="149" name="直接箭头连接符 23"/>
        <xdr:cNvCxnSpPr>
          <a:stCxn id="9" idx="3"/>
        </xdr:cNvCxnSpPr>
      </xdr:nvCxnSpPr>
      <xdr:spPr>
        <a:xfrm flipV="1">
          <a:off x="11370822" y="10653432"/>
          <a:ext cx="1939525" cy="175158"/>
        </a:xfrm>
        <a:prstGeom prst="curved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418408</xdr:colOff>
      <xdr:row>22</xdr:row>
      <xdr:rowOff>86940</xdr:rowOff>
    </xdr:from>
    <xdr:to>
      <xdr:col>19</xdr:col>
      <xdr:colOff>309281</xdr:colOff>
      <xdr:row>45</xdr:row>
      <xdr:rowOff>125227</xdr:rowOff>
    </xdr:to>
    <xdr:cxnSp macro="">
      <xdr:nvCxnSpPr>
        <xdr:cNvPr id="150" name="直接箭头连接符 23"/>
        <xdr:cNvCxnSpPr>
          <a:stCxn id="25" idx="3"/>
          <a:endCxn id="45" idx="1"/>
        </xdr:cNvCxnSpPr>
      </xdr:nvCxnSpPr>
      <xdr:spPr>
        <a:xfrm>
          <a:off x="11391208" y="4697040"/>
          <a:ext cx="1948273" cy="4867462"/>
        </a:xfrm>
        <a:prstGeom prst="curvedConnector3">
          <a:avLst>
            <a:gd name="adj1" fmla="val 50000"/>
          </a:avLst>
        </a:prstGeom>
        <a:ln w="15875"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418408</xdr:colOff>
      <xdr:row>22</xdr:row>
      <xdr:rowOff>86940</xdr:rowOff>
    </xdr:from>
    <xdr:to>
      <xdr:col>19</xdr:col>
      <xdr:colOff>310401</xdr:colOff>
      <xdr:row>50</xdr:row>
      <xdr:rowOff>124104</xdr:rowOff>
    </xdr:to>
    <xdr:cxnSp macro="">
      <xdr:nvCxnSpPr>
        <xdr:cNvPr id="151" name="直接箭头连接符 23"/>
        <xdr:cNvCxnSpPr>
          <a:stCxn id="25" idx="3"/>
          <a:endCxn id="126" idx="1"/>
        </xdr:cNvCxnSpPr>
      </xdr:nvCxnSpPr>
      <xdr:spPr>
        <a:xfrm>
          <a:off x="11391208" y="4697040"/>
          <a:ext cx="1949393" cy="5923614"/>
        </a:xfrm>
        <a:prstGeom prst="curvedConnector3">
          <a:avLst>
            <a:gd name="adj1" fmla="val 50000"/>
          </a:avLst>
        </a:prstGeom>
        <a:ln w="15875"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14007</xdr:colOff>
      <xdr:row>34</xdr:row>
      <xdr:rowOff>179013</xdr:rowOff>
    </xdr:from>
    <xdr:to>
      <xdr:col>23</xdr:col>
      <xdr:colOff>605118</xdr:colOff>
      <xdr:row>61</xdr:row>
      <xdr:rowOff>172851</xdr:rowOff>
    </xdr:to>
    <xdr:cxnSp macro="">
      <xdr:nvCxnSpPr>
        <xdr:cNvPr id="152" name="直接箭头连接符 23"/>
        <xdr:cNvCxnSpPr>
          <a:stCxn id="55" idx="3"/>
          <a:endCxn id="48" idx="1"/>
        </xdr:cNvCxnSpPr>
      </xdr:nvCxnSpPr>
      <xdr:spPr>
        <a:xfrm>
          <a:off x="14415807" y="7303713"/>
          <a:ext cx="1962711" cy="5670738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228731</xdr:colOff>
      <xdr:row>8</xdr:row>
      <xdr:rowOff>31657</xdr:rowOff>
    </xdr:from>
    <xdr:to>
      <xdr:col>7</xdr:col>
      <xdr:colOff>342898</xdr:colOff>
      <xdr:row>27</xdr:row>
      <xdr:rowOff>20549</xdr:rowOff>
    </xdr:to>
    <xdr:cxnSp macro="">
      <xdr:nvCxnSpPr>
        <xdr:cNvPr id="153" name="直接箭头连接符 63"/>
        <xdr:cNvCxnSpPr>
          <a:stCxn id="80" idx="1"/>
          <a:endCxn id="33" idx="1"/>
        </xdr:cNvCxnSpPr>
      </xdr:nvCxnSpPr>
      <xdr:spPr>
        <a:xfrm rot="10800000" flipH="1">
          <a:off x="5029331" y="1708057"/>
          <a:ext cx="114167" cy="3970342"/>
        </a:xfrm>
        <a:prstGeom prst="bentConnector3">
          <a:avLst>
            <a:gd name="adj1" fmla="val -200233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0</xdr:rowOff>
        </xdr:from>
        <xdr:to>
          <xdr:col>11</xdr:col>
          <xdr:colOff>38100</xdr:colOff>
          <xdr:row>7</xdr:row>
          <xdr:rowOff>9525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290512</xdr:colOff>
      <xdr:row>82</xdr:row>
      <xdr:rowOff>28575</xdr:rowOff>
    </xdr:from>
    <xdr:to>
      <xdr:col>16</xdr:col>
      <xdr:colOff>61912</xdr:colOff>
      <xdr:row>98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team/gd/&#25968;&#20540;&#35268;&#21010;/&#23456;&#29289;&#32463;&#39564;&#19982;&#25237;&#25918;&#35774;&#3574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Xteam/gd/&#25968;&#20540;&#35268;&#21010;/&#35013;&#22791;&#24378;&#21270;&#24378;&#21270;&#30707;&#28040;&#3279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经验产出方式"/>
      <sheetName val="宠物计算经验表!"/>
      <sheetName val="宠物经验(副本关联表)"/>
    </sheetNames>
    <sheetDataSet>
      <sheetData sheetId="0"/>
      <sheetData sheetId="1"/>
      <sheetData sheetId="2"/>
      <sheetData sheetId="3">
        <row r="18">
          <cell r="A18">
            <v>1</v>
          </cell>
          <cell r="B18"/>
          <cell r="C18">
            <v>7.3231592024144021</v>
          </cell>
          <cell r="D18">
            <v>1</v>
          </cell>
          <cell r="E18">
            <v>4</v>
          </cell>
          <cell r="F18">
            <v>2</v>
          </cell>
          <cell r="G18">
            <v>1</v>
          </cell>
          <cell r="H18">
            <v>0.83333333333333337</v>
          </cell>
          <cell r="I18">
            <v>60</v>
          </cell>
          <cell r="J18">
            <v>60</v>
          </cell>
          <cell r="L18">
            <v>25</v>
          </cell>
        </row>
        <row r="19">
          <cell r="A19">
            <v>2</v>
          </cell>
          <cell r="B19">
            <v>1</v>
          </cell>
          <cell r="C19">
            <v>15.35408283190753</v>
          </cell>
          <cell r="D19">
            <v>1</v>
          </cell>
          <cell r="E19">
            <v>8</v>
          </cell>
          <cell r="F19">
            <v>5</v>
          </cell>
          <cell r="G19">
            <v>0.4</v>
          </cell>
          <cell r="H19">
            <v>0.4</v>
          </cell>
          <cell r="I19">
            <v>90</v>
          </cell>
          <cell r="J19">
            <v>150</v>
          </cell>
          <cell r="L19">
            <v>30</v>
          </cell>
        </row>
        <row r="20">
          <cell r="A20">
            <v>3</v>
          </cell>
          <cell r="B20">
            <v>1</v>
          </cell>
          <cell r="C20">
            <v>24.161174492769852</v>
          </cell>
          <cell r="D20">
            <v>1</v>
          </cell>
          <cell r="E20">
            <v>13</v>
          </cell>
          <cell r="F20">
            <v>9</v>
          </cell>
          <cell r="G20">
            <v>0.22222222222222221</v>
          </cell>
          <cell r="H20">
            <v>0.25925925925925924</v>
          </cell>
          <cell r="I20">
            <v>120</v>
          </cell>
          <cell r="J20">
            <v>270</v>
          </cell>
          <cell r="L20">
            <v>35</v>
          </cell>
        </row>
        <row r="21">
          <cell r="A21">
            <v>4</v>
          </cell>
          <cell r="B21">
            <v>1</v>
          </cell>
          <cell r="C21">
            <v>33.81944882101498</v>
          </cell>
          <cell r="D21">
            <v>1</v>
          </cell>
          <cell r="E21">
            <v>17</v>
          </cell>
          <cell r="F21">
            <v>14</v>
          </cell>
          <cell r="G21">
            <v>0.14285714285714285</v>
          </cell>
          <cell r="H21">
            <v>0.19047619047619047</v>
          </cell>
          <cell r="I21">
            <v>150</v>
          </cell>
          <cell r="J21">
            <v>420</v>
          </cell>
          <cell r="L21">
            <v>40</v>
          </cell>
        </row>
        <row r="22">
          <cell r="A22">
            <v>5</v>
          </cell>
          <cell r="B22">
            <v>1</v>
          </cell>
          <cell r="C22">
            <v>44.411170423524723</v>
          </cell>
          <cell r="D22">
            <v>1</v>
          </cell>
          <cell r="E22">
            <v>23</v>
          </cell>
          <cell r="F22">
            <v>20</v>
          </cell>
          <cell r="G22">
            <v>0.1</v>
          </cell>
          <cell r="H22">
            <v>0.14754098360655737</v>
          </cell>
          <cell r="I22">
            <v>190</v>
          </cell>
          <cell r="J22">
            <v>610</v>
          </cell>
          <cell r="L22">
            <v>45</v>
          </cell>
        </row>
        <row r="23">
          <cell r="A23">
            <v>6</v>
          </cell>
          <cell r="B23">
            <v>1</v>
          </cell>
          <cell r="C23">
            <v>56.02655456901266</v>
          </cell>
          <cell r="D23">
            <v>1</v>
          </cell>
          <cell r="E23">
            <v>29</v>
          </cell>
          <cell r="F23">
            <v>26</v>
          </cell>
          <cell r="G23">
            <v>7.6923076923076927E-2</v>
          </cell>
          <cell r="H23">
            <v>0.12048192771084337</v>
          </cell>
          <cell r="I23">
            <v>220</v>
          </cell>
          <cell r="J23">
            <v>830</v>
          </cell>
          <cell r="L23">
            <v>50</v>
          </cell>
        </row>
        <row r="24">
          <cell r="A24">
            <v>7</v>
          </cell>
          <cell r="B24">
            <v>1</v>
          </cell>
          <cell r="C24">
            <v>68.764535598959995</v>
          </cell>
          <cell r="D24">
            <v>1</v>
          </cell>
          <cell r="E24">
            <v>35</v>
          </cell>
          <cell r="F24">
            <v>34</v>
          </cell>
          <cell r="G24">
            <v>5.8823529411764705E-2</v>
          </cell>
          <cell r="H24">
            <v>0.10091743119266056</v>
          </cell>
          <cell r="I24">
            <v>260</v>
          </cell>
          <cell r="J24">
            <v>1090</v>
          </cell>
          <cell r="L24">
            <v>55</v>
          </cell>
        </row>
        <row r="25">
          <cell r="A25">
            <v>8</v>
          </cell>
          <cell r="B25">
            <v>1</v>
          </cell>
          <cell r="C25">
            <v>82.733609603484211</v>
          </cell>
          <cell r="D25">
            <v>1</v>
          </cell>
          <cell r="E25">
            <v>42</v>
          </cell>
          <cell r="F25">
            <v>43</v>
          </cell>
          <cell r="G25">
            <v>4.6511627906976744E-2</v>
          </cell>
          <cell r="H25">
            <v>8.6956521739130432E-2</v>
          </cell>
          <cell r="I25">
            <v>290</v>
          </cell>
          <cell r="J25">
            <v>1380</v>
          </cell>
          <cell r="L25">
            <v>60</v>
          </cell>
        </row>
        <row r="26">
          <cell r="A26">
            <v>9</v>
          </cell>
          <cell r="B26">
            <v>1</v>
          </cell>
          <cell r="C26">
            <v>96.776162794973573</v>
          </cell>
          <cell r="D26">
            <v>1</v>
          </cell>
          <cell r="E26">
            <v>49</v>
          </cell>
          <cell r="F26">
            <v>53</v>
          </cell>
          <cell r="G26">
            <v>3.7735849056603772E-2</v>
          </cell>
          <cell r="H26">
            <v>7.6023391812865493E-2</v>
          </cell>
          <cell r="I26">
            <v>330</v>
          </cell>
          <cell r="J26">
            <v>1710</v>
          </cell>
          <cell r="L26">
            <v>65</v>
          </cell>
        </row>
        <row r="27">
          <cell r="A27">
            <v>10</v>
          </cell>
          <cell r="B27">
            <v>2</v>
          </cell>
          <cell r="C27">
            <v>110.81871598646293</v>
          </cell>
          <cell r="D27">
            <v>1</v>
          </cell>
          <cell r="E27">
            <v>56</v>
          </cell>
          <cell r="F27">
            <v>64</v>
          </cell>
          <cell r="G27">
            <v>3.125E-2</v>
          </cell>
          <cell r="H27">
            <v>6.7307692307692304E-2</v>
          </cell>
          <cell r="I27">
            <v>370</v>
          </cell>
          <cell r="J27">
            <v>2080</v>
          </cell>
          <cell r="L27">
            <v>70</v>
          </cell>
        </row>
        <row r="28">
          <cell r="A28">
            <v>11</v>
          </cell>
          <cell r="B28">
            <v>2</v>
          </cell>
          <cell r="C28">
            <v>125.5462149551183</v>
          </cell>
          <cell r="D28">
            <v>1</v>
          </cell>
          <cell r="E28">
            <v>63</v>
          </cell>
          <cell r="F28">
            <v>68</v>
          </cell>
          <cell r="G28">
            <v>2.9411764705882353E-2</v>
          </cell>
          <cell r="H28">
            <v>6.0483870967741937E-2</v>
          </cell>
          <cell r="I28">
            <v>400</v>
          </cell>
          <cell r="J28">
            <v>2480</v>
          </cell>
          <cell r="L28">
            <v>75</v>
          </cell>
        </row>
        <row r="29">
          <cell r="A29">
            <v>12</v>
          </cell>
          <cell r="B29">
            <v>2</v>
          </cell>
          <cell r="C29">
            <v>141.26526089357853</v>
          </cell>
          <cell r="D29">
            <v>1</v>
          </cell>
          <cell r="E29">
            <v>71</v>
          </cell>
          <cell r="F29">
            <v>74</v>
          </cell>
          <cell r="G29">
            <v>2.7027027027027029E-2</v>
          </cell>
          <cell r="H29">
            <v>5.3333333333333337E-2</v>
          </cell>
          <cell r="I29">
            <v>520</v>
          </cell>
          <cell r="J29">
            <v>3000</v>
          </cell>
          <cell r="L29">
            <v>80</v>
          </cell>
        </row>
        <row r="30">
          <cell r="A30">
            <v>13</v>
          </cell>
          <cell r="B30">
            <v>2</v>
          </cell>
          <cell r="C30">
            <v>158.53606239168204</v>
          </cell>
          <cell r="D30">
            <v>1</v>
          </cell>
          <cell r="E30">
            <v>80</v>
          </cell>
          <cell r="F30">
            <v>82</v>
          </cell>
          <cell r="G30">
            <v>2.4390243902439025E-2</v>
          </cell>
          <cell r="H30">
            <v>4.6703296703296704E-2</v>
          </cell>
          <cell r="I30">
            <v>640</v>
          </cell>
          <cell r="J30">
            <v>3640</v>
          </cell>
          <cell r="L30">
            <v>85</v>
          </cell>
        </row>
        <row r="31">
          <cell r="A31">
            <v>14</v>
          </cell>
          <cell r="B31">
            <v>2</v>
          </cell>
          <cell r="C31">
            <v>177.51180592946778</v>
          </cell>
          <cell r="D31">
            <v>1</v>
          </cell>
          <cell r="E31">
            <v>89</v>
          </cell>
          <cell r="F31">
            <v>90</v>
          </cell>
          <cell r="G31">
            <v>2.2222222222222223E-2</v>
          </cell>
          <cell r="H31">
            <v>4.0909090909090909E-2</v>
          </cell>
          <cell r="I31">
            <v>760</v>
          </cell>
          <cell r="J31">
            <v>4400</v>
          </cell>
          <cell r="L31">
            <v>90</v>
          </cell>
        </row>
        <row r="32">
          <cell r="A32">
            <v>15</v>
          </cell>
          <cell r="B32">
            <v>2</v>
          </cell>
          <cell r="C32">
            <v>198.36080027702934</v>
          </cell>
          <cell r="D32">
            <v>1</v>
          </cell>
          <cell r="E32">
            <v>100</v>
          </cell>
          <cell r="F32">
            <v>100</v>
          </cell>
          <cell r="G32">
            <v>0.02</v>
          </cell>
          <cell r="H32">
            <v>3.5916824196597356E-2</v>
          </cell>
          <cell r="I32">
            <v>890</v>
          </cell>
          <cell r="J32">
            <v>5290</v>
          </cell>
          <cell r="L32">
            <v>95</v>
          </cell>
        </row>
        <row r="33">
          <cell r="A33">
            <v>16</v>
          </cell>
          <cell r="B33">
            <v>3</v>
          </cell>
          <cell r="C33">
            <v>221.26796933942151</v>
          </cell>
          <cell r="D33">
            <v>1</v>
          </cell>
          <cell r="E33">
            <v>111</v>
          </cell>
          <cell r="F33">
            <v>110</v>
          </cell>
          <cell r="G33">
            <v>1.8181818181818181E-2</v>
          </cell>
          <cell r="H33">
            <v>3.1746031746031744E-2</v>
          </cell>
          <cell r="I33">
            <v>1010</v>
          </cell>
          <cell r="J33">
            <v>6300</v>
          </cell>
          <cell r="L33">
            <v>100</v>
          </cell>
        </row>
        <row r="34">
          <cell r="A34">
            <v>17</v>
          </cell>
          <cell r="B34">
            <v>3</v>
          </cell>
          <cell r="C34">
            <v>246.4364923724948</v>
          </cell>
          <cell r="D34">
            <v>1</v>
          </cell>
          <cell r="E34">
            <v>124</v>
          </cell>
          <cell r="F34">
            <v>123</v>
          </cell>
          <cell r="G34">
            <v>1.6260162601626018E-2</v>
          </cell>
          <cell r="H34">
            <v>2.8225806451612902E-2</v>
          </cell>
          <cell r="I34">
            <v>1140</v>
          </cell>
          <cell r="J34">
            <v>7440</v>
          </cell>
          <cell r="L34">
            <v>105</v>
          </cell>
        </row>
        <row r="35">
          <cell r="A35">
            <v>18</v>
          </cell>
          <cell r="B35">
            <v>3</v>
          </cell>
          <cell r="C35">
            <v>273.5473882012713</v>
          </cell>
          <cell r="D35">
            <v>1</v>
          </cell>
          <cell r="E35">
            <v>137</v>
          </cell>
          <cell r="F35">
            <v>137</v>
          </cell>
          <cell r="G35">
            <v>1.4598540145985401E-2</v>
          </cell>
          <cell r="H35">
            <v>2.5258323765786451E-2</v>
          </cell>
          <cell r="I35">
            <v>1270</v>
          </cell>
          <cell r="J35">
            <v>8710</v>
          </cell>
          <cell r="L35">
            <v>110</v>
          </cell>
        </row>
        <row r="36">
          <cell r="A36">
            <v>19</v>
          </cell>
          <cell r="B36">
            <v>4</v>
          </cell>
          <cell r="C36">
            <v>303.33462224382447</v>
          </cell>
          <cell r="D36">
            <v>1</v>
          </cell>
          <cell r="E36">
            <v>152</v>
          </cell>
          <cell r="F36">
            <v>151</v>
          </cell>
          <cell r="G36">
            <v>1.3245033112582781E-2</v>
          </cell>
          <cell r="H36">
            <v>2.274975272007913E-2</v>
          </cell>
          <cell r="I36">
            <v>1400</v>
          </cell>
          <cell r="J36">
            <v>10110</v>
          </cell>
          <cell r="L36">
            <v>115</v>
          </cell>
        </row>
        <row r="37">
          <cell r="A37">
            <v>20</v>
          </cell>
          <cell r="B37">
            <v>4</v>
          </cell>
          <cell r="C37">
            <v>333.12185628637769</v>
          </cell>
          <cell r="D37">
            <v>1</v>
          </cell>
          <cell r="E37">
            <v>167</v>
          </cell>
          <cell r="F37">
            <v>167</v>
          </cell>
          <cell r="G37">
            <v>1.1976047904191617E-2</v>
          </cell>
          <cell r="H37">
            <v>2.0600858369098713E-2</v>
          </cell>
          <cell r="I37">
            <v>1540</v>
          </cell>
          <cell r="J37">
            <v>11650</v>
          </cell>
          <cell r="L37">
            <v>120</v>
          </cell>
        </row>
        <row r="38">
          <cell r="A38">
            <v>21</v>
          </cell>
          <cell r="B38">
            <v>4</v>
          </cell>
          <cell r="C38">
            <v>364.63541786969637</v>
          </cell>
          <cell r="D38">
            <v>1</v>
          </cell>
          <cell r="E38">
            <v>183</v>
          </cell>
          <cell r="F38">
            <v>184</v>
          </cell>
          <cell r="G38">
            <v>1.0869565217391304E-2</v>
          </cell>
          <cell r="H38">
            <v>1.8768768768768769E-2</v>
          </cell>
          <cell r="I38">
            <v>1670</v>
          </cell>
          <cell r="J38">
            <v>13320</v>
          </cell>
          <cell r="L38">
            <v>125</v>
          </cell>
        </row>
        <row r="39">
          <cell r="A39">
            <v>22</v>
          </cell>
          <cell r="B39">
            <v>4</v>
          </cell>
          <cell r="C39">
            <v>397.5637526085211</v>
          </cell>
          <cell r="D39">
            <v>1</v>
          </cell>
          <cell r="E39">
            <v>199</v>
          </cell>
          <cell r="F39">
            <v>203</v>
          </cell>
          <cell r="G39">
            <v>9.852216748768473E-3</v>
          </cell>
          <cell r="H39">
            <v>1.7184401850627893E-2</v>
          </cell>
          <cell r="I39">
            <v>1810</v>
          </cell>
          <cell r="J39">
            <v>15130</v>
          </cell>
          <cell r="L39">
            <v>130</v>
          </cell>
        </row>
        <row r="40">
          <cell r="A40">
            <v>23</v>
          </cell>
          <cell r="B40">
            <v>5</v>
          </cell>
          <cell r="C40">
            <v>433.85198766619965</v>
          </cell>
          <cell r="D40">
            <v>1</v>
          </cell>
          <cell r="E40">
            <v>217</v>
          </cell>
          <cell r="F40">
            <v>227</v>
          </cell>
          <cell r="G40">
            <v>8.8105726872246704E-3</v>
          </cell>
          <cell r="H40">
            <v>1.579871269748391E-2</v>
          </cell>
          <cell r="I40">
            <v>1960</v>
          </cell>
          <cell r="J40">
            <v>17090</v>
          </cell>
          <cell r="L40">
            <v>135</v>
          </cell>
        </row>
        <row r="41">
          <cell r="A41">
            <v>24</v>
          </cell>
          <cell r="B41">
            <v>5</v>
          </cell>
          <cell r="C41">
            <v>473.66521871900295</v>
          </cell>
          <cell r="D41">
            <v>1</v>
          </cell>
          <cell r="E41">
            <v>237</v>
          </cell>
          <cell r="F41">
            <v>260</v>
          </cell>
          <cell r="G41">
            <v>7.6923076923076927E-3</v>
          </cell>
          <cell r="H41">
            <v>1.4590932777488274E-2</v>
          </cell>
          <cell r="I41">
            <v>2100</v>
          </cell>
          <cell r="J41">
            <v>19190</v>
          </cell>
          <cell r="L41">
            <v>140</v>
          </cell>
        </row>
        <row r="42">
          <cell r="A42">
            <v>25</v>
          </cell>
          <cell r="B42">
            <v>6</v>
          </cell>
          <cell r="C42">
            <v>520.4659054688683</v>
          </cell>
          <cell r="D42">
            <v>1</v>
          </cell>
          <cell r="E42">
            <v>261</v>
          </cell>
          <cell r="F42">
            <v>298</v>
          </cell>
          <cell r="G42">
            <v>6.7114093959731542E-3</v>
          </cell>
          <cell r="H42">
            <v>1.3526119402985074E-2</v>
          </cell>
          <cell r="I42">
            <v>2250</v>
          </cell>
          <cell r="J42">
            <v>21440</v>
          </cell>
          <cell r="L42">
            <v>145</v>
          </cell>
        </row>
        <row r="43">
          <cell r="A43">
            <v>26</v>
          </cell>
          <cell r="B43">
            <v>6</v>
          </cell>
          <cell r="C43">
            <v>575.48038739710159</v>
          </cell>
          <cell r="D43">
            <v>1</v>
          </cell>
          <cell r="E43">
            <v>288</v>
          </cell>
          <cell r="F43">
            <v>346</v>
          </cell>
          <cell r="G43">
            <v>5.7803468208092483E-3</v>
          </cell>
          <cell r="H43">
            <v>1.2583892617449664E-2</v>
          </cell>
          <cell r="I43">
            <v>2400</v>
          </cell>
          <cell r="J43">
            <v>23840</v>
          </cell>
          <cell r="L43">
            <v>150</v>
          </cell>
        </row>
        <row r="44">
          <cell r="A44">
            <v>27</v>
          </cell>
          <cell r="B44">
            <v>7</v>
          </cell>
          <cell r="C44">
            <v>640.15023376085423</v>
          </cell>
          <cell r="D44">
            <v>1</v>
          </cell>
          <cell r="E44">
            <v>321</v>
          </cell>
          <cell r="F44">
            <v>410</v>
          </cell>
          <cell r="G44">
            <v>4.8780487804878049E-3</v>
          </cell>
          <cell r="H44">
            <v>1.1746873815839333E-2</v>
          </cell>
          <cell r="I44">
            <v>2550</v>
          </cell>
          <cell r="J44">
            <v>26390</v>
          </cell>
          <cell r="L44">
            <v>155</v>
          </cell>
        </row>
        <row r="45">
          <cell r="A45">
            <v>28</v>
          </cell>
          <cell r="B45">
            <v>8</v>
          </cell>
          <cell r="C45">
            <v>716.17001768187811</v>
          </cell>
          <cell r="D45">
            <v>1</v>
          </cell>
          <cell r="E45">
            <v>359</v>
          </cell>
          <cell r="F45">
            <v>492</v>
          </cell>
          <cell r="G45">
            <v>4.0650406504065045E-3</v>
          </cell>
          <cell r="H45">
            <v>1.0996563573883162E-2</v>
          </cell>
          <cell r="I45">
            <v>2710</v>
          </cell>
          <cell r="J45">
            <v>29100</v>
          </cell>
          <cell r="L45">
            <v>160</v>
          </cell>
        </row>
        <row r="46">
          <cell r="A46">
            <v>29</v>
          </cell>
          <cell r="B46">
            <v>9</v>
          </cell>
          <cell r="C46">
            <v>805.53171980953766</v>
          </cell>
          <cell r="D46">
            <v>1</v>
          </cell>
          <cell r="E46">
            <v>403</v>
          </cell>
          <cell r="F46">
            <v>593</v>
          </cell>
          <cell r="G46">
            <v>3.3726812816188868E-3</v>
          </cell>
          <cell r="H46">
            <v>1.032540675844806E-2</v>
          </cell>
          <cell r="I46">
            <v>2860</v>
          </cell>
          <cell r="J46">
            <v>31960</v>
          </cell>
          <cell r="L46">
            <v>165</v>
          </cell>
        </row>
        <row r="47">
          <cell r="A47">
            <v>30</v>
          </cell>
          <cell r="B47">
            <v>10</v>
          </cell>
          <cell r="C47">
            <v>926.80831555421844</v>
          </cell>
          <cell r="D47">
            <v>1</v>
          </cell>
          <cell r="E47">
            <v>464</v>
          </cell>
          <cell r="F47">
            <v>743</v>
          </cell>
          <cell r="G47">
            <v>2.6917900403768506E-3</v>
          </cell>
          <cell r="H47">
            <v>9.7170620177193488E-3</v>
          </cell>
          <cell r="I47">
            <v>3030</v>
          </cell>
          <cell r="J47">
            <v>34990</v>
          </cell>
          <cell r="L47">
            <v>170</v>
          </cell>
        </row>
        <row r="48">
          <cell r="A48">
            <v>31</v>
          </cell>
          <cell r="B48">
            <v>11</v>
          </cell>
          <cell r="C48">
            <v>1061.0659089769267</v>
          </cell>
          <cell r="D48">
            <v>1</v>
          </cell>
          <cell r="E48">
            <v>531</v>
          </cell>
          <cell r="F48">
            <v>919</v>
          </cell>
          <cell r="G48">
            <v>2.176278563656148E-3</v>
          </cell>
          <cell r="H48">
            <v>9.1671031953902572E-3</v>
          </cell>
          <cell r="I48">
            <v>3190</v>
          </cell>
          <cell r="J48">
            <v>38180</v>
          </cell>
          <cell r="L48">
            <v>175</v>
          </cell>
        </row>
        <row r="49">
          <cell r="A49">
            <v>32</v>
          </cell>
          <cell r="B49">
            <v>13</v>
          </cell>
          <cell r="C49">
            <v>1214.5405041595154</v>
          </cell>
          <cell r="D49">
            <v>1</v>
          </cell>
          <cell r="E49">
            <v>608</v>
          </cell>
          <cell r="F49">
            <v>1119</v>
          </cell>
          <cell r="G49">
            <v>1.7873100983020554E-3</v>
          </cell>
          <cell r="H49">
            <v>8.6663456909003376E-3</v>
          </cell>
          <cell r="I49">
            <v>3360</v>
          </cell>
          <cell r="J49">
            <v>41540</v>
          </cell>
          <cell r="L49">
            <v>180</v>
          </cell>
        </row>
        <row r="50">
          <cell r="A50">
            <v>33</v>
          </cell>
          <cell r="B50">
            <v>14</v>
          </cell>
          <cell r="C50">
            <v>1389.9827325353704</v>
          </cell>
          <cell r="D50">
            <v>1</v>
          </cell>
          <cell r="E50">
            <v>695</v>
          </cell>
          <cell r="F50">
            <v>1320</v>
          </cell>
          <cell r="G50">
            <v>1.5151515151515152E-3</v>
          </cell>
          <cell r="H50">
            <v>8.2094519636121584E-3</v>
          </cell>
          <cell r="I50">
            <v>3530</v>
          </cell>
          <cell r="J50">
            <v>45070</v>
          </cell>
          <cell r="L50">
            <v>185</v>
          </cell>
        </row>
        <row r="51">
          <cell r="A51">
            <v>34</v>
          </cell>
          <cell r="B51">
            <v>16</v>
          </cell>
          <cell r="C51">
            <v>1590.536938010659</v>
          </cell>
          <cell r="D51">
            <v>1</v>
          </cell>
          <cell r="E51">
            <v>796</v>
          </cell>
          <cell r="F51">
            <v>1570</v>
          </cell>
          <cell r="G51">
            <v>1.2738853503184713E-3</v>
          </cell>
          <cell r="H51">
            <v>7.7916752101701865E-3</v>
          </cell>
          <cell r="I51">
            <v>3700</v>
          </cell>
          <cell r="J51">
            <v>48770</v>
          </cell>
          <cell r="L51">
            <v>190</v>
          </cell>
        </row>
        <row r="52">
          <cell r="A52">
            <v>35</v>
          </cell>
          <cell r="B52">
            <v>19</v>
          </cell>
          <cell r="C52">
            <v>1819.7975311197229</v>
          </cell>
          <cell r="D52">
            <v>1</v>
          </cell>
          <cell r="E52">
            <v>910</v>
          </cell>
          <cell r="F52">
            <v>1871</v>
          </cell>
          <cell r="G52">
            <v>1.0689470871191875E-3</v>
          </cell>
          <cell r="H52">
            <v>7.4074074074074077E-3</v>
          </cell>
          <cell r="I52">
            <v>3880</v>
          </cell>
          <cell r="J52">
            <v>52650</v>
          </cell>
          <cell r="L52">
            <v>195</v>
          </cell>
        </row>
        <row r="53">
          <cell r="A53">
            <v>36</v>
          </cell>
          <cell r="B53">
            <v>21</v>
          </cell>
          <cell r="C53">
            <v>2090.4193620040041</v>
          </cell>
          <cell r="D53">
            <v>1</v>
          </cell>
          <cell r="E53">
            <v>1046</v>
          </cell>
          <cell r="F53">
            <v>2221</v>
          </cell>
          <cell r="G53">
            <v>9.0049527239981989E-4</v>
          </cell>
          <cell r="H53">
            <v>7.0534297302063129E-3</v>
          </cell>
          <cell r="I53">
            <v>4060</v>
          </cell>
          <cell r="J53">
            <v>56710</v>
          </cell>
          <cell r="L53">
            <v>200</v>
          </cell>
        </row>
        <row r="54">
          <cell r="A54">
            <v>37</v>
          </cell>
          <cell r="B54">
            <v>25</v>
          </cell>
          <cell r="C54">
            <v>2409.5459116387074</v>
          </cell>
          <cell r="D54">
            <v>1</v>
          </cell>
          <cell r="E54">
            <v>1205</v>
          </cell>
          <cell r="F54">
            <v>2597</v>
          </cell>
          <cell r="G54">
            <v>7.7011936850211781E-4</v>
          </cell>
          <cell r="H54">
            <v>6.7268252666119769E-3</v>
          </cell>
          <cell r="I54">
            <v>4240</v>
          </cell>
          <cell r="J54">
            <v>60950</v>
          </cell>
          <cell r="L54">
            <v>205</v>
          </cell>
        </row>
        <row r="55">
          <cell r="A55">
            <v>38</v>
          </cell>
          <cell r="B55">
            <v>28</v>
          </cell>
          <cell r="C55">
            <v>2789.2407306099458</v>
          </cell>
          <cell r="D55">
            <v>1</v>
          </cell>
          <cell r="E55">
            <v>1395</v>
          </cell>
          <cell r="F55">
            <v>3022</v>
          </cell>
          <cell r="G55">
            <v>6.6181336863004633E-4</v>
          </cell>
          <cell r="H55">
            <v>6.4239828693790149E-3</v>
          </cell>
          <cell r="I55">
            <v>4430</v>
          </cell>
          <cell r="J55">
            <v>65380</v>
          </cell>
          <cell r="L55">
            <v>210</v>
          </cell>
        </row>
        <row r="56">
          <cell r="A56">
            <v>39</v>
          </cell>
          <cell r="B56">
            <v>33</v>
          </cell>
          <cell r="C56">
            <v>3231.7939220993076</v>
          </cell>
          <cell r="D56">
            <v>1</v>
          </cell>
          <cell r="E56">
            <v>1616</v>
          </cell>
          <cell r="F56">
            <v>3473</v>
          </cell>
          <cell r="G56">
            <v>5.7587100489490354E-4</v>
          </cell>
          <cell r="H56">
            <v>6.1428571428571426E-3</v>
          </cell>
          <cell r="I56">
            <v>4620</v>
          </cell>
          <cell r="J56">
            <v>70000</v>
          </cell>
          <cell r="L56">
            <v>215</v>
          </cell>
        </row>
        <row r="57">
          <cell r="A57">
            <v>40</v>
          </cell>
          <cell r="B57">
            <v>37</v>
          </cell>
          <cell r="C57">
            <v>3678.6024327376058</v>
          </cell>
          <cell r="D57">
            <v>1</v>
          </cell>
          <cell r="E57">
            <v>1840</v>
          </cell>
          <cell r="F57">
            <v>3974</v>
          </cell>
          <cell r="G57">
            <v>5.0327126321087065E-4</v>
          </cell>
          <cell r="H57">
            <v>5.8815666354765407E-3</v>
          </cell>
          <cell r="I57">
            <v>4810</v>
          </cell>
          <cell r="J57">
            <v>74810</v>
          </cell>
          <cell r="L57">
            <v>220</v>
          </cell>
        </row>
        <row r="58">
          <cell r="A58">
            <v>41</v>
          </cell>
          <cell r="B58">
            <v>42</v>
          </cell>
          <cell r="C58">
            <v>4140.7006378049327</v>
          </cell>
          <cell r="D58">
            <v>1</v>
          </cell>
          <cell r="E58">
            <v>2071</v>
          </cell>
          <cell r="F58">
            <v>4524</v>
          </cell>
          <cell r="G58">
            <v>4.4208664898320068E-4</v>
          </cell>
          <cell r="H58">
            <v>5.6383911790502447E-3</v>
          </cell>
          <cell r="I58">
            <v>5000</v>
          </cell>
          <cell r="J58">
            <v>79810</v>
          </cell>
          <cell r="L58">
            <v>225</v>
          </cell>
        </row>
        <row r="59">
          <cell r="A59">
            <v>42</v>
          </cell>
          <cell r="B59">
            <v>47</v>
          </cell>
          <cell r="C59">
            <v>4632.4711696491377</v>
          </cell>
          <cell r="D59">
            <v>1</v>
          </cell>
          <cell r="E59">
            <v>2317</v>
          </cell>
          <cell r="F59">
            <v>5125</v>
          </cell>
          <cell r="G59">
            <v>3.9024390243902441E-4</v>
          </cell>
          <cell r="H59">
            <v>5.3838951310861425E-3</v>
          </cell>
          <cell r="I59">
            <v>5630</v>
          </cell>
          <cell r="J59">
            <v>85440</v>
          </cell>
          <cell r="L59">
            <v>230</v>
          </cell>
        </row>
        <row r="60">
          <cell r="A60">
            <v>43</v>
          </cell>
          <cell r="B60">
            <v>52</v>
          </cell>
          <cell r="C60">
            <v>5155.6013817291359</v>
          </cell>
          <cell r="D60">
            <v>1</v>
          </cell>
          <cell r="E60">
            <v>2578</v>
          </cell>
          <cell r="F60">
            <v>5825</v>
          </cell>
          <cell r="G60">
            <v>3.4334763948497857E-4</v>
          </cell>
          <cell r="H60">
            <v>5.1214994006756019E-3</v>
          </cell>
          <cell r="I60">
            <v>6330</v>
          </cell>
          <cell r="J60">
            <v>91770</v>
          </cell>
          <cell r="L60">
            <v>235</v>
          </cell>
        </row>
        <row r="61">
          <cell r="A61">
            <v>44</v>
          </cell>
          <cell r="B61">
            <v>58</v>
          </cell>
          <cell r="C61">
            <v>5717.7670486371071</v>
          </cell>
          <cell r="D61">
            <v>1</v>
          </cell>
          <cell r="E61">
            <v>2859</v>
          </cell>
          <cell r="F61">
            <v>6726</v>
          </cell>
          <cell r="G61">
            <v>2.9735355337496281E-4</v>
          </cell>
          <cell r="H61">
            <v>4.8548599170628098E-3</v>
          </cell>
          <cell r="I61">
            <v>7100</v>
          </cell>
          <cell r="J61">
            <v>98870</v>
          </cell>
          <cell r="L61">
            <v>240</v>
          </cell>
        </row>
        <row r="62">
          <cell r="A62">
            <v>45</v>
          </cell>
          <cell r="B62">
            <v>64</v>
          </cell>
          <cell r="C62">
            <v>6334.6660824668288</v>
          </cell>
          <cell r="D62">
            <v>1</v>
          </cell>
          <cell r="E62">
            <v>3168</v>
          </cell>
          <cell r="F62">
            <v>7826</v>
          </cell>
          <cell r="G62">
            <v>2.5555839509327881E-4</v>
          </cell>
          <cell r="H62">
            <v>4.5875854320756486E-3</v>
          </cell>
          <cell r="I62">
            <v>7940</v>
          </cell>
          <cell r="J62">
            <v>106810</v>
          </cell>
          <cell r="L62">
            <v>245</v>
          </cell>
        </row>
        <row r="63">
          <cell r="A63">
            <v>46</v>
          </cell>
          <cell r="B63">
            <v>71</v>
          </cell>
          <cell r="C63">
            <v>7004.5757326319635</v>
          </cell>
          <cell r="D63">
            <v>1</v>
          </cell>
          <cell r="E63">
            <v>3503</v>
          </cell>
          <cell r="F63">
            <v>9126</v>
          </cell>
          <cell r="G63">
            <v>2.1915406530791147E-4</v>
          </cell>
          <cell r="H63">
            <v>4.3233895373973198E-3</v>
          </cell>
          <cell r="I63">
            <v>8840</v>
          </cell>
          <cell r="J63">
            <v>115650</v>
          </cell>
          <cell r="L63">
            <v>250</v>
          </cell>
        </row>
        <row r="64">
          <cell r="A64">
            <v>47</v>
          </cell>
          <cell r="B64">
            <v>78</v>
          </cell>
          <cell r="C64">
            <v>7778.2762492216843</v>
          </cell>
          <cell r="D64">
            <v>1</v>
          </cell>
          <cell r="E64">
            <v>3890</v>
          </cell>
          <cell r="F64">
            <v>10627</v>
          </cell>
          <cell r="G64">
            <v>1.8819986826009222E-4</v>
          </cell>
          <cell r="H64">
            <v>4.0643927319094679E-3</v>
          </cell>
          <cell r="I64">
            <v>9830</v>
          </cell>
          <cell r="J64">
            <v>125480</v>
          </cell>
          <cell r="L64">
            <v>255</v>
          </cell>
        </row>
        <row r="65">
          <cell r="A65">
            <v>48</v>
          </cell>
          <cell r="B65">
            <v>87</v>
          </cell>
          <cell r="C65">
            <v>8650.5547206806968</v>
          </cell>
          <cell r="D65">
            <v>1</v>
          </cell>
          <cell r="E65">
            <v>4326</v>
          </cell>
          <cell r="F65">
            <v>12327</v>
          </cell>
          <cell r="G65">
            <v>1.6224547740731728E-4</v>
          </cell>
          <cell r="H65">
            <v>3.8134350249339984E-3</v>
          </cell>
          <cell r="I65">
            <v>10880</v>
          </cell>
          <cell r="J65">
            <v>136360</v>
          </cell>
          <cell r="L65">
            <v>260</v>
          </cell>
        </row>
        <row r="66">
          <cell r="A66">
            <v>49</v>
          </cell>
          <cell r="B66">
            <v>98</v>
          </cell>
          <cell r="C66">
            <v>9722.8951462126115</v>
          </cell>
          <cell r="D66">
            <v>1</v>
          </cell>
          <cell r="E66">
            <v>4862</v>
          </cell>
          <cell r="F66">
            <v>14228</v>
          </cell>
          <cell r="G66">
            <v>1.4056789429294349E-4</v>
          </cell>
          <cell r="H66">
            <v>3.5716692499494574E-3</v>
          </cell>
          <cell r="I66">
            <v>12030</v>
          </cell>
          <cell r="J66">
            <v>148390</v>
          </cell>
          <cell r="L66">
            <v>265</v>
          </cell>
        </row>
        <row r="67">
          <cell r="L67" t="e">
            <v>#REF!</v>
          </cell>
        </row>
        <row r="68">
          <cell r="L68" t="e">
            <v>#REF!</v>
          </cell>
        </row>
        <row r="69">
          <cell r="L69" t="e">
            <v>#REF!</v>
          </cell>
        </row>
        <row r="70">
          <cell r="L70" t="e">
            <v>#REF!</v>
          </cell>
        </row>
        <row r="71">
          <cell r="L71" t="e">
            <v>#REF!</v>
          </cell>
        </row>
        <row r="72">
          <cell r="L72" t="e">
            <v>#REF!</v>
          </cell>
        </row>
        <row r="73">
          <cell r="L73" t="e">
            <v>#REF!</v>
          </cell>
        </row>
        <row r="74">
          <cell r="L74" t="e">
            <v>#REF!</v>
          </cell>
        </row>
        <row r="75">
          <cell r="L75" t="e">
            <v>#REF!</v>
          </cell>
        </row>
        <row r="76">
          <cell r="L76" t="e">
            <v>#REF!</v>
          </cell>
        </row>
        <row r="77">
          <cell r="L77" t="e">
            <v>#REF!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自用草稿"/>
      <sheetName val="文档说明"/>
      <sheetName val="装备能力拆分"/>
      <sheetName val="强化产出投放"/>
      <sheetName val="装备属性生成表 "/>
      <sheetName val="装备拆分数值生成"/>
      <sheetName val="装备强化消耗表"/>
      <sheetName val="强化消耗石头"/>
      <sheetName val="进阶消耗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B8">
            <v>1</v>
          </cell>
          <cell r="C8">
            <v>1</v>
          </cell>
          <cell r="D8">
            <v>1</v>
          </cell>
          <cell r="E8">
            <v>100</v>
          </cell>
          <cell r="F8">
            <v>1</v>
          </cell>
          <cell r="G8">
            <v>1</v>
          </cell>
          <cell r="H8">
            <v>1</v>
          </cell>
          <cell r="I8">
            <v>1</v>
          </cell>
          <cell r="J8">
            <v>2</v>
          </cell>
          <cell r="K8"/>
          <cell r="L8"/>
          <cell r="M8">
            <v>100</v>
          </cell>
          <cell r="N8">
            <v>100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1</v>
          </cell>
          <cell r="W8">
            <v>1</v>
          </cell>
          <cell r="X8">
            <v>1</v>
          </cell>
          <cell r="Y8">
            <v>0.9</v>
          </cell>
          <cell r="Z8">
            <v>0.8</v>
          </cell>
          <cell r="AC8">
            <v>1</v>
          </cell>
          <cell r="AD8">
            <v>1</v>
          </cell>
          <cell r="AE8">
            <v>0.95</v>
          </cell>
          <cell r="AF8">
            <v>0.9</v>
          </cell>
          <cell r="AG8">
            <v>0.85</v>
          </cell>
          <cell r="AH8">
            <v>0.8</v>
          </cell>
          <cell r="AI8">
            <v>0.75</v>
          </cell>
          <cell r="AJ8">
            <v>0.7</v>
          </cell>
          <cell r="AK8">
            <v>0.65</v>
          </cell>
          <cell r="AN8">
            <v>1</v>
          </cell>
          <cell r="AO8">
            <v>0.95</v>
          </cell>
          <cell r="AP8">
            <v>0.9</v>
          </cell>
          <cell r="AQ8">
            <v>0.85</v>
          </cell>
          <cell r="AR8">
            <v>0.8</v>
          </cell>
          <cell r="AS8">
            <v>0.75</v>
          </cell>
          <cell r="AT8">
            <v>0.7</v>
          </cell>
          <cell r="AU8">
            <v>0.65</v>
          </cell>
          <cell r="AV8">
            <v>0.6</v>
          </cell>
          <cell r="AX8">
            <v>1</v>
          </cell>
          <cell r="AY8">
            <v>0.95</v>
          </cell>
          <cell r="AZ8">
            <v>0.9</v>
          </cell>
          <cell r="BA8">
            <v>0.85</v>
          </cell>
          <cell r="BB8">
            <v>0.8</v>
          </cell>
          <cell r="BC8">
            <v>0.75</v>
          </cell>
          <cell r="BD8">
            <v>0.7</v>
          </cell>
          <cell r="BE8">
            <v>0.65</v>
          </cell>
          <cell r="BF8">
            <v>0.6</v>
          </cell>
          <cell r="BG8">
            <v>0.55000000000000004</v>
          </cell>
          <cell r="BI8">
            <v>1</v>
          </cell>
          <cell r="BJ8">
            <v>0.85</v>
          </cell>
          <cell r="BK8">
            <v>0.8</v>
          </cell>
          <cell r="BL8">
            <v>0.75</v>
          </cell>
          <cell r="BM8">
            <v>0.7</v>
          </cell>
          <cell r="BN8">
            <v>0.65</v>
          </cell>
          <cell r="BO8">
            <v>0.6</v>
          </cell>
          <cell r="BP8">
            <v>0.55000000000000004</v>
          </cell>
          <cell r="BQ8">
            <v>0.5</v>
          </cell>
          <cell r="BR8">
            <v>0.45</v>
          </cell>
          <cell r="BU8">
            <v>70</v>
          </cell>
          <cell r="BV8">
            <v>1</v>
          </cell>
        </row>
        <row r="9">
          <cell r="B9">
            <v>2</v>
          </cell>
          <cell r="C9">
            <v>2</v>
          </cell>
          <cell r="D9">
            <v>2</v>
          </cell>
          <cell r="E9">
            <v>100</v>
          </cell>
          <cell r="F9">
            <v>1</v>
          </cell>
          <cell r="G9">
            <v>2</v>
          </cell>
          <cell r="H9">
            <v>3</v>
          </cell>
          <cell r="I9">
            <v>1</v>
          </cell>
          <cell r="J9">
            <v>2</v>
          </cell>
          <cell r="K9"/>
          <cell r="L9"/>
          <cell r="M9">
            <v>150</v>
          </cell>
          <cell r="N9">
            <v>150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0.93</v>
          </cell>
          <cell r="Z9">
            <v>0.83000000000000007</v>
          </cell>
          <cell r="AB9">
            <v>1</v>
          </cell>
          <cell r="AC9">
            <v>1</v>
          </cell>
          <cell r="AD9">
            <v>1</v>
          </cell>
          <cell r="AE9">
            <v>0.98</v>
          </cell>
          <cell r="AF9">
            <v>0.93</v>
          </cell>
          <cell r="AG9">
            <v>0.88</v>
          </cell>
          <cell r="AH9">
            <v>0.83000000000000007</v>
          </cell>
          <cell r="AI9">
            <v>0.78</v>
          </cell>
          <cell r="AJ9">
            <v>0.73</v>
          </cell>
          <cell r="AK9">
            <v>0.68</v>
          </cell>
          <cell r="AM9">
            <v>1</v>
          </cell>
          <cell r="AN9">
            <v>1</v>
          </cell>
          <cell r="AO9">
            <v>0.98</v>
          </cell>
          <cell r="AP9">
            <v>0.93</v>
          </cell>
          <cell r="AQ9">
            <v>0.88</v>
          </cell>
          <cell r="AR9">
            <v>0.83000000000000007</v>
          </cell>
          <cell r="AS9">
            <v>0.78</v>
          </cell>
          <cell r="AT9">
            <v>0.73</v>
          </cell>
          <cell r="AU9">
            <v>0.68</v>
          </cell>
          <cell r="AV9">
            <v>0.63</v>
          </cell>
          <cell r="AX9">
            <v>2</v>
          </cell>
          <cell r="AY9">
            <v>0.98</v>
          </cell>
          <cell r="AZ9">
            <v>0.93</v>
          </cell>
          <cell r="BA9">
            <v>0.88</v>
          </cell>
          <cell r="BB9">
            <v>0.83000000000000007</v>
          </cell>
          <cell r="BC9">
            <v>0.78</v>
          </cell>
          <cell r="BD9">
            <v>0.73</v>
          </cell>
          <cell r="BE9">
            <v>0.68</v>
          </cell>
          <cell r="BF9">
            <v>0.63</v>
          </cell>
          <cell r="BG9">
            <v>0.58000000000000007</v>
          </cell>
          <cell r="BI9">
            <v>2</v>
          </cell>
          <cell r="BJ9">
            <v>0.88</v>
          </cell>
          <cell r="BK9">
            <v>0.83000000000000007</v>
          </cell>
          <cell r="BL9">
            <v>0.78</v>
          </cell>
          <cell r="BM9">
            <v>0.73</v>
          </cell>
          <cell r="BN9">
            <v>0.68</v>
          </cell>
          <cell r="BO9">
            <v>0.63</v>
          </cell>
          <cell r="BP9">
            <v>0.58000000000000007</v>
          </cell>
          <cell r="BQ9">
            <v>0.53</v>
          </cell>
          <cell r="BR9">
            <v>0.48</v>
          </cell>
          <cell r="BU9">
            <v>105</v>
          </cell>
          <cell r="BV9">
            <v>3</v>
          </cell>
        </row>
        <row r="10">
          <cell r="B10">
            <v>3</v>
          </cell>
          <cell r="C10">
            <v>3</v>
          </cell>
          <cell r="D10">
            <v>2</v>
          </cell>
          <cell r="E10">
            <v>100</v>
          </cell>
          <cell r="F10">
            <v>1</v>
          </cell>
          <cell r="G10">
            <v>2</v>
          </cell>
          <cell r="H10">
            <v>5</v>
          </cell>
          <cell r="I10">
            <v>1</v>
          </cell>
          <cell r="J10">
            <v>2</v>
          </cell>
          <cell r="K10"/>
          <cell r="L10"/>
          <cell r="M10">
            <v>200</v>
          </cell>
          <cell r="N10">
            <v>200</v>
          </cell>
          <cell r="Q10">
            <v>2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0.96000000000000008</v>
          </cell>
          <cell r="Z10">
            <v>0.8600000000000001</v>
          </cell>
          <cell r="AB10">
            <v>2</v>
          </cell>
          <cell r="AC10">
            <v>1</v>
          </cell>
          <cell r="AD10">
            <v>1</v>
          </cell>
          <cell r="AE10">
            <v>1</v>
          </cell>
          <cell r="AF10">
            <v>0.96000000000000008</v>
          </cell>
          <cell r="AG10">
            <v>0.91</v>
          </cell>
          <cell r="AH10">
            <v>0.8600000000000001</v>
          </cell>
          <cell r="AI10">
            <v>0.81</v>
          </cell>
          <cell r="AJ10">
            <v>0.76</v>
          </cell>
          <cell r="AK10">
            <v>0.71000000000000008</v>
          </cell>
          <cell r="AM10">
            <v>2</v>
          </cell>
          <cell r="AN10">
            <v>1</v>
          </cell>
          <cell r="AO10">
            <v>1</v>
          </cell>
          <cell r="AP10">
            <v>0.96000000000000008</v>
          </cell>
          <cell r="AQ10">
            <v>0.91</v>
          </cell>
          <cell r="AR10">
            <v>0.8600000000000001</v>
          </cell>
          <cell r="AS10">
            <v>0.81</v>
          </cell>
          <cell r="AT10">
            <v>0.76</v>
          </cell>
          <cell r="AU10">
            <v>0.71000000000000008</v>
          </cell>
          <cell r="AV10">
            <v>0.66</v>
          </cell>
          <cell r="AX10">
            <v>3</v>
          </cell>
          <cell r="AY10">
            <v>1</v>
          </cell>
          <cell r="AZ10">
            <v>0.96000000000000008</v>
          </cell>
          <cell r="BA10">
            <v>0.91</v>
          </cell>
          <cell r="BB10">
            <v>0.8600000000000001</v>
          </cell>
          <cell r="BC10">
            <v>0.81</v>
          </cell>
          <cell r="BD10">
            <v>0.76</v>
          </cell>
          <cell r="BE10">
            <v>0.71000000000000008</v>
          </cell>
          <cell r="BF10">
            <v>0.66</v>
          </cell>
          <cell r="BG10">
            <v>0.6100000000000001</v>
          </cell>
          <cell r="BI10">
            <v>3</v>
          </cell>
          <cell r="BJ10">
            <v>0.91</v>
          </cell>
          <cell r="BK10">
            <v>0.8600000000000001</v>
          </cell>
          <cell r="BL10">
            <v>0.81</v>
          </cell>
          <cell r="BM10">
            <v>0.76</v>
          </cell>
          <cell r="BN10">
            <v>0.71000000000000008</v>
          </cell>
          <cell r="BO10">
            <v>0.66</v>
          </cell>
          <cell r="BP10">
            <v>0.6100000000000001</v>
          </cell>
          <cell r="BQ10">
            <v>0.56000000000000005</v>
          </cell>
          <cell r="BR10">
            <v>0.51</v>
          </cell>
          <cell r="BU10">
            <v>140</v>
          </cell>
          <cell r="BV10">
            <v>5</v>
          </cell>
        </row>
        <row r="11">
          <cell r="B11">
            <v>4</v>
          </cell>
          <cell r="C11">
            <v>4</v>
          </cell>
          <cell r="D11">
            <v>2</v>
          </cell>
          <cell r="E11">
            <v>100</v>
          </cell>
          <cell r="F11">
            <v>1</v>
          </cell>
          <cell r="G11">
            <v>2</v>
          </cell>
          <cell r="H11">
            <v>7</v>
          </cell>
          <cell r="I11">
            <v>1</v>
          </cell>
          <cell r="J11">
            <v>2</v>
          </cell>
          <cell r="K11"/>
          <cell r="L11"/>
          <cell r="M11">
            <v>250</v>
          </cell>
          <cell r="N11">
            <v>250</v>
          </cell>
          <cell r="Q11">
            <v>3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1</v>
          </cell>
          <cell r="W11">
            <v>1</v>
          </cell>
          <cell r="X11">
            <v>1</v>
          </cell>
          <cell r="Y11">
            <v>0.9900000000000001</v>
          </cell>
          <cell r="Z11">
            <v>0.89000000000000012</v>
          </cell>
          <cell r="AB11">
            <v>3</v>
          </cell>
          <cell r="AC11">
            <v>1</v>
          </cell>
          <cell r="AD11">
            <v>1</v>
          </cell>
          <cell r="AE11">
            <v>1</v>
          </cell>
          <cell r="AF11">
            <v>0.9900000000000001</v>
          </cell>
          <cell r="AG11">
            <v>0.94000000000000006</v>
          </cell>
          <cell r="AH11">
            <v>0.89000000000000012</v>
          </cell>
          <cell r="AI11">
            <v>0.84000000000000008</v>
          </cell>
          <cell r="AJ11">
            <v>0.79</v>
          </cell>
          <cell r="AK11">
            <v>0.7400000000000001</v>
          </cell>
          <cell r="AM11">
            <v>3</v>
          </cell>
          <cell r="AN11">
            <v>1</v>
          </cell>
          <cell r="AO11">
            <v>1</v>
          </cell>
          <cell r="AP11">
            <v>0.9900000000000001</v>
          </cell>
          <cell r="AQ11">
            <v>0.94000000000000006</v>
          </cell>
          <cell r="AR11">
            <v>0.89000000000000012</v>
          </cell>
          <cell r="AS11">
            <v>0.84000000000000008</v>
          </cell>
          <cell r="AT11">
            <v>0.79</v>
          </cell>
          <cell r="AU11">
            <v>0.7400000000000001</v>
          </cell>
          <cell r="AV11">
            <v>0.69000000000000006</v>
          </cell>
          <cell r="AX11">
            <v>4</v>
          </cell>
          <cell r="AY11">
            <v>1</v>
          </cell>
          <cell r="AZ11">
            <v>0.9900000000000001</v>
          </cell>
          <cell r="BA11">
            <v>0.94000000000000006</v>
          </cell>
          <cell r="BB11">
            <v>0.89000000000000012</v>
          </cell>
          <cell r="BC11">
            <v>0.84000000000000008</v>
          </cell>
          <cell r="BD11">
            <v>0.79</v>
          </cell>
          <cell r="BE11">
            <v>0.7400000000000001</v>
          </cell>
          <cell r="BF11">
            <v>0.69000000000000006</v>
          </cell>
          <cell r="BG11">
            <v>0.64000000000000012</v>
          </cell>
          <cell r="BI11">
            <v>4</v>
          </cell>
          <cell r="BJ11">
            <v>0.94000000000000006</v>
          </cell>
          <cell r="BK11">
            <v>0.89000000000000012</v>
          </cell>
          <cell r="BL11">
            <v>0.84000000000000008</v>
          </cell>
          <cell r="BM11">
            <v>0.79</v>
          </cell>
          <cell r="BN11">
            <v>0.7400000000000001</v>
          </cell>
          <cell r="BO11">
            <v>0.69000000000000006</v>
          </cell>
          <cell r="BP11">
            <v>0.64000000000000012</v>
          </cell>
          <cell r="BQ11">
            <v>0.59000000000000008</v>
          </cell>
          <cell r="BR11">
            <v>0.54</v>
          </cell>
          <cell r="BU11">
            <v>175</v>
          </cell>
          <cell r="BV11">
            <v>7</v>
          </cell>
        </row>
        <row r="12">
          <cell r="B12">
            <v>5</v>
          </cell>
          <cell r="C12">
            <v>5</v>
          </cell>
          <cell r="D12">
            <v>3</v>
          </cell>
          <cell r="E12">
            <v>100</v>
          </cell>
          <cell r="F12">
            <v>1</v>
          </cell>
          <cell r="G12">
            <v>3</v>
          </cell>
          <cell r="H12">
            <v>10</v>
          </cell>
          <cell r="I12">
            <v>1</v>
          </cell>
          <cell r="J12">
            <v>2</v>
          </cell>
          <cell r="K12"/>
          <cell r="L12"/>
          <cell r="M12">
            <v>300</v>
          </cell>
          <cell r="N12">
            <v>300</v>
          </cell>
          <cell r="Q12">
            <v>4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1</v>
          </cell>
          <cell r="W12">
            <v>1</v>
          </cell>
          <cell r="X12">
            <v>1</v>
          </cell>
          <cell r="Y12">
            <v>1</v>
          </cell>
          <cell r="Z12">
            <v>0.92000000000000015</v>
          </cell>
          <cell r="AB12">
            <v>4</v>
          </cell>
          <cell r="AC12">
            <v>1</v>
          </cell>
          <cell r="AD12">
            <v>1</v>
          </cell>
          <cell r="AE12">
            <v>1</v>
          </cell>
          <cell r="AF12">
            <v>1</v>
          </cell>
          <cell r="AG12">
            <v>0.97000000000000008</v>
          </cell>
          <cell r="AH12">
            <v>0.92000000000000015</v>
          </cell>
          <cell r="AI12">
            <v>0.87000000000000011</v>
          </cell>
          <cell r="AJ12">
            <v>0.82000000000000006</v>
          </cell>
          <cell r="AK12">
            <v>0.77000000000000013</v>
          </cell>
          <cell r="AM12">
            <v>4</v>
          </cell>
          <cell r="AN12">
            <v>1</v>
          </cell>
          <cell r="AO12">
            <v>1</v>
          </cell>
          <cell r="AP12">
            <v>1</v>
          </cell>
          <cell r="AQ12">
            <v>0.97000000000000008</v>
          </cell>
          <cell r="AR12">
            <v>0.92000000000000015</v>
          </cell>
          <cell r="AS12">
            <v>0.87000000000000011</v>
          </cell>
          <cell r="AT12">
            <v>0.82000000000000006</v>
          </cell>
          <cell r="AU12">
            <v>0.77000000000000013</v>
          </cell>
          <cell r="AV12">
            <v>0.72000000000000008</v>
          </cell>
          <cell r="AX12">
            <v>5</v>
          </cell>
          <cell r="AY12">
            <v>1</v>
          </cell>
          <cell r="AZ12">
            <v>1</v>
          </cell>
          <cell r="BA12">
            <v>0.97000000000000008</v>
          </cell>
          <cell r="BB12">
            <v>0.92000000000000015</v>
          </cell>
          <cell r="BC12">
            <v>0.87000000000000011</v>
          </cell>
          <cell r="BD12">
            <v>0.82000000000000006</v>
          </cell>
          <cell r="BE12">
            <v>0.77000000000000013</v>
          </cell>
          <cell r="BF12">
            <v>0.72000000000000008</v>
          </cell>
          <cell r="BG12">
            <v>0.67000000000000015</v>
          </cell>
          <cell r="BI12">
            <v>5</v>
          </cell>
          <cell r="BJ12">
            <v>0.97000000000000008</v>
          </cell>
          <cell r="BK12">
            <v>0.92000000000000015</v>
          </cell>
          <cell r="BL12">
            <v>0.87000000000000011</v>
          </cell>
          <cell r="BM12">
            <v>0.82000000000000006</v>
          </cell>
          <cell r="BN12">
            <v>0.77000000000000013</v>
          </cell>
          <cell r="BO12">
            <v>0.72000000000000008</v>
          </cell>
          <cell r="BP12">
            <v>0.67000000000000015</v>
          </cell>
          <cell r="BQ12">
            <v>0.62000000000000011</v>
          </cell>
          <cell r="BR12">
            <v>0.57000000000000006</v>
          </cell>
          <cell r="BU12">
            <v>210</v>
          </cell>
          <cell r="BV12">
            <v>10</v>
          </cell>
        </row>
        <row r="13">
          <cell r="B13">
            <v>6</v>
          </cell>
          <cell r="C13">
            <v>6</v>
          </cell>
          <cell r="D13">
            <v>4</v>
          </cell>
          <cell r="E13">
            <v>100</v>
          </cell>
          <cell r="F13">
            <v>1</v>
          </cell>
          <cell r="G13">
            <v>4</v>
          </cell>
          <cell r="H13">
            <v>14</v>
          </cell>
          <cell r="I13">
            <v>1</v>
          </cell>
          <cell r="J13">
            <v>2</v>
          </cell>
          <cell r="K13"/>
          <cell r="L13"/>
          <cell r="M13">
            <v>350</v>
          </cell>
          <cell r="N13">
            <v>350</v>
          </cell>
          <cell r="Q13">
            <v>5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1</v>
          </cell>
          <cell r="W13">
            <v>1</v>
          </cell>
          <cell r="X13">
            <v>1</v>
          </cell>
          <cell r="Y13">
            <v>1</v>
          </cell>
          <cell r="Z13">
            <v>0.95000000000000018</v>
          </cell>
          <cell r="AB13">
            <v>5</v>
          </cell>
          <cell r="AC13">
            <v>1</v>
          </cell>
          <cell r="AD13">
            <v>1</v>
          </cell>
          <cell r="AE13">
            <v>1</v>
          </cell>
          <cell r="AF13">
            <v>1</v>
          </cell>
          <cell r="AG13">
            <v>1</v>
          </cell>
          <cell r="AH13">
            <v>0.95000000000000018</v>
          </cell>
          <cell r="AI13">
            <v>0.90000000000000013</v>
          </cell>
          <cell r="AJ13">
            <v>0.85000000000000009</v>
          </cell>
          <cell r="AK13">
            <v>0.80000000000000016</v>
          </cell>
          <cell r="AM13">
            <v>5</v>
          </cell>
          <cell r="AN13">
            <v>1</v>
          </cell>
          <cell r="AO13">
            <v>1</v>
          </cell>
          <cell r="AP13">
            <v>1</v>
          </cell>
          <cell r="AQ13">
            <v>1</v>
          </cell>
          <cell r="AR13">
            <v>0.95000000000000018</v>
          </cell>
          <cell r="AS13">
            <v>0.90000000000000013</v>
          </cell>
          <cell r="AT13">
            <v>0.85000000000000009</v>
          </cell>
          <cell r="AU13">
            <v>0.80000000000000016</v>
          </cell>
          <cell r="AV13">
            <v>0.75000000000000011</v>
          </cell>
          <cell r="AX13">
            <v>6</v>
          </cell>
          <cell r="AY13">
            <v>1</v>
          </cell>
          <cell r="AZ13">
            <v>1</v>
          </cell>
          <cell r="BA13">
            <v>1</v>
          </cell>
          <cell r="BB13">
            <v>0.95000000000000018</v>
          </cell>
          <cell r="BC13">
            <v>0.90000000000000013</v>
          </cell>
          <cell r="BD13">
            <v>0.85000000000000009</v>
          </cell>
          <cell r="BE13">
            <v>0.80000000000000016</v>
          </cell>
          <cell r="BF13">
            <v>0.75000000000000011</v>
          </cell>
          <cell r="BG13">
            <v>0.70000000000000018</v>
          </cell>
          <cell r="BI13">
            <v>6</v>
          </cell>
          <cell r="BJ13">
            <v>1</v>
          </cell>
          <cell r="BK13">
            <v>0.95000000000000018</v>
          </cell>
          <cell r="BL13">
            <v>0.90000000000000013</v>
          </cell>
          <cell r="BM13">
            <v>0.85000000000000009</v>
          </cell>
          <cell r="BN13">
            <v>0.80000000000000016</v>
          </cell>
          <cell r="BO13">
            <v>0.75000000000000011</v>
          </cell>
          <cell r="BP13">
            <v>0.70000000000000018</v>
          </cell>
          <cell r="BQ13">
            <v>0.65000000000000013</v>
          </cell>
          <cell r="BR13">
            <v>0.60000000000000009</v>
          </cell>
          <cell r="BU13">
            <v>245</v>
          </cell>
          <cell r="BV13">
            <v>14</v>
          </cell>
        </row>
        <row r="14">
          <cell r="B14">
            <v>7</v>
          </cell>
          <cell r="C14">
            <v>7</v>
          </cell>
          <cell r="D14">
            <v>4</v>
          </cell>
          <cell r="E14">
            <v>100</v>
          </cell>
          <cell r="F14">
            <v>1</v>
          </cell>
          <cell r="G14">
            <v>4</v>
          </cell>
          <cell r="H14">
            <v>18</v>
          </cell>
          <cell r="I14">
            <v>1</v>
          </cell>
          <cell r="J14">
            <v>2</v>
          </cell>
          <cell r="K14"/>
          <cell r="L14"/>
          <cell r="M14">
            <v>400</v>
          </cell>
          <cell r="N14">
            <v>400</v>
          </cell>
          <cell r="Q14">
            <v>6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1</v>
          </cell>
          <cell r="W14">
            <v>1</v>
          </cell>
          <cell r="X14">
            <v>1</v>
          </cell>
          <cell r="Y14">
            <v>1</v>
          </cell>
          <cell r="Z14">
            <v>0.9800000000000002</v>
          </cell>
          <cell r="AB14">
            <v>6</v>
          </cell>
          <cell r="AC14">
            <v>1</v>
          </cell>
          <cell r="AD14">
            <v>1</v>
          </cell>
          <cell r="AE14">
            <v>1</v>
          </cell>
          <cell r="AF14">
            <v>1</v>
          </cell>
          <cell r="AG14">
            <v>1</v>
          </cell>
          <cell r="AH14">
            <v>0.9800000000000002</v>
          </cell>
          <cell r="AI14">
            <v>0.93000000000000016</v>
          </cell>
          <cell r="AJ14">
            <v>0.88000000000000012</v>
          </cell>
          <cell r="AK14">
            <v>0.83000000000000018</v>
          </cell>
          <cell r="AM14">
            <v>6</v>
          </cell>
          <cell r="AN14">
            <v>1</v>
          </cell>
          <cell r="AO14">
            <v>1</v>
          </cell>
          <cell r="AP14">
            <v>1</v>
          </cell>
          <cell r="AQ14">
            <v>1</v>
          </cell>
          <cell r="AR14">
            <v>0.9800000000000002</v>
          </cell>
          <cell r="AS14">
            <v>0.93000000000000016</v>
          </cell>
          <cell r="AT14">
            <v>0.88000000000000012</v>
          </cell>
          <cell r="AU14">
            <v>0.83000000000000018</v>
          </cell>
          <cell r="AV14">
            <v>0.78000000000000014</v>
          </cell>
          <cell r="AX14">
            <v>7</v>
          </cell>
          <cell r="AY14">
            <v>1</v>
          </cell>
          <cell r="AZ14">
            <v>1</v>
          </cell>
          <cell r="BA14">
            <v>1</v>
          </cell>
          <cell r="BB14">
            <v>0.9800000000000002</v>
          </cell>
          <cell r="BC14">
            <v>0.93000000000000016</v>
          </cell>
          <cell r="BD14">
            <v>0.88000000000000012</v>
          </cell>
          <cell r="BE14">
            <v>0.83000000000000018</v>
          </cell>
          <cell r="BF14">
            <v>0.78000000000000014</v>
          </cell>
          <cell r="BG14">
            <v>0.7300000000000002</v>
          </cell>
          <cell r="BI14">
            <v>7</v>
          </cell>
          <cell r="BJ14">
            <v>1</v>
          </cell>
          <cell r="BK14">
            <v>0.9800000000000002</v>
          </cell>
          <cell r="BL14">
            <v>0.93000000000000016</v>
          </cell>
          <cell r="BM14">
            <v>0.88000000000000012</v>
          </cell>
          <cell r="BN14">
            <v>0.83000000000000018</v>
          </cell>
          <cell r="BO14">
            <v>0.78000000000000014</v>
          </cell>
          <cell r="BP14">
            <v>0.7300000000000002</v>
          </cell>
          <cell r="BQ14">
            <v>0.68000000000000016</v>
          </cell>
          <cell r="BR14">
            <v>0.63000000000000012</v>
          </cell>
          <cell r="BU14">
            <v>280</v>
          </cell>
          <cell r="BV14">
            <v>18</v>
          </cell>
        </row>
        <row r="15">
          <cell r="B15">
            <v>8</v>
          </cell>
          <cell r="C15">
            <v>8</v>
          </cell>
          <cell r="D15">
            <v>5</v>
          </cell>
          <cell r="E15">
            <v>90</v>
          </cell>
          <cell r="F15">
            <v>2.5</v>
          </cell>
          <cell r="G15">
            <v>12.5</v>
          </cell>
          <cell r="H15">
            <v>30.5</v>
          </cell>
          <cell r="I15">
            <v>1</v>
          </cell>
          <cell r="J15">
            <v>2</v>
          </cell>
          <cell r="K15"/>
          <cell r="L15"/>
          <cell r="M15">
            <v>450</v>
          </cell>
          <cell r="N15">
            <v>1125</v>
          </cell>
          <cell r="Q15">
            <v>7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  <cell r="V15">
            <v>1</v>
          </cell>
          <cell r="W15">
            <v>1</v>
          </cell>
          <cell r="X15">
            <v>1</v>
          </cell>
          <cell r="Y15">
            <v>1</v>
          </cell>
          <cell r="Z15">
            <v>1</v>
          </cell>
          <cell r="AB15">
            <v>7</v>
          </cell>
          <cell r="AC15">
            <v>1</v>
          </cell>
          <cell r="AD15">
            <v>1</v>
          </cell>
          <cell r="AE15">
            <v>1</v>
          </cell>
          <cell r="AF15">
            <v>1</v>
          </cell>
          <cell r="AG15">
            <v>1</v>
          </cell>
          <cell r="AH15">
            <v>1</v>
          </cell>
          <cell r="AI15">
            <v>0.96000000000000019</v>
          </cell>
          <cell r="AJ15">
            <v>0.91000000000000014</v>
          </cell>
          <cell r="AK15">
            <v>0.86000000000000021</v>
          </cell>
          <cell r="AM15">
            <v>7</v>
          </cell>
          <cell r="AN15">
            <v>1</v>
          </cell>
          <cell r="AO15">
            <v>1</v>
          </cell>
          <cell r="AP15">
            <v>1</v>
          </cell>
          <cell r="AQ15">
            <v>1</v>
          </cell>
          <cell r="AR15">
            <v>1</v>
          </cell>
          <cell r="AS15">
            <v>0.96000000000000019</v>
          </cell>
          <cell r="AT15">
            <v>0.91000000000000014</v>
          </cell>
          <cell r="AU15">
            <v>0.86000000000000021</v>
          </cell>
          <cell r="AV15">
            <v>0.81000000000000016</v>
          </cell>
          <cell r="AX15">
            <v>8</v>
          </cell>
          <cell r="AY15">
            <v>1</v>
          </cell>
          <cell r="AZ15">
            <v>1</v>
          </cell>
          <cell r="BA15">
            <v>1</v>
          </cell>
          <cell r="BB15">
            <v>1</v>
          </cell>
          <cell r="BC15">
            <v>0.96000000000000019</v>
          </cell>
          <cell r="BD15">
            <v>0.91000000000000014</v>
          </cell>
          <cell r="BE15">
            <v>0.86000000000000021</v>
          </cell>
          <cell r="BF15">
            <v>0.81000000000000016</v>
          </cell>
          <cell r="BG15">
            <v>0.76000000000000023</v>
          </cell>
          <cell r="BI15">
            <v>8</v>
          </cell>
          <cell r="BJ15">
            <v>1</v>
          </cell>
          <cell r="BK15">
            <v>1</v>
          </cell>
          <cell r="BL15">
            <v>0.96000000000000019</v>
          </cell>
          <cell r="BM15">
            <v>0.91000000000000014</v>
          </cell>
          <cell r="BN15">
            <v>0.86000000000000021</v>
          </cell>
          <cell r="BO15">
            <v>0.81000000000000016</v>
          </cell>
          <cell r="BP15">
            <v>0.76000000000000023</v>
          </cell>
          <cell r="BQ15">
            <v>0.71000000000000019</v>
          </cell>
          <cell r="BR15">
            <v>0.66000000000000014</v>
          </cell>
          <cell r="BU15">
            <v>787.5</v>
          </cell>
          <cell r="BV15">
            <v>23</v>
          </cell>
        </row>
        <row r="16">
          <cell r="B16">
            <v>9</v>
          </cell>
          <cell r="C16">
            <v>9</v>
          </cell>
          <cell r="D16">
            <v>6</v>
          </cell>
          <cell r="E16">
            <v>80</v>
          </cell>
          <cell r="F16">
            <v>4</v>
          </cell>
          <cell r="G16">
            <v>24</v>
          </cell>
          <cell r="H16">
            <v>54.5</v>
          </cell>
          <cell r="I16">
            <v>1</v>
          </cell>
          <cell r="J16">
            <v>2</v>
          </cell>
          <cell r="K16"/>
          <cell r="L16"/>
          <cell r="M16">
            <v>500</v>
          </cell>
          <cell r="N16">
            <v>2000</v>
          </cell>
          <cell r="Q16">
            <v>8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  <cell r="V16">
            <v>1</v>
          </cell>
          <cell r="W16">
            <v>1</v>
          </cell>
          <cell r="X16">
            <v>1</v>
          </cell>
          <cell r="Y16">
            <v>1</v>
          </cell>
          <cell r="Z16">
            <v>1</v>
          </cell>
          <cell r="AB16">
            <v>8</v>
          </cell>
          <cell r="AC16">
            <v>1</v>
          </cell>
          <cell r="AD16">
            <v>1</v>
          </cell>
          <cell r="AE16">
            <v>1</v>
          </cell>
          <cell r="AF16">
            <v>1</v>
          </cell>
          <cell r="AG16">
            <v>1</v>
          </cell>
          <cell r="AH16">
            <v>1</v>
          </cell>
          <cell r="AI16">
            <v>0.99000000000000021</v>
          </cell>
          <cell r="AJ16">
            <v>0.94000000000000017</v>
          </cell>
          <cell r="AK16">
            <v>0.89000000000000024</v>
          </cell>
          <cell r="AM16">
            <v>8</v>
          </cell>
          <cell r="AN16">
            <v>1</v>
          </cell>
          <cell r="AO16">
            <v>1</v>
          </cell>
          <cell r="AP16">
            <v>1</v>
          </cell>
          <cell r="AQ16">
            <v>1</v>
          </cell>
          <cell r="AR16">
            <v>1</v>
          </cell>
          <cell r="AS16">
            <v>0.99000000000000021</v>
          </cell>
          <cell r="AT16">
            <v>0.94000000000000017</v>
          </cell>
          <cell r="AU16">
            <v>0.89000000000000024</v>
          </cell>
          <cell r="AV16">
            <v>0.84000000000000019</v>
          </cell>
          <cell r="AX16">
            <v>9</v>
          </cell>
          <cell r="AY16">
            <v>1</v>
          </cell>
          <cell r="AZ16">
            <v>1</v>
          </cell>
          <cell r="BA16">
            <v>1</v>
          </cell>
          <cell r="BB16">
            <v>1</v>
          </cell>
          <cell r="BC16">
            <v>0.99000000000000021</v>
          </cell>
          <cell r="BD16">
            <v>0.94000000000000017</v>
          </cell>
          <cell r="BE16">
            <v>0.89000000000000024</v>
          </cell>
          <cell r="BF16">
            <v>0.84000000000000019</v>
          </cell>
          <cell r="BG16">
            <v>0.79000000000000026</v>
          </cell>
          <cell r="BI16">
            <v>9</v>
          </cell>
          <cell r="BJ16">
            <v>1</v>
          </cell>
          <cell r="BK16">
            <v>1</v>
          </cell>
          <cell r="BL16">
            <v>0.99000000000000021</v>
          </cell>
          <cell r="BM16">
            <v>0.94000000000000017</v>
          </cell>
          <cell r="BN16">
            <v>0.89000000000000024</v>
          </cell>
          <cell r="BO16">
            <v>0.84000000000000019</v>
          </cell>
          <cell r="BP16">
            <v>0.79000000000000026</v>
          </cell>
          <cell r="BQ16">
            <v>0.74000000000000021</v>
          </cell>
          <cell r="BR16">
            <v>0.69000000000000017</v>
          </cell>
          <cell r="BT16">
            <v>200</v>
          </cell>
          <cell r="BU16">
            <v>1400</v>
          </cell>
          <cell r="BV16">
            <v>29</v>
          </cell>
        </row>
        <row r="17">
          <cell r="B17">
            <v>10</v>
          </cell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Q17">
            <v>9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  <cell r="V17">
            <v>1</v>
          </cell>
          <cell r="W17">
            <v>1</v>
          </cell>
          <cell r="X17">
            <v>1</v>
          </cell>
          <cell r="Y17">
            <v>1</v>
          </cell>
          <cell r="Z17">
            <v>1</v>
          </cell>
          <cell r="AB17">
            <v>9</v>
          </cell>
          <cell r="AC17">
            <v>1</v>
          </cell>
          <cell r="AD17">
            <v>1</v>
          </cell>
          <cell r="AE17">
            <v>1</v>
          </cell>
          <cell r="AF17">
            <v>1</v>
          </cell>
          <cell r="AG17">
            <v>1</v>
          </cell>
          <cell r="AH17">
            <v>1</v>
          </cell>
          <cell r="AI17">
            <v>1</v>
          </cell>
          <cell r="AJ17">
            <v>0.9700000000000002</v>
          </cell>
          <cell r="AK17">
            <v>0.92000000000000026</v>
          </cell>
          <cell r="AM17">
            <v>9</v>
          </cell>
          <cell r="AN17">
            <v>1</v>
          </cell>
          <cell r="AO17">
            <v>1</v>
          </cell>
          <cell r="AP17">
            <v>1</v>
          </cell>
          <cell r="AQ17">
            <v>1</v>
          </cell>
          <cell r="AR17">
            <v>1</v>
          </cell>
          <cell r="AS17">
            <v>1</v>
          </cell>
          <cell r="AT17">
            <v>0.9700000000000002</v>
          </cell>
          <cell r="AU17">
            <v>0.92000000000000026</v>
          </cell>
          <cell r="AV17">
            <v>0.87000000000000022</v>
          </cell>
          <cell r="AX17">
            <v>10</v>
          </cell>
          <cell r="AY17">
            <v>1</v>
          </cell>
          <cell r="AZ17">
            <v>1</v>
          </cell>
          <cell r="BA17">
            <v>1</v>
          </cell>
          <cell r="BB17">
            <v>1</v>
          </cell>
          <cell r="BC17">
            <v>1</v>
          </cell>
          <cell r="BD17">
            <v>0.9700000000000002</v>
          </cell>
          <cell r="BE17">
            <v>0.92000000000000026</v>
          </cell>
          <cell r="BF17">
            <v>0.87000000000000022</v>
          </cell>
          <cell r="BG17">
            <v>0.82000000000000028</v>
          </cell>
          <cell r="BI17">
            <v>10</v>
          </cell>
          <cell r="BJ17">
            <v>1</v>
          </cell>
          <cell r="BK17">
            <v>1</v>
          </cell>
          <cell r="BL17">
            <v>1</v>
          </cell>
          <cell r="BM17">
            <v>0.9700000000000002</v>
          </cell>
          <cell r="BN17">
            <v>0.92000000000000026</v>
          </cell>
          <cell r="BO17">
            <v>0.87000000000000022</v>
          </cell>
          <cell r="BP17">
            <v>0.82000000000000028</v>
          </cell>
          <cell r="BQ17">
            <v>0.77000000000000024</v>
          </cell>
          <cell r="BR17">
            <v>0.7200000000000002</v>
          </cell>
          <cell r="BU17">
            <v>0</v>
          </cell>
        </row>
        <row r="18">
          <cell r="B18">
            <v>11</v>
          </cell>
          <cell r="C18"/>
          <cell r="D18">
            <v>5</v>
          </cell>
          <cell r="E18">
            <v>100</v>
          </cell>
          <cell r="F18">
            <v>1</v>
          </cell>
          <cell r="G18">
            <v>5</v>
          </cell>
          <cell r="H18">
            <v>59.5</v>
          </cell>
          <cell r="I18">
            <v>2</v>
          </cell>
          <cell r="J18">
            <v>3</v>
          </cell>
          <cell r="K18"/>
          <cell r="L18"/>
          <cell r="M18">
            <v>1000</v>
          </cell>
          <cell r="N18">
            <v>1000</v>
          </cell>
          <cell r="Q18">
            <v>10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1</v>
          </cell>
          <cell r="W18">
            <v>1</v>
          </cell>
          <cell r="X18">
            <v>1</v>
          </cell>
          <cell r="Y18">
            <v>1</v>
          </cell>
          <cell r="Z18">
            <v>1</v>
          </cell>
          <cell r="AB18">
            <v>10</v>
          </cell>
          <cell r="AC18">
            <v>1</v>
          </cell>
          <cell r="AD18">
            <v>1</v>
          </cell>
          <cell r="AE18">
            <v>1</v>
          </cell>
          <cell r="AF18">
            <v>1</v>
          </cell>
          <cell r="AG18">
            <v>1</v>
          </cell>
          <cell r="AH18">
            <v>1</v>
          </cell>
          <cell r="AI18">
            <v>1</v>
          </cell>
          <cell r="AJ18">
            <v>1.0000000000000002</v>
          </cell>
          <cell r="AK18">
            <v>0.95000000000000029</v>
          </cell>
          <cell r="AM18">
            <v>10</v>
          </cell>
          <cell r="AN18">
            <v>1</v>
          </cell>
          <cell r="AO18">
            <v>1</v>
          </cell>
          <cell r="AP18">
            <v>1</v>
          </cell>
          <cell r="AQ18">
            <v>1</v>
          </cell>
          <cell r="AR18">
            <v>1</v>
          </cell>
          <cell r="AS18">
            <v>1</v>
          </cell>
          <cell r="AT18">
            <v>1.0000000000000002</v>
          </cell>
          <cell r="AU18">
            <v>0.95000000000000029</v>
          </cell>
          <cell r="AV18">
            <v>0.90000000000000024</v>
          </cell>
          <cell r="AX18">
            <v>11</v>
          </cell>
          <cell r="AY18">
            <v>1</v>
          </cell>
          <cell r="AZ18">
            <v>1</v>
          </cell>
          <cell r="BA18">
            <v>1</v>
          </cell>
          <cell r="BB18">
            <v>1</v>
          </cell>
          <cell r="BC18">
            <v>1</v>
          </cell>
          <cell r="BD18">
            <v>1.0000000000000002</v>
          </cell>
          <cell r="BE18">
            <v>0.95000000000000029</v>
          </cell>
          <cell r="BF18">
            <v>0.90000000000000024</v>
          </cell>
          <cell r="BG18">
            <v>0.85000000000000031</v>
          </cell>
          <cell r="BI18">
            <v>11</v>
          </cell>
          <cell r="BJ18">
            <v>1</v>
          </cell>
          <cell r="BK18">
            <v>1</v>
          </cell>
          <cell r="BL18">
            <v>1</v>
          </cell>
          <cell r="BM18">
            <v>1.0000000000000002</v>
          </cell>
          <cell r="BN18">
            <v>0.95000000000000029</v>
          </cell>
          <cell r="BO18">
            <v>0.90000000000000024</v>
          </cell>
          <cell r="BP18">
            <v>0.85000000000000031</v>
          </cell>
          <cell r="BQ18">
            <v>0.80000000000000027</v>
          </cell>
          <cell r="BR18">
            <v>0.75000000000000022</v>
          </cell>
          <cell r="BU18">
            <v>700</v>
          </cell>
          <cell r="BV18">
            <v>34</v>
          </cell>
        </row>
        <row r="19">
          <cell r="B19">
            <v>12</v>
          </cell>
          <cell r="C19"/>
          <cell r="D19">
            <v>10</v>
          </cell>
          <cell r="E19">
            <v>100</v>
          </cell>
          <cell r="F19">
            <v>1</v>
          </cell>
          <cell r="G19">
            <v>10</v>
          </cell>
          <cell r="H19">
            <v>69.5</v>
          </cell>
          <cell r="I19">
            <v>2</v>
          </cell>
          <cell r="J19">
            <v>4</v>
          </cell>
          <cell r="K19"/>
          <cell r="L19"/>
          <cell r="M19">
            <v>1100</v>
          </cell>
          <cell r="N19">
            <v>1100</v>
          </cell>
          <cell r="Q19">
            <v>11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1</v>
          </cell>
          <cell r="W19">
            <v>1</v>
          </cell>
          <cell r="X19">
            <v>1</v>
          </cell>
          <cell r="Y19">
            <v>1</v>
          </cell>
          <cell r="Z19">
            <v>1</v>
          </cell>
          <cell r="AB19">
            <v>11</v>
          </cell>
          <cell r="AC19">
            <v>1</v>
          </cell>
          <cell r="AD19">
            <v>1</v>
          </cell>
          <cell r="AE19">
            <v>1</v>
          </cell>
          <cell r="AF19">
            <v>1</v>
          </cell>
          <cell r="AG19">
            <v>1</v>
          </cell>
          <cell r="AH19">
            <v>1</v>
          </cell>
          <cell r="AI19">
            <v>1</v>
          </cell>
          <cell r="AJ19">
            <v>1</v>
          </cell>
          <cell r="AK19">
            <v>0.98000000000000032</v>
          </cell>
          <cell r="AM19">
            <v>11</v>
          </cell>
          <cell r="AN19">
            <v>1</v>
          </cell>
          <cell r="AO19">
            <v>1</v>
          </cell>
          <cell r="AP19">
            <v>1</v>
          </cell>
          <cell r="AQ19">
            <v>1</v>
          </cell>
          <cell r="AR19">
            <v>1</v>
          </cell>
          <cell r="AS19">
            <v>1</v>
          </cell>
          <cell r="AT19">
            <v>1</v>
          </cell>
          <cell r="AU19">
            <v>0.98000000000000032</v>
          </cell>
          <cell r="AV19">
            <v>0.93000000000000027</v>
          </cell>
          <cell r="AX19">
            <v>12</v>
          </cell>
          <cell r="AY19">
            <v>1</v>
          </cell>
          <cell r="AZ19">
            <v>1</v>
          </cell>
          <cell r="BA19">
            <v>1</v>
          </cell>
          <cell r="BB19">
            <v>1</v>
          </cell>
          <cell r="BC19">
            <v>1</v>
          </cell>
          <cell r="BD19">
            <v>1</v>
          </cell>
          <cell r="BE19">
            <v>0.98000000000000032</v>
          </cell>
          <cell r="BF19">
            <v>0.93000000000000027</v>
          </cell>
          <cell r="BG19">
            <v>0.88000000000000034</v>
          </cell>
          <cell r="BI19">
            <v>12</v>
          </cell>
          <cell r="BJ19">
            <v>1</v>
          </cell>
          <cell r="BK19">
            <v>1</v>
          </cell>
          <cell r="BL19">
            <v>1</v>
          </cell>
          <cell r="BM19">
            <v>1</v>
          </cell>
          <cell r="BN19">
            <v>0.98000000000000032</v>
          </cell>
          <cell r="BO19">
            <v>0.93000000000000027</v>
          </cell>
          <cell r="BP19">
            <v>0.88000000000000034</v>
          </cell>
          <cell r="BQ19">
            <v>0.83000000000000029</v>
          </cell>
          <cell r="BR19">
            <v>0.78000000000000025</v>
          </cell>
          <cell r="BU19">
            <v>770</v>
          </cell>
          <cell r="BV19">
            <v>44</v>
          </cell>
        </row>
        <row r="20">
          <cell r="B20">
            <v>13</v>
          </cell>
          <cell r="C20"/>
          <cell r="D20">
            <v>10</v>
          </cell>
          <cell r="E20">
            <v>95</v>
          </cell>
          <cell r="F20">
            <v>2</v>
          </cell>
          <cell r="G20">
            <v>20</v>
          </cell>
          <cell r="H20">
            <v>89.5</v>
          </cell>
          <cell r="I20">
            <v>2</v>
          </cell>
          <cell r="J20">
            <v>4</v>
          </cell>
          <cell r="K20"/>
          <cell r="L20"/>
          <cell r="M20">
            <v>1200</v>
          </cell>
          <cell r="N20">
            <v>2400</v>
          </cell>
          <cell r="Q20">
            <v>12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B20">
            <v>12</v>
          </cell>
          <cell r="AC20">
            <v>1</v>
          </cell>
          <cell r="AD20">
            <v>1</v>
          </cell>
          <cell r="AE20">
            <v>1</v>
          </cell>
          <cell r="AF20">
            <v>1</v>
          </cell>
          <cell r="AG20">
            <v>1</v>
          </cell>
          <cell r="AH20">
            <v>1</v>
          </cell>
          <cell r="AI20">
            <v>1</v>
          </cell>
          <cell r="AJ20">
            <v>1</v>
          </cell>
          <cell r="AK20">
            <v>1</v>
          </cell>
          <cell r="AM20">
            <v>12</v>
          </cell>
          <cell r="AN20">
            <v>1</v>
          </cell>
          <cell r="AO20">
            <v>1</v>
          </cell>
          <cell r="AP20">
            <v>1</v>
          </cell>
          <cell r="AQ20">
            <v>1</v>
          </cell>
          <cell r="AR20">
            <v>1</v>
          </cell>
          <cell r="AS20">
            <v>1</v>
          </cell>
          <cell r="AT20">
            <v>1</v>
          </cell>
          <cell r="AU20">
            <v>1</v>
          </cell>
          <cell r="AV20">
            <v>0.9600000000000003</v>
          </cell>
          <cell r="AX20">
            <v>13</v>
          </cell>
          <cell r="AY20">
            <v>1</v>
          </cell>
          <cell r="AZ20">
            <v>1</v>
          </cell>
          <cell r="BA20">
            <v>1</v>
          </cell>
          <cell r="BB20">
            <v>1</v>
          </cell>
          <cell r="BC20">
            <v>1</v>
          </cell>
          <cell r="BD20">
            <v>1</v>
          </cell>
          <cell r="BE20">
            <v>1</v>
          </cell>
          <cell r="BF20">
            <v>0.9600000000000003</v>
          </cell>
          <cell r="BG20">
            <v>0.91000000000000036</v>
          </cell>
          <cell r="BI20">
            <v>13</v>
          </cell>
          <cell r="BJ20">
            <v>1</v>
          </cell>
          <cell r="BK20">
            <v>1</v>
          </cell>
          <cell r="BL20">
            <v>1</v>
          </cell>
          <cell r="BM20">
            <v>1</v>
          </cell>
          <cell r="BN20">
            <v>1</v>
          </cell>
          <cell r="BO20">
            <v>0.9600000000000003</v>
          </cell>
          <cell r="BP20">
            <v>0.91000000000000036</v>
          </cell>
          <cell r="BQ20">
            <v>0.86000000000000032</v>
          </cell>
          <cell r="BR20">
            <v>0.81000000000000028</v>
          </cell>
          <cell r="BU20">
            <v>1680</v>
          </cell>
          <cell r="BV20">
            <v>54</v>
          </cell>
        </row>
        <row r="21">
          <cell r="B21">
            <v>14</v>
          </cell>
          <cell r="C21"/>
          <cell r="D21">
            <v>15</v>
          </cell>
          <cell r="E21">
            <v>90</v>
          </cell>
          <cell r="F21">
            <v>3</v>
          </cell>
          <cell r="G21">
            <v>45</v>
          </cell>
          <cell r="H21">
            <v>134.5</v>
          </cell>
          <cell r="I21">
            <v>2</v>
          </cell>
          <cell r="J21">
            <v>4</v>
          </cell>
          <cell r="K21"/>
          <cell r="L21"/>
          <cell r="M21">
            <v>1300</v>
          </cell>
          <cell r="N21">
            <v>3900</v>
          </cell>
          <cell r="Q21">
            <v>13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1</v>
          </cell>
          <cell r="W21">
            <v>1</v>
          </cell>
          <cell r="X21">
            <v>1</v>
          </cell>
          <cell r="Y21">
            <v>1</v>
          </cell>
          <cell r="Z21">
            <v>1</v>
          </cell>
          <cell r="AB21">
            <v>13</v>
          </cell>
          <cell r="AC21">
            <v>1</v>
          </cell>
          <cell r="AD21">
            <v>1</v>
          </cell>
          <cell r="AE21">
            <v>1</v>
          </cell>
          <cell r="AF21">
            <v>1</v>
          </cell>
          <cell r="AG21">
            <v>1</v>
          </cell>
          <cell r="AH21">
            <v>1</v>
          </cell>
          <cell r="AI21">
            <v>1</v>
          </cell>
          <cell r="AJ21">
            <v>1</v>
          </cell>
          <cell r="AK21">
            <v>1</v>
          </cell>
          <cell r="AM21">
            <v>13</v>
          </cell>
          <cell r="AN21">
            <v>1</v>
          </cell>
          <cell r="AO21">
            <v>1</v>
          </cell>
          <cell r="AP21">
            <v>1</v>
          </cell>
          <cell r="AQ21">
            <v>1</v>
          </cell>
          <cell r="AR21">
            <v>1</v>
          </cell>
          <cell r="AS21">
            <v>1</v>
          </cell>
          <cell r="AT21">
            <v>1</v>
          </cell>
          <cell r="AU21">
            <v>1</v>
          </cell>
          <cell r="AV21">
            <v>0.99000000000000032</v>
          </cell>
          <cell r="AX21">
            <v>14</v>
          </cell>
          <cell r="AY21">
            <v>1</v>
          </cell>
          <cell r="AZ21">
            <v>1</v>
          </cell>
          <cell r="BA21">
            <v>1</v>
          </cell>
          <cell r="BB21">
            <v>1</v>
          </cell>
          <cell r="BC21">
            <v>1</v>
          </cell>
          <cell r="BD21">
            <v>1</v>
          </cell>
          <cell r="BE21">
            <v>1</v>
          </cell>
          <cell r="BF21">
            <v>0.99000000000000032</v>
          </cell>
          <cell r="BG21">
            <v>0.94000000000000039</v>
          </cell>
          <cell r="BI21">
            <v>14</v>
          </cell>
          <cell r="BJ21">
            <v>1</v>
          </cell>
          <cell r="BK21">
            <v>1</v>
          </cell>
          <cell r="BL21">
            <v>1</v>
          </cell>
          <cell r="BM21">
            <v>1</v>
          </cell>
          <cell r="BN21">
            <v>1</v>
          </cell>
          <cell r="BO21">
            <v>0.99000000000000032</v>
          </cell>
          <cell r="BP21">
            <v>0.94000000000000039</v>
          </cell>
          <cell r="BQ21">
            <v>0.89000000000000035</v>
          </cell>
          <cell r="BR21">
            <v>0.8400000000000003</v>
          </cell>
          <cell r="BU21">
            <v>2730</v>
          </cell>
          <cell r="BV21">
            <v>69</v>
          </cell>
        </row>
        <row r="22">
          <cell r="B22">
            <v>15</v>
          </cell>
          <cell r="C22"/>
          <cell r="D22">
            <v>15</v>
          </cell>
          <cell r="E22">
            <v>85</v>
          </cell>
          <cell r="F22">
            <v>3.5</v>
          </cell>
          <cell r="G22">
            <v>52.5</v>
          </cell>
          <cell r="H22">
            <v>187</v>
          </cell>
          <cell r="I22">
            <v>2</v>
          </cell>
          <cell r="J22">
            <v>5</v>
          </cell>
          <cell r="K22" t="str">
            <v>中级</v>
          </cell>
          <cell r="L22"/>
          <cell r="M22">
            <v>1400</v>
          </cell>
          <cell r="N22">
            <v>4900</v>
          </cell>
          <cell r="Q22">
            <v>14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V22">
            <v>1</v>
          </cell>
          <cell r="W22">
            <v>1</v>
          </cell>
          <cell r="X22">
            <v>1</v>
          </cell>
          <cell r="Y22">
            <v>1</v>
          </cell>
          <cell r="Z22">
            <v>1</v>
          </cell>
          <cell r="AB22">
            <v>14</v>
          </cell>
          <cell r="AC22">
            <v>1</v>
          </cell>
          <cell r="AD22">
            <v>1</v>
          </cell>
          <cell r="AE22">
            <v>1</v>
          </cell>
          <cell r="AF22">
            <v>1</v>
          </cell>
          <cell r="AG22">
            <v>1</v>
          </cell>
          <cell r="AH22">
            <v>1</v>
          </cell>
          <cell r="AI22">
            <v>1</v>
          </cell>
          <cell r="AJ22">
            <v>1</v>
          </cell>
          <cell r="AK22">
            <v>1</v>
          </cell>
          <cell r="AM22">
            <v>14</v>
          </cell>
          <cell r="AN22">
            <v>1</v>
          </cell>
          <cell r="AO22">
            <v>1</v>
          </cell>
          <cell r="AP22">
            <v>1</v>
          </cell>
          <cell r="AQ22">
            <v>1</v>
          </cell>
          <cell r="AR22">
            <v>1</v>
          </cell>
          <cell r="AS22">
            <v>1</v>
          </cell>
          <cell r="AT22">
            <v>1</v>
          </cell>
          <cell r="AU22">
            <v>1</v>
          </cell>
          <cell r="AV22">
            <v>1</v>
          </cell>
          <cell r="AX22">
            <v>15</v>
          </cell>
          <cell r="AY22">
            <v>1</v>
          </cell>
          <cell r="AZ22">
            <v>1</v>
          </cell>
          <cell r="BA22">
            <v>1</v>
          </cell>
          <cell r="BB22">
            <v>1</v>
          </cell>
          <cell r="BC22">
            <v>1</v>
          </cell>
          <cell r="BD22">
            <v>1</v>
          </cell>
          <cell r="BE22">
            <v>1</v>
          </cell>
          <cell r="BF22">
            <v>1</v>
          </cell>
          <cell r="BG22">
            <v>0.97000000000000042</v>
          </cell>
          <cell r="BI22">
            <v>15</v>
          </cell>
          <cell r="BJ22">
            <v>1</v>
          </cell>
          <cell r="BK22">
            <v>1</v>
          </cell>
          <cell r="BL22">
            <v>1</v>
          </cell>
          <cell r="BM22">
            <v>1</v>
          </cell>
          <cell r="BN22">
            <v>1</v>
          </cell>
          <cell r="BO22">
            <v>1</v>
          </cell>
          <cell r="BP22">
            <v>0.97000000000000042</v>
          </cell>
          <cell r="BQ22">
            <v>0.92000000000000037</v>
          </cell>
          <cell r="BR22">
            <v>0.87000000000000033</v>
          </cell>
          <cell r="BU22">
            <v>3430</v>
          </cell>
          <cell r="BV22">
            <v>84</v>
          </cell>
        </row>
        <row r="23">
          <cell r="B23">
            <v>16</v>
          </cell>
          <cell r="C23"/>
          <cell r="D23">
            <v>15</v>
          </cell>
          <cell r="E23">
            <v>80</v>
          </cell>
          <cell r="F23">
            <v>4.5</v>
          </cell>
          <cell r="G23">
            <v>67.5</v>
          </cell>
          <cell r="H23">
            <v>254.5</v>
          </cell>
          <cell r="I23">
            <v>2</v>
          </cell>
          <cell r="J23">
            <v>5</v>
          </cell>
          <cell r="K23"/>
          <cell r="L23"/>
          <cell r="M23">
            <v>1500</v>
          </cell>
          <cell r="N23">
            <v>6750</v>
          </cell>
          <cell r="Q23">
            <v>15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1</v>
          </cell>
          <cell r="W23">
            <v>1</v>
          </cell>
          <cell r="X23">
            <v>1</v>
          </cell>
          <cell r="Y23">
            <v>1</v>
          </cell>
          <cell r="Z23">
            <v>1</v>
          </cell>
          <cell r="AB23">
            <v>15</v>
          </cell>
          <cell r="AC23">
            <v>1</v>
          </cell>
          <cell r="AD23">
            <v>1</v>
          </cell>
          <cell r="AE23">
            <v>1</v>
          </cell>
          <cell r="AF23">
            <v>1</v>
          </cell>
          <cell r="AG23">
            <v>1</v>
          </cell>
          <cell r="AH23">
            <v>1</v>
          </cell>
          <cell r="AI23">
            <v>1</v>
          </cell>
          <cell r="AJ23">
            <v>1</v>
          </cell>
          <cell r="AK23">
            <v>1</v>
          </cell>
          <cell r="AM23">
            <v>15</v>
          </cell>
          <cell r="AN23">
            <v>1</v>
          </cell>
          <cell r="AO23">
            <v>1</v>
          </cell>
          <cell r="AP23">
            <v>1</v>
          </cell>
          <cell r="AQ23">
            <v>1</v>
          </cell>
          <cell r="AR23">
            <v>1</v>
          </cell>
          <cell r="AS23">
            <v>1</v>
          </cell>
          <cell r="AT23">
            <v>1</v>
          </cell>
          <cell r="AU23">
            <v>1</v>
          </cell>
          <cell r="AV23">
            <v>1</v>
          </cell>
          <cell r="AX23">
            <v>16</v>
          </cell>
          <cell r="AY23">
            <v>1</v>
          </cell>
          <cell r="AZ23">
            <v>1</v>
          </cell>
          <cell r="BA23">
            <v>1</v>
          </cell>
          <cell r="BB23">
            <v>1</v>
          </cell>
          <cell r="BC23">
            <v>1</v>
          </cell>
          <cell r="BD23">
            <v>1</v>
          </cell>
          <cell r="BE23">
            <v>1</v>
          </cell>
          <cell r="BF23">
            <v>1</v>
          </cell>
          <cell r="BG23">
            <v>1.0000000000000004</v>
          </cell>
          <cell r="BI23">
            <v>16</v>
          </cell>
          <cell r="BJ23">
            <v>1</v>
          </cell>
          <cell r="BK23">
            <v>1</v>
          </cell>
          <cell r="BL23">
            <v>1</v>
          </cell>
          <cell r="BM23">
            <v>1</v>
          </cell>
          <cell r="BN23">
            <v>1</v>
          </cell>
          <cell r="BO23">
            <v>1</v>
          </cell>
          <cell r="BP23">
            <v>1.0000000000000004</v>
          </cell>
          <cell r="BQ23">
            <v>0.9500000000000004</v>
          </cell>
          <cell r="BR23">
            <v>0.90000000000000036</v>
          </cell>
          <cell r="BU23">
            <v>4725</v>
          </cell>
          <cell r="BV23">
            <v>99</v>
          </cell>
        </row>
        <row r="24">
          <cell r="B24">
            <v>17</v>
          </cell>
          <cell r="C24"/>
          <cell r="D24">
            <v>20</v>
          </cell>
          <cell r="E24">
            <v>75</v>
          </cell>
          <cell r="F24">
            <v>5.5</v>
          </cell>
          <cell r="G24">
            <v>110</v>
          </cell>
          <cell r="H24">
            <v>364.5</v>
          </cell>
          <cell r="I24">
            <v>2</v>
          </cell>
          <cell r="J24">
            <v>5</v>
          </cell>
          <cell r="K24"/>
          <cell r="L24"/>
          <cell r="M24">
            <v>1600</v>
          </cell>
          <cell r="N24">
            <v>8800</v>
          </cell>
          <cell r="Q24">
            <v>16</v>
          </cell>
          <cell r="R24">
            <v>1</v>
          </cell>
          <cell r="S24">
            <v>1</v>
          </cell>
          <cell r="T24">
            <v>1</v>
          </cell>
          <cell r="U24">
            <v>1</v>
          </cell>
          <cell r="V24">
            <v>1</v>
          </cell>
          <cell r="W24">
            <v>1</v>
          </cell>
          <cell r="X24">
            <v>1</v>
          </cell>
          <cell r="Y24">
            <v>1</v>
          </cell>
          <cell r="Z24">
            <v>1</v>
          </cell>
          <cell r="AB24">
            <v>16</v>
          </cell>
          <cell r="AC24">
            <v>1</v>
          </cell>
          <cell r="AD24">
            <v>1</v>
          </cell>
          <cell r="AE24">
            <v>1</v>
          </cell>
          <cell r="AF24">
            <v>1</v>
          </cell>
          <cell r="AG24">
            <v>1</v>
          </cell>
          <cell r="AH24">
            <v>1</v>
          </cell>
          <cell r="AI24">
            <v>1</v>
          </cell>
          <cell r="AJ24">
            <v>1</v>
          </cell>
          <cell r="AK24">
            <v>1</v>
          </cell>
          <cell r="AM24">
            <v>16</v>
          </cell>
          <cell r="AN24">
            <v>1</v>
          </cell>
          <cell r="AO24">
            <v>1</v>
          </cell>
          <cell r="AP24">
            <v>1</v>
          </cell>
          <cell r="AQ24">
            <v>1</v>
          </cell>
          <cell r="AR24">
            <v>1</v>
          </cell>
          <cell r="AS24">
            <v>1</v>
          </cell>
          <cell r="AT24">
            <v>1</v>
          </cell>
          <cell r="AU24">
            <v>1</v>
          </cell>
          <cell r="AV24">
            <v>1</v>
          </cell>
          <cell r="AX24">
            <v>17</v>
          </cell>
          <cell r="AY24">
            <v>1</v>
          </cell>
          <cell r="AZ24">
            <v>1</v>
          </cell>
          <cell r="BA24">
            <v>1</v>
          </cell>
          <cell r="BB24">
            <v>1</v>
          </cell>
          <cell r="BC24">
            <v>1</v>
          </cell>
          <cell r="BD24">
            <v>1</v>
          </cell>
          <cell r="BE24">
            <v>1</v>
          </cell>
          <cell r="BF24">
            <v>1</v>
          </cell>
          <cell r="BG24">
            <v>1</v>
          </cell>
          <cell r="BI24">
            <v>17</v>
          </cell>
          <cell r="BJ24">
            <v>1</v>
          </cell>
          <cell r="BK24">
            <v>1</v>
          </cell>
          <cell r="BL24">
            <v>1</v>
          </cell>
          <cell r="BM24">
            <v>1</v>
          </cell>
          <cell r="BN24">
            <v>1</v>
          </cell>
          <cell r="BO24">
            <v>1</v>
          </cell>
          <cell r="BP24">
            <v>1</v>
          </cell>
          <cell r="BQ24">
            <v>0.98000000000000043</v>
          </cell>
          <cell r="BR24">
            <v>0.93000000000000038</v>
          </cell>
          <cell r="BU24">
            <v>6160</v>
          </cell>
          <cell r="BV24">
            <v>119</v>
          </cell>
        </row>
        <row r="25">
          <cell r="B25">
            <v>18</v>
          </cell>
          <cell r="C25"/>
          <cell r="D25">
            <v>20</v>
          </cell>
          <cell r="E25">
            <v>70</v>
          </cell>
          <cell r="F25">
            <v>6.5</v>
          </cell>
          <cell r="G25">
            <v>130</v>
          </cell>
          <cell r="H25">
            <v>494.5</v>
          </cell>
          <cell r="I25">
            <v>2</v>
          </cell>
          <cell r="J25">
            <v>5</v>
          </cell>
          <cell r="K25"/>
          <cell r="L25"/>
          <cell r="M25">
            <v>1700</v>
          </cell>
          <cell r="N25">
            <v>11050</v>
          </cell>
          <cell r="Q25">
            <v>17</v>
          </cell>
          <cell r="R25">
            <v>1</v>
          </cell>
          <cell r="S25">
            <v>1</v>
          </cell>
          <cell r="T25">
            <v>1</v>
          </cell>
          <cell r="U25">
            <v>1</v>
          </cell>
          <cell r="V25">
            <v>1</v>
          </cell>
          <cell r="W25">
            <v>1</v>
          </cell>
          <cell r="X25">
            <v>1</v>
          </cell>
          <cell r="Y25">
            <v>1</v>
          </cell>
          <cell r="Z25">
            <v>1</v>
          </cell>
          <cell r="AB25">
            <v>17</v>
          </cell>
          <cell r="AC25">
            <v>1</v>
          </cell>
          <cell r="AD25">
            <v>1</v>
          </cell>
          <cell r="AE25">
            <v>1</v>
          </cell>
          <cell r="AF25">
            <v>1</v>
          </cell>
          <cell r="AG25">
            <v>1</v>
          </cell>
          <cell r="AH25">
            <v>1</v>
          </cell>
          <cell r="AI25">
            <v>1</v>
          </cell>
          <cell r="AJ25">
            <v>1</v>
          </cell>
          <cell r="AK25">
            <v>1</v>
          </cell>
          <cell r="AM25">
            <v>17</v>
          </cell>
          <cell r="AN25">
            <v>1</v>
          </cell>
          <cell r="AO25">
            <v>1</v>
          </cell>
          <cell r="AP25">
            <v>1</v>
          </cell>
          <cell r="AQ25">
            <v>1</v>
          </cell>
          <cell r="AR25">
            <v>1</v>
          </cell>
          <cell r="AS25">
            <v>1</v>
          </cell>
          <cell r="AT25">
            <v>1</v>
          </cell>
          <cell r="AU25">
            <v>1</v>
          </cell>
          <cell r="AV25">
            <v>1</v>
          </cell>
          <cell r="AX25">
            <v>18</v>
          </cell>
          <cell r="AY25">
            <v>1</v>
          </cell>
          <cell r="AZ25">
            <v>1</v>
          </cell>
          <cell r="BA25">
            <v>1</v>
          </cell>
          <cell r="BB25">
            <v>1</v>
          </cell>
          <cell r="BC25">
            <v>1</v>
          </cell>
          <cell r="BD25">
            <v>1</v>
          </cell>
          <cell r="BE25">
            <v>1</v>
          </cell>
          <cell r="BF25">
            <v>1</v>
          </cell>
          <cell r="BG25">
            <v>1</v>
          </cell>
          <cell r="BI25">
            <v>18</v>
          </cell>
          <cell r="BJ25">
            <v>1</v>
          </cell>
          <cell r="BK25">
            <v>1</v>
          </cell>
          <cell r="BL25">
            <v>1</v>
          </cell>
          <cell r="BM25">
            <v>1</v>
          </cell>
          <cell r="BN25">
            <v>1</v>
          </cell>
          <cell r="BO25">
            <v>1</v>
          </cell>
          <cell r="BP25">
            <v>1</v>
          </cell>
          <cell r="BQ25">
            <v>1</v>
          </cell>
          <cell r="BR25">
            <v>0.96000000000000041</v>
          </cell>
          <cell r="BU25">
            <v>7734.9999999999991</v>
          </cell>
          <cell r="BV25">
            <v>139</v>
          </cell>
        </row>
        <row r="26">
          <cell r="B26">
            <v>19</v>
          </cell>
          <cell r="C26"/>
          <cell r="D26">
            <v>25</v>
          </cell>
          <cell r="E26">
            <v>65</v>
          </cell>
          <cell r="F26">
            <v>7</v>
          </cell>
          <cell r="G26">
            <v>175</v>
          </cell>
          <cell r="H26">
            <v>669.5</v>
          </cell>
          <cell r="I26">
            <v>2</v>
          </cell>
          <cell r="J26">
            <v>5</v>
          </cell>
          <cell r="K26"/>
          <cell r="L26"/>
          <cell r="M26">
            <v>1800</v>
          </cell>
          <cell r="N26">
            <v>12600</v>
          </cell>
          <cell r="Q26">
            <v>18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  <cell r="V26">
            <v>1</v>
          </cell>
          <cell r="W26">
            <v>1</v>
          </cell>
          <cell r="X26">
            <v>1</v>
          </cell>
          <cell r="Y26">
            <v>1</v>
          </cell>
          <cell r="Z26">
            <v>1</v>
          </cell>
          <cell r="AB26">
            <v>18</v>
          </cell>
          <cell r="AC26">
            <v>1</v>
          </cell>
          <cell r="AD26">
            <v>1</v>
          </cell>
          <cell r="AE26">
            <v>1</v>
          </cell>
          <cell r="AF26">
            <v>1</v>
          </cell>
          <cell r="AG26">
            <v>1</v>
          </cell>
          <cell r="AH26">
            <v>1</v>
          </cell>
          <cell r="AI26">
            <v>1</v>
          </cell>
          <cell r="AJ26">
            <v>1</v>
          </cell>
          <cell r="AK26">
            <v>1</v>
          </cell>
          <cell r="AM26">
            <v>18</v>
          </cell>
          <cell r="AN26">
            <v>1</v>
          </cell>
          <cell r="AO26">
            <v>1</v>
          </cell>
          <cell r="AP26">
            <v>1</v>
          </cell>
          <cell r="AQ26">
            <v>1</v>
          </cell>
          <cell r="AR26">
            <v>1</v>
          </cell>
          <cell r="AS26">
            <v>1</v>
          </cell>
          <cell r="AT26">
            <v>1</v>
          </cell>
          <cell r="AU26">
            <v>1</v>
          </cell>
          <cell r="AV26">
            <v>1</v>
          </cell>
          <cell r="AX26">
            <v>19</v>
          </cell>
          <cell r="AY26">
            <v>1</v>
          </cell>
          <cell r="AZ26">
            <v>1</v>
          </cell>
          <cell r="BA26">
            <v>1</v>
          </cell>
          <cell r="BB26">
            <v>1</v>
          </cell>
          <cell r="BC26">
            <v>1</v>
          </cell>
          <cell r="BD26">
            <v>1</v>
          </cell>
          <cell r="BE26">
            <v>1</v>
          </cell>
          <cell r="BF26">
            <v>1</v>
          </cell>
          <cell r="BG26">
            <v>1</v>
          </cell>
          <cell r="BI26">
            <v>19</v>
          </cell>
          <cell r="BJ26">
            <v>1</v>
          </cell>
          <cell r="BK26">
            <v>1</v>
          </cell>
          <cell r="BL26">
            <v>1</v>
          </cell>
          <cell r="BM26">
            <v>1</v>
          </cell>
          <cell r="BN26">
            <v>1</v>
          </cell>
          <cell r="BO26">
            <v>1</v>
          </cell>
          <cell r="BP26">
            <v>1</v>
          </cell>
          <cell r="BQ26">
            <v>1</v>
          </cell>
          <cell r="BR26">
            <v>0.99000000000000044</v>
          </cell>
          <cell r="BT26">
            <v>1250</v>
          </cell>
          <cell r="BU26">
            <v>8820</v>
          </cell>
          <cell r="BV26">
            <v>164</v>
          </cell>
        </row>
        <row r="27">
          <cell r="B27">
            <v>20</v>
          </cell>
          <cell r="C27"/>
          <cell r="D27"/>
          <cell r="E27"/>
          <cell r="F27"/>
          <cell r="G27"/>
          <cell r="H27"/>
          <cell r="I27"/>
          <cell r="J27"/>
          <cell r="K27"/>
          <cell r="L27"/>
          <cell r="M27"/>
          <cell r="N27">
            <v>12600</v>
          </cell>
          <cell r="Q27">
            <v>19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  <cell r="V27">
            <v>1</v>
          </cell>
          <cell r="W27">
            <v>1</v>
          </cell>
          <cell r="X27">
            <v>1</v>
          </cell>
          <cell r="Y27">
            <v>1</v>
          </cell>
          <cell r="Z27">
            <v>1</v>
          </cell>
          <cell r="AB27">
            <v>19</v>
          </cell>
          <cell r="AC27">
            <v>1</v>
          </cell>
          <cell r="AD27">
            <v>1</v>
          </cell>
          <cell r="AE27">
            <v>1</v>
          </cell>
          <cell r="AF27">
            <v>1</v>
          </cell>
          <cell r="AG27">
            <v>1</v>
          </cell>
          <cell r="AH27">
            <v>1</v>
          </cell>
          <cell r="AI27">
            <v>1</v>
          </cell>
          <cell r="AJ27">
            <v>1</v>
          </cell>
          <cell r="AK27">
            <v>1</v>
          </cell>
          <cell r="AM27">
            <v>19</v>
          </cell>
          <cell r="AN27">
            <v>1</v>
          </cell>
          <cell r="AO27">
            <v>1</v>
          </cell>
          <cell r="AP27">
            <v>1</v>
          </cell>
          <cell r="AQ27">
            <v>1</v>
          </cell>
          <cell r="AR27">
            <v>1</v>
          </cell>
          <cell r="AS27">
            <v>1</v>
          </cell>
          <cell r="AT27">
            <v>1</v>
          </cell>
          <cell r="AU27">
            <v>1</v>
          </cell>
          <cell r="AV27">
            <v>1</v>
          </cell>
          <cell r="AX27">
            <v>20</v>
          </cell>
          <cell r="AY27">
            <v>1</v>
          </cell>
          <cell r="AZ27">
            <v>1</v>
          </cell>
          <cell r="BA27">
            <v>1</v>
          </cell>
          <cell r="BB27">
            <v>1</v>
          </cell>
          <cell r="BC27">
            <v>1</v>
          </cell>
          <cell r="BD27">
            <v>1</v>
          </cell>
          <cell r="BE27">
            <v>1</v>
          </cell>
          <cell r="BF27">
            <v>1</v>
          </cell>
          <cell r="BG27">
            <v>1</v>
          </cell>
          <cell r="BI27">
            <v>20</v>
          </cell>
          <cell r="BJ27">
            <v>1</v>
          </cell>
          <cell r="BK27">
            <v>1</v>
          </cell>
          <cell r="BL27">
            <v>1</v>
          </cell>
          <cell r="BM27">
            <v>1</v>
          </cell>
          <cell r="BN27">
            <v>1</v>
          </cell>
          <cell r="BO27">
            <v>1</v>
          </cell>
          <cell r="BP27">
            <v>1</v>
          </cell>
          <cell r="BQ27">
            <v>1</v>
          </cell>
          <cell r="BR27">
            <v>1</v>
          </cell>
          <cell r="BU27">
            <v>8820</v>
          </cell>
          <cell r="BV27">
            <v>164</v>
          </cell>
        </row>
        <row r="28">
          <cell r="B28">
            <v>21</v>
          </cell>
          <cell r="C28"/>
          <cell r="D28">
            <v>20</v>
          </cell>
          <cell r="E28">
            <v>100</v>
          </cell>
          <cell r="F28">
            <v>1</v>
          </cell>
          <cell r="G28">
            <v>20</v>
          </cell>
          <cell r="H28">
            <v>689.5</v>
          </cell>
          <cell r="I28">
            <v>3</v>
          </cell>
          <cell r="J28">
            <v>7</v>
          </cell>
          <cell r="K28" t="str">
            <v>1中级</v>
          </cell>
          <cell r="L28"/>
          <cell r="M28">
            <v>3000</v>
          </cell>
          <cell r="N28">
            <v>3000</v>
          </cell>
          <cell r="Q28">
            <v>20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  <cell r="V28">
            <v>1</v>
          </cell>
          <cell r="W28">
            <v>1</v>
          </cell>
          <cell r="X28">
            <v>1</v>
          </cell>
          <cell r="Y28">
            <v>1</v>
          </cell>
          <cell r="Z28">
            <v>1</v>
          </cell>
          <cell r="AB28">
            <v>20</v>
          </cell>
          <cell r="AC28">
            <v>1</v>
          </cell>
          <cell r="AD28">
            <v>1</v>
          </cell>
          <cell r="AE28">
            <v>1</v>
          </cell>
          <cell r="AF28">
            <v>1</v>
          </cell>
          <cell r="AG28">
            <v>1</v>
          </cell>
          <cell r="AH28">
            <v>1</v>
          </cell>
          <cell r="AI28">
            <v>1</v>
          </cell>
          <cell r="AJ28">
            <v>1</v>
          </cell>
          <cell r="AK28">
            <v>1</v>
          </cell>
          <cell r="AM28">
            <v>20</v>
          </cell>
          <cell r="AN28">
            <v>1</v>
          </cell>
          <cell r="AO28">
            <v>1</v>
          </cell>
          <cell r="AP28">
            <v>1</v>
          </cell>
          <cell r="AQ28">
            <v>1</v>
          </cell>
          <cell r="AR28">
            <v>1</v>
          </cell>
          <cell r="AS28">
            <v>1</v>
          </cell>
          <cell r="AT28">
            <v>1</v>
          </cell>
          <cell r="AU28">
            <v>1</v>
          </cell>
          <cell r="AV28">
            <v>1</v>
          </cell>
          <cell r="AX28">
            <v>21</v>
          </cell>
          <cell r="AY28">
            <v>1</v>
          </cell>
          <cell r="AZ28">
            <v>1</v>
          </cell>
          <cell r="BA28">
            <v>1</v>
          </cell>
          <cell r="BB28">
            <v>1</v>
          </cell>
          <cell r="BC28">
            <v>1</v>
          </cell>
          <cell r="BD28">
            <v>1</v>
          </cell>
          <cell r="BE28">
            <v>1</v>
          </cell>
          <cell r="BF28">
            <v>1</v>
          </cell>
          <cell r="BG28">
            <v>1</v>
          </cell>
          <cell r="BI28">
            <v>21</v>
          </cell>
          <cell r="BJ28">
            <v>1</v>
          </cell>
          <cell r="BK28">
            <v>1</v>
          </cell>
          <cell r="BL28">
            <v>1</v>
          </cell>
          <cell r="BM28">
            <v>1</v>
          </cell>
          <cell r="BN28">
            <v>1</v>
          </cell>
          <cell r="BO28">
            <v>1</v>
          </cell>
          <cell r="BP28">
            <v>1</v>
          </cell>
          <cell r="BQ28">
            <v>1</v>
          </cell>
          <cell r="BR28">
            <v>1</v>
          </cell>
          <cell r="BU28">
            <v>2100</v>
          </cell>
          <cell r="BV28">
            <v>184</v>
          </cell>
        </row>
        <row r="29">
          <cell r="B29">
            <v>22</v>
          </cell>
          <cell r="C29"/>
          <cell r="D29">
            <v>25</v>
          </cell>
          <cell r="E29">
            <v>95</v>
          </cell>
          <cell r="F29">
            <v>2</v>
          </cell>
          <cell r="G29">
            <v>50</v>
          </cell>
          <cell r="H29">
            <v>739.5</v>
          </cell>
          <cell r="I29">
            <v>3</v>
          </cell>
          <cell r="J29">
            <v>7</v>
          </cell>
          <cell r="K29" t="str">
            <v>1中级</v>
          </cell>
          <cell r="L29"/>
          <cell r="M29">
            <v>3200</v>
          </cell>
          <cell r="N29">
            <v>6400</v>
          </cell>
          <cell r="Q29">
            <v>21</v>
          </cell>
          <cell r="R29">
            <v>1</v>
          </cell>
          <cell r="S29">
            <v>1</v>
          </cell>
          <cell r="T29">
            <v>1</v>
          </cell>
          <cell r="U29">
            <v>1</v>
          </cell>
          <cell r="V29">
            <v>1</v>
          </cell>
          <cell r="W29">
            <v>1</v>
          </cell>
          <cell r="X29">
            <v>1</v>
          </cell>
          <cell r="Y29">
            <v>1</v>
          </cell>
          <cell r="Z29">
            <v>1</v>
          </cell>
          <cell r="AB29">
            <v>21</v>
          </cell>
          <cell r="AC29">
            <v>1</v>
          </cell>
          <cell r="AD29">
            <v>1</v>
          </cell>
          <cell r="AE29">
            <v>1</v>
          </cell>
          <cell r="AF29">
            <v>1</v>
          </cell>
          <cell r="AG29">
            <v>1</v>
          </cell>
          <cell r="AH29">
            <v>1</v>
          </cell>
          <cell r="AI29">
            <v>1</v>
          </cell>
          <cell r="AJ29">
            <v>1</v>
          </cell>
          <cell r="AK29">
            <v>1</v>
          </cell>
          <cell r="AM29">
            <v>21</v>
          </cell>
          <cell r="AN29">
            <v>1</v>
          </cell>
          <cell r="AO29">
            <v>1</v>
          </cell>
          <cell r="AP29">
            <v>1</v>
          </cell>
          <cell r="AQ29">
            <v>1</v>
          </cell>
          <cell r="AR29">
            <v>1</v>
          </cell>
          <cell r="AS29">
            <v>1</v>
          </cell>
          <cell r="AT29">
            <v>1</v>
          </cell>
          <cell r="AU29">
            <v>1</v>
          </cell>
          <cell r="AV29">
            <v>1</v>
          </cell>
          <cell r="AX29">
            <v>22</v>
          </cell>
          <cell r="AY29">
            <v>1</v>
          </cell>
          <cell r="AZ29">
            <v>1</v>
          </cell>
          <cell r="BA29">
            <v>1</v>
          </cell>
          <cell r="BB29">
            <v>1</v>
          </cell>
          <cell r="BC29">
            <v>1</v>
          </cell>
          <cell r="BD29">
            <v>1</v>
          </cell>
          <cell r="BE29">
            <v>1</v>
          </cell>
          <cell r="BF29">
            <v>1</v>
          </cell>
          <cell r="BG29">
            <v>1</v>
          </cell>
          <cell r="BI29">
            <v>22</v>
          </cell>
          <cell r="BJ29">
            <v>1</v>
          </cell>
          <cell r="BK29">
            <v>1</v>
          </cell>
          <cell r="BL29">
            <v>1</v>
          </cell>
          <cell r="BM29">
            <v>1</v>
          </cell>
          <cell r="BN29">
            <v>1</v>
          </cell>
          <cell r="BO29">
            <v>1</v>
          </cell>
          <cell r="BP29">
            <v>1</v>
          </cell>
          <cell r="BQ29">
            <v>1</v>
          </cell>
          <cell r="BR29">
            <v>1</v>
          </cell>
          <cell r="BU29">
            <v>4480</v>
          </cell>
          <cell r="BV29">
            <v>209</v>
          </cell>
        </row>
        <row r="30">
          <cell r="B30">
            <v>23</v>
          </cell>
          <cell r="C30"/>
          <cell r="D30">
            <v>25</v>
          </cell>
          <cell r="E30">
            <v>90</v>
          </cell>
          <cell r="F30">
            <v>3</v>
          </cell>
          <cell r="G30">
            <v>75</v>
          </cell>
          <cell r="H30">
            <v>814.5</v>
          </cell>
          <cell r="I30">
            <v>3</v>
          </cell>
          <cell r="J30">
            <v>8</v>
          </cell>
          <cell r="K30" t="str">
            <v>1中级</v>
          </cell>
          <cell r="L30"/>
          <cell r="M30">
            <v>3400</v>
          </cell>
          <cell r="N30">
            <v>10200</v>
          </cell>
          <cell r="Q30">
            <v>22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  <cell r="V30">
            <v>1</v>
          </cell>
          <cell r="W30">
            <v>1</v>
          </cell>
          <cell r="X30">
            <v>1</v>
          </cell>
          <cell r="Y30">
            <v>1</v>
          </cell>
          <cell r="Z30">
            <v>1</v>
          </cell>
          <cell r="AB30">
            <v>22</v>
          </cell>
          <cell r="AC30">
            <v>1</v>
          </cell>
          <cell r="AD30">
            <v>1</v>
          </cell>
          <cell r="AE30">
            <v>1</v>
          </cell>
          <cell r="AF30">
            <v>1</v>
          </cell>
          <cell r="AG30">
            <v>1</v>
          </cell>
          <cell r="AH30">
            <v>1</v>
          </cell>
          <cell r="AI30">
            <v>1</v>
          </cell>
          <cell r="AJ30">
            <v>1</v>
          </cell>
          <cell r="AK30">
            <v>1</v>
          </cell>
          <cell r="AM30">
            <v>22</v>
          </cell>
          <cell r="AN30">
            <v>1</v>
          </cell>
          <cell r="AO30">
            <v>1</v>
          </cell>
          <cell r="AP30">
            <v>1</v>
          </cell>
          <cell r="AQ30">
            <v>1</v>
          </cell>
          <cell r="AR30">
            <v>1</v>
          </cell>
          <cell r="AS30">
            <v>1</v>
          </cell>
          <cell r="AT30">
            <v>1</v>
          </cell>
          <cell r="AU30">
            <v>1</v>
          </cell>
          <cell r="AV30">
            <v>1</v>
          </cell>
          <cell r="AX30">
            <v>23</v>
          </cell>
          <cell r="AY30">
            <v>1</v>
          </cell>
          <cell r="AZ30">
            <v>1</v>
          </cell>
          <cell r="BA30">
            <v>1</v>
          </cell>
          <cell r="BB30">
            <v>1</v>
          </cell>
          <cell r="BC30">
            <v>1</v>
          </cell>
          <cell r="BD30">
            <v>1</v>
          </cell>
          <cell r="BE30">
            <v>1</v>
          </cell>
          <cell r="BF30">
            <v>1</v>
          </cell>
          <cell r="BG30">
            <v>1</v>
          </cell>
          <cell r="BI30">
            <v>23</v>
          </cell>
          <cell r="BJ30">
            <v>1</v>
          </cell>
          <cell r="BK30">
            <v>1</v>
          </cell>
          <cell r="BL30">
            <v>1</v>
          </cell>
          <cell r="BM30">
            <v>1</v>
          </cell>
          <cell r="BN30">
            <v>1</v>
          </cell>
          <cell r="BO30">
            <v>1</v>
          </cell>
          <cell r="BP30">
            <v>1</v>
          </cell>
          <cell r="BQ30">
            <v>1</v>
          </cell>
          <cell r="BR30">
            <v>1</v>
          </cell>
          <cell r="BU30">
            <v>7140</v>
          </cell>
          <cell r="BV30">
            <v>234</v>
          </cell>
        </row>
        <row r="31">
          <cell r="B31">
            <v>24</v>
          </cell>
          <cell r="C31"/>
          <cell r="D31">
            <v>30</v>
          </cell>
          <cell r="E31">
            <v>85</v>
          </cell>
          <cell r="F31">
            <v>3.5</v>
          </cell>
          <cell r="G31">
            <v>105</v>
          </cell>
          <cell r="H31">
            <v>919.5</v>
          </cell>
          <cell r="I31">
            <v>3</v>
          </cell>
          <cell r="J31">
            <v>10</v>
          </cell>
          <cell r="K31" t="str">
            <v>2中级</v>
          </cell>
          <cell r="L31"/>
          <cell r="M31">
            <v>3600</v>
          </cell>
          <cell r="N31">
            <v>12600</v>
          </cell>
          <cell r="Q31">
            <v>23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  <cell r="V31">
            <v>1</v>
          </cell>
          <cell r="W31">
            <v>1</v>
          </cell>
          <cell r="X31">
            <v>1</v>
          </cell>
          <cell r="Y31">
            <v>1</v>
          </cell>
          <cell r="Z31">
            <v>1</v>
          </cell>
          <cell r="AB31">
            <v>23</v>
          </cell>
          <cell r="AC31">
            <v>1</v>
          </cell>
          <cell r="AD31">
            <v>1</v>
          </cell>
          <cell r="AE31">
            <v>1</v>
          </cell>
          <cell r="AF31">
            <v>1</v>
          </cell>
          <cell r="AG31">
            <v>1</v>
          </cell>
          <cell r="AH31">
            <v>1</v>
          </cell>
          <cell r="AI31">
            <v>1</v>
          </cell>
          <cell r="AJ31">
            <v>1</v>
          </cell>
          <cell r="AK31">
            <v>1</v>
          </cell>
          <cell r="AM31">
            <v>23</v>
          </cell>
          <cell r="AN31">
            <v>1</v>
          </cell>
          <cell r="AO31">
            <v>1</v>
          </cell>
          <cell r="AP31">
            <v>1</v>
          </cell>
          <cell r="AQ31">
            <v>1</v>
          </cell>
          <cell r="AR31">
            <v>1</v>
          </cell>
          <cell r="AS31">
            <v>1</v>
          </cell>
          <cell r="AT31">
            <v>1</v>
          </cell>
          <cell r="AU31">
            <v>1</v>
          </cell>
          <cell r="AV31">
            <v>1</v>
          </cell>
          <cell r="AX31">
            <v>24</v>
          </cell>
          <cell r="AY31">
            <v>1</v>
          </cell>
          <cell r="AZ31">
            <v>1</v>
          </cell>
          <cell r="BA31">
            <v>1</v>
          </cell>
          <cell r="BB31">
            <v>1</v>
          </cell>
          <cell r="BC31">
            <v>1</v>
          </cell>
          <cell r="BD31">
            <v>1</v>
          </cell>
          <cell r="BE31">
            <v>1</v>
          </cell>
          <cell r="BF31">
            <v>1</v>
          </cell>
          <cell r="BG31">
            <v>1</v>
          </cell>
          <cell r="BI31">
            <v>24</v>
          </cell>
          <cell r="BJ31">
            <v>1</v>
          </cell>
          <cell r="BK31">
            <v>1</v>
          </cell>
          <cell r="BL31">
            <v>1</v>
          </cell>
          <cell r="BM31">
            <v>1</v>
          </cell>
          <cell r="BN31">
            <v>1</v>
          </cell>
          <cell r="BO31">
            <v>1</v>
          </cell>
          <cell r="BP31">
            <v>1</v>
          </cell>
          <cell r="BQ31">
            <v>1</v>
          </cell>
          <cell r="BR31">
            <v>1</v>
          </cell>
          <cell r="BU31">
            <v>8820</v>
          </cell>
          <cell r="BV31">
            <v>264</v>
          </cell>
        </row>
        <row r="32">
          <cell r="B32">
            <v>25</v>
          </cell>
          <cell r="C32"/>
          <cell r="D32">
            <v>30</v>
          </cell>
          <cell r="E32">
            <v>80</v>
          </cell>
          <cell r="F32">
            <v>4.5</v>
          </cell>
          <cell r="G32">
            <v>135</v>
          </cell>
          <cell r="H32">
            <v>1054.5</v>
          </cell>
          <cell r="I32">
            <v>3</v>
          </cell>
          <cell r="J32">
            <v>10</v>
          </cell>
          <cell r="K32"/>
          <cell r="L32"/>
          <cell r="M32">
            <v>3800</v>
          </cell>
          <cell r="N32">
            <v>17100</v>
          </cell>
          <cell r="Q32">
            <v>24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  <cell r="V32">
            <v>1</v>
          </cell>
          <cell r="W32">
            <v>1</v>
          </cell>
          <cell r="X32">
            <v>1</v>
          </cell>
          <cell r="Y32">
            <v>1</v>
          </cell>
          <cell r="Z32">
            <v>1</v>
          </cell>
          <cell r="AB32">
            <v>24</v>
          </cell>
          <cell r="AC32">
            <v>1</v>
          </cell>
          <cell r="AD32">
            <v>1</v>
          </cell>
          <cell r="AE32">
            <v>1</v>
          </cell>
          <cell r="AF32">
            <v>1</v>
          </cell>
          <cell r="AG32">
            <v>1</v>
          </cell>
          <cell r="AH32">
            <v>1</v>
          </cell>
          <cell r="AI32">
            <v>1</v>
          </cell>
          <cell r="AJ32">
            <v>1</v>
          </cell>
          <cell r="AK32">
            <v>1</v>
          </cell>
          <cell r="AM32">
            <v>24</v>
          </cell>
          <cell r="AN32">
            <v>1</v>
          </cell>
          <cell r="AO32">
            <v>1</v>
          </cell>
          <cell r="AP32">
            <v>1</v>
          </cell>
          <cell r="AQ32">
            <v>1</v>
          </cell>
          <cell r="AR32">
            <v>1</v>
          </cell>
          <cell r="AS32">
            <v>1</v>
          </cell>
          <cell r="AT32">
            <v>1</v>
          </cell>
          <cell r="AU32">
            <v>1</v>
          </cell>
          <cell r="AV32">
            <v>1</v>
          </cell>
          <cell r="AX32">
            <v>25</v>
          </cell>
          <cell r="AY32">
            <v>1</v>
          </cell>
          <cell r="AZ32">
            <v>1</v>
          </cell>
          <cell r="BA32">
            <v>1</v>
          </cell>
          <cell r="BB32">
            <v>1</v>
          </cell>
          <cell r="BC32">
            <v>1</v>
          </cell>
          <cell r="BD32">
            <v>1</v>
          </cell>
          <cell r="BE32">
            <v>1</v>
          </cell>
          <cell r="BF32">
            <v>1</v>
          </cell>
          <cell r="BG32">
            <v>1</v>
          </cell>
          <cell r="BI32">
            <v>25</v>
          </cell>
          <cell r="BJ32">
            <v>1</v>
          </cell>
          <cell r="BK32">
            <v>1</v>
          </cell>
          <cell r="BL32">
            <v>1</v>
          </cell>
          <cell r="BM32">
            <v>1</v>
          </cell>
          <cell r="BN32">
            <v>1</v>
          </cell>
          <cell r="BO32">
            <v>1</v>
          </cell>
          <cell r="BP32">
            <v>1</v>
          </cell>
          <cell r="BQ32">
            <v>1</v>
          </cell>
          <cell r="BR32">
            <v>1</v>
          </cell>
          <cell r="BU32">
            <v>11970</v>
          </cell>
          <cell r="BV32">
            <v>294</v>
          </cell>
        </row>
        <row r="33">
          <cell r="B33">
            <v>26</v>
          </cell>
          <cell r="C33"/>
          <cell r="D33">
            <v>35</v>
          </cell>
          <cell r="E33">
            <v>75</v>
          </cell>
          <cell r="F33">
            <v>5.5</v>
          </cell>
          <cell r="G33">
            <v>192.5</v>
          </cell>
          <cell r="H33">
            <v>1247</v>
          </cell>
          <cell r="I33">
            <v>3</v>
          </cell>
          <cell r="J33">
            <v>10</v>
          </cell>
          <cell r="K33"/>
          <cell r="L33"/>
          <cell r="M33">
            <v>4000</v>
          </cell>
          <cell r="N33">
            <v>22000</v>
          </cell>
          <cell r="Q33">
            <v>25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  <cell r="V33">
            <v>1</v>
          </cell>
          <cell r="W33">
            <v>1</v>
          </cell>
          <cell r="X33">
            <v>1</v>
          </cell>
          <cell r="Y33">
            <v>1</v>
          </cell>
          <cell r="Z33">
            <v>1</v>
          </cell>
          <cell r="AB33">
            <v>25</v>
          </cell>
          <cell r="AC33">
            <v>1</v>
          </cell>
          <cell r="AD33">
            <v>1</v>
          </cell>
          <cell r="AE33">
            <v>1</v>
          </cell>
          <cell r="AF33">
            <v>1</v>
          </cell>
          <cell r="AG33">
            <v>1</v>
          </cell>
          <cell r="AH33">
            <v>1</v>
          </cell>
          <cell r="AI33">
            <v>1</v>
          </cell>
          <cell r="AJ33">
            <v>1</v>
          </cell>
          <cell r="AK33">
            <v>1</v>
          </cell>
          <cell r="AM33">
            <v>25</v>
          </cell>
          <cell r="AN33">
            <v>1</v>
          </cell>
          <cell r="AO33">
            <v>1</v>
          </cell>
          <cell r="AP33">
            <v>1</v>
          </cell>
          <cell r="AQ33">
            <v>1</v>
          </cell>
          <cell r="AR33">
            <v>1</v>
          </cell>
          <cell r="AS33">
            <v>1</v>
          </cell>
          <cell r="AT33">
            <v>1</v>
          </cell>
          <cell r="AU33">
            <v>1</v>
          </cell>
          <cell r="AV33">
            <v>1</v>
          </cell>
          <cell r="AX33">
            <v>26</v>
          </cell>
          <cell r="AY33">
            <v>1</v>
          </cell>
          <cell r="AZ33">
            <v>1</v>
          </cell>
          <cell r="BA33">
            <v>1</v>
          </cell>
          <cell r="BB33">
            <v>1</v>
          </cell>
          <cell r="BC33">
            <v>1</v>
          </cell>
          <cell r="BD33">
            <v>1</v>
          </cell>
          <cell r="BE33">
            <v>1</v>
          </cell>
          <cell r="BF33">
            <v>1</v>
          </cell>
          <cell r="BG33">
            <v>1</v>
          </cell>
          <cell r="BI33">
            <v>26</v>
          </cell>
          <cell r="BJ33">
            <v>1</v>
          </cell>
          <cell r="BK33">
            <v>1</v>
          </cell>
          <cell r="BL33">
            <v>1</v>
          </cell>
          <cell r="BM33">
            <v>1</v>
          </cell>
          <cell r="BN33">
            <v>1</v>
          </cell>
          <cell r="BO33">
            <v>1</v>
          </cell>
          <cell r="BP33">
            <v>1</v>
          </cell>
          <cell r="BQ33">
            <v>1</v>
          </cell>
          <cell r="BR33">
            <v>1</v>
          </cell>
          <cell r="BU33">
            <v>15399.999999999998</v>
          </cell>
          <cell r="BV33">
            <v>329</v>
          </cell>
        </row>
        <row r="34">
          <cell r="B34">
            <v>27</v>
          </cell>
          <cell r="C34"/>
          <cell r="D34">
            <v>50</v>
          </cell>
          <cell r="E34">
            <v>70</v>
          </cell>
          <cell r="F34">
            <v>6.5</v>
          </cell>
          <cell r="G34">
            <v>325</v>
          </cell>
          <cell r="H34">
            <v>1572</v>
          </cell>
          <cell r="I34">
            <v>3</v>
          </cell>
          <cell r="J34">
            <v>15</v>
          </cell>
          <cell r="K34"/>
          <cell r="L34"/>
          <cell r="M34">
            <v>4200</v>
          </cell>
          <cell r="N34">
            <v>27300</v>
          </cell>
          <cell r="Q34">
            <v>26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  <cell r="V34">
            <v>1</v>
          </cell>
          <cell r="W34">
            <v>1</v>
          </cell>
          <cell r="X34">
            <v>1</v>
          </cell>
          <cell r="Y34">
            <v>1</v>
          </cell>
          <cell r="Z34">
            <v>1</v>
          </cell>
          <cell r="AB34">
            <v>26</v>
          </cell>
          <cell r="AC34">
            <v>1</v>
          </cell>
          <cell r="AD34">
            <v>1</v>
          </cell>
          <cell r="AE34">
            <v>1</v>
          </cell>
          <cell r="AF34">
            <v>1</v>
          </cell>
          <cell r="AG34">
            <v>1</v>
          </cell>
          <cell r="AH34">
            <v>1</v>
          </cell>
          <cell r="AI34">
            <v>1</v>
          </cell>
          <cell r="AJ34">
            <v>1</v>
          </cell>
          <cell r="AK34">
            <v>1</v>
          </cell>
          <cell r="AM34">
            <v>26</v>
          </cell>
          <cell r="AN34">
            <v>1</v>
          </cell>
          <cell r="AO34">
            <v>1</v>
          </cell>
          <cell r="AP34">
            <v>1</v>
          </cell>
          <cell r="AQ34">
            <v>1</v>
          </cell>
          <cell r="AR34">
            <v>1</v>
          </cell>
          <cell r="AS34">
            <v>1</v>
          </cell>
          <cell r="AT34">
            <v>1</v>
          </cell>
          <cell r="AU34">
            <v>1</v>
          </cell>
          <cell r="AV34">
            <v>1</v>
          </cell>
          <cell r="AX34">
            <v>27</v>
          </cell>
          <cell r="AY34">
            <v>1</v>
          </cell>
          <cell r="AZ34">
            <v>1</v>
          </cell>
          <cell r="BA34">
            <v>1</v>
          </cell>
          <cell r="BB34">
            <v>1</v>
          </cell>
          <cell r="BC34">
            <v>1</v>
          </cell>
          <cell r="BD34">
            <v>1</v>
          </cell>
          <cell r="BE34">
            <v>1</v>
          </cell>
          <cell r="BF34">
            <v>1</v>
          </cell>
          <cell r="BG34">
            <v>1</v>
          </cell>
          <cell r="BI34">
            <v>27</v>
          </cell>
          <cell r="BJ34">
            <v>1</v>
          </cell>
          <cell r="BK34">
            <v>1</v>
          </cell>
          <cell r="BL34">
            <v>1</v>
          </cell>
          <cell r="BM34">
            <v>1</v>
          </cell>
          <cell r="BN34">
            <v>1</v>
          </cell>
          <cell r="BO34">
            <v>1</v>
          </cell>
          <cell r="BP34">
            <v>1</v>
          </cell>
          <cell r="BQ34">
            <v>1</v>
          </cell>
          <cell r="BR34">
            <v>1</v>
          </cell>
          <cell r="BU34">
            <v>19110</v>
          </cell>
          <cell r="BV34">
            <v>379</v>
          </cell>
        </row>
        <row r="35">
          <cell r="B35">
            <v>28</v>
          </cell>
          <cell r="C35"/>
          <cell r="D35">
            <v>75</v>
          </cell>
          <cell r="E35">
            <v>65</v>
          </cell>
          <cell r="F35">
            <v>7</v>
          </cell>
          <cell r="G35">
            <v>525</v>
          </cell>
          <cell r="H35">
            <v>2097</v>
          </cell>
          <cell r="I35">
            <v>3</v>
          </cell>
          <cell r="J35">
            <v>15</v>
          </cell>
          <cell r="K35"/>
          <cell r="L35"/>
          <cell r="M35">
            <v>4400</v>
          </cell>
          <cell r="N35">
            <v>30800</v>
          </cell>
          <cell r="Q35">
            <v>27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B35">
            <v>27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M35">
            <v>27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X35">
            <v>28</v>
          </cell>
          <cell r="AY35">
            <v>1</v>
          </cell>
          <cell r="AZ35">
            <v>1</v>
          </cell>
          <cell r="BA35">
            <v>1</v>
          </cell>
          <cell r="BB35">
            <v>1</v>
          </cell>
          <cell r="BC35">
            <v>1</v>
          </cell>
          <cell r="BD35">
            <v>1</v>
          </cell>
          <cell r="BE35">
            <v>1</v>
          </cell>
          <cell r="BF35">
            <v>1</v>
          </cell>
          <cell r="BG35">
            <v>1</v>
          </cell>
          <cell r="BI35">
            <v>28</v>
          </cell>
          <cell r="BJ35">
            <v>1</v>
          </cell>
          <cell r="BK35">
            <v>1</v>
          </cell>
          <cell r="BL35">
            <v>1</v>
          </cell>
          <cell r="BM35">
            <v>1</v>
          </cell>
          <cell r="BN35">
            <v>1</v>
          </cell>
          <cell r="BO35">
            <v>1</v>
          </cell>
          <cell r="BP35">
            <v>1</v>
          </cell>
          <cell r="BQ35">
            <v>1</v>
          </cell>
          <cell r="BR35">
            <v>1</v>
          </cell>
          <cell r="BU35">
            <v>21560</v>
          </cell>
          <cell r="BV35">
            <v>454</v>
          </cell>
        </row>
        <row r="36">
          <cell r="B36">
            <v>29</v>
          </cell>
          <cell r="C36"/>
          <cell r="D36">
            <v>75</v>
          </cell>
          <cell r="E36">
            <v>60</v>
          </cell>
          <cell r="F36">
            <v>8</v>
          </cell>
          <cell r="G36">
            <v>600</v>
          </cell>
          <cell r="H36">
            <v>2697</v>
          </cell>
          <cell r="I36">
            <v>3</v>
          </cell>
          <cell r="J36">
            <v>15</v>
          </cell>
          <cell r="K36"/>
          <cell r="L36"/>
          <cell r="M36">
            <v>4600</v>
          </cell>
          <cell r="N36">
            <v>36800</v>
          </cell>
          <cell r="Q36">
            <v>28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  <cell r="V36">
            <v>1</v>
          </cell>
          <cell r="W36">
            <v>1</v>
          </cell>
          <cell r="X36">
            <v>1</v>
          </cell>
          <cell r="Y36">
            <v>1</v>
          </cell>
          <cell r="Z36">
            <v>1</v>
          </cell>
          <cell r="AB36">
            <v>28</v>
          </cell>
          <cell r="AC36">
            <v>1</v>
          </cell>
          <cell r="AD36">
            <v>1</v>
          </cell>
          <cell r="AE36">
            <v>1</v>
          </cell>
          <cell r="AF36">
            <v>1</v>
          </cell>
          <cell r="AG36">
            <v>1</v>
          </cell>
          <cell r="AH36">
            <v>1</v>
          </cell>
          <cell r="AI36">
            <v>1</v>
          </cell>
          <cell r="AJ36">
            <v>1</v>
          </cell>
          <cell r="AK36">
            <v>1</v>
          </cell>
          <cell r="AM36">
            <v>28</v>
          </cell>
          <cell r="AN36">
            <v>1</v>
          </cell>
          <cell r="AO36">
            <v>1</v>
          </cell>
          <cell r="AP36">
            <v>1</v>
          </cell>
          <cell r="AQ36">
            <v>1</v>
          </cell>
          <cell r="AR36">
            <v>1</v>
          </cell>
          <cell r="AS36">
            <v>1</v>
          </cell>
          <cell r="AT36">
            <v>1</v>
          </cell>
          <cell r="AU36">
            <v>1</v>
          </cell>
          <cell r="AV36">
            <v>1</v>
          </cell>
          <cell r="AX36">
            <v>29</v>
          </cell>
          <cell r="AY36">
            <v>1</v>
          </cell>
          <cell r="AZ36">
            <v>1</v>
          </cell>
          <cell r="BA36">
            <v>1</v>
          </cell>
          <cell r="BB36">
            <v>1</v>
          </cell>
          <cell r="BC36">
            <v>1</v>
          </cell>
          <cell r="BD36">
            <v>1</v>
          </cell>
          <cell r="BE36">
            <v>1</v>
          </cell>
          <cell r="BF36">
            <v>1</v>
          </cell>
          <cell r="BG36">
            <v>1</v>
          </cell>
          <cell r="BI36">
            <v>29</v>
          </cell>
          <cell r="BJ36">
            <v>1</v>
          </cell>
          <cell r="BK36">
            <v>1</v>
          </cell>
          <cell r="BL36">
            <v>1</v>
          </cell>
          <cell r="BM36">
            <v>1</v>
          </cell>
          <cell r="BN36">
            <v>1</v>
          </cell>
          <cell r="BO36">
            <v>1</v>
          </cell>
          <cell r="BP36">
            <v>1</v>
          </cell>
          <cell r="BQ36">
            <v>1</v>
          </cell>
          <cell r="BR36">
            <v>1</v>
          </cell>
          <cell r="BT36">
            <v>3500</v>
          </cell>
          <cell r="BU36">
            <v>25760</v>
          </cell>
          <cell r="BV36">
            <v>529</v>
          </cell>
        </row>
        <row r="37">
          <cell r="B37">
            <v>30</v>
          </cell>
          <cell r="C37"/>
          <cell r="D37"/>
          <cell r="E37"/>
          <cell r="F37"/>
          <cell r="G37"/>
          <cell r="H37"/>
          <cell r="I37">
            <v>3</v>
          </cell>
          <cell r="J37">
            <v>15</v>
          </cell>
          <cell r="K37"/>
          <cell r="L37"/>
          <cell r="M37"/>
          <cell r="N37">
            <v>36800</v>
          </cell>
          <cell r="Q37">
            <v>29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1</v>
          </cell>
          <cell r="W37">
            <v>1</v>
          </cell>
          <cell r="X37">
            <v>1</v>
          </cell>
          <cell r="Y37">
            <v>1</v>
          </cell>
          <cell r="Z37">
            <v>1</v>
          </cell>
          <cell r="AB37">
            <v>29</v>
          </cell>
          <cell r="AC37">
            <v>1</v>
          </cell>
          <cell r="AD37">
            <v>1</v>
          </cell>
          <cell r="AE37">
            <v>1</v>
          </cell>
          <cell r="AF37">
            <v>1</v>
          </cell>
          <cell r="AG37">
            <v>1</v>
          </cell>
          <cell r="AH37">
            <v>1</v>
          </cell>
          <cell r="AI37">
            <v>1</v>
          </cell>
          <cell r="AJ37">
            <v>1</v>
          </cell>
          <cell r="AK37">
            <v>1</v>
          </cell>
          <cell r="AM37">
            <v>29</v>
          </cell>
          <cell r="AN37">
            <v>1</v>
          </cell>
          <cell r="AO37">
            <v>1</v>
          </cell>
          <cell r="AP37">
            <v>1</v>
          </cell>
          <cell r="AQ37">
            <v>1</v>
          </cell>
          <cell r="AR37">
            <v>1</v>
          </cell>
          <cell r="AS37">
            <v>1</v>
          </cell>
          <cell r="AT37">
            <v>1</v>
          </cell>
          <cell r="AU37">
            <v>1</v>
          </cell>
          <cell r="AV37">
            <v>1</v>
          </cell>
          <cell r="AX37">
            <v>30</v>
          </cell>
          <cell r="AY37">
            <v>1</v>
          </cell>
          <cell r="AZ37">
            <v>1</v>
          </cell>
          <cell r="BA37">
            <v>1</v>
          </cell>
          <cell r="BB37">
            <v>1</v>
          </cell>
          <cell r="BC37">
            <v>1</v>
          </cell>
          <cell r="BD37">
            <v>1</v>
          </cell>
          <cell r="BE37">
            <v>1</v>
          </cell>
          <cell r="BF37">
            <v>1</v>
          </cell>
          <cell r="BG37">
            <v>1</v>
          </cell>
          <cell r="BI37">
            <v>30</v>
          </cell>
          <cell r="BJ37">
            <v>1</v>
          </cell>
          <cell r="BK37">
            <v>1</v>
          </cell>
          <cell r="BL37">
            <v>1</v>
          </cell>
          <cell r="BM37">
            <v>1</v>
          </cell>
          <cell r="BN37">
            <v>1</v>
          </cell>
          <cell r="BO37">
            <v>1</v>
          </cell>
          <cell r="BP37">
            <v>1</v>
          </cell>
          <cell r="BQ37">
            <v>1</v>
          </cell>
          <cell r="BR37">
            <v>1</v>
          </cell>
          <cell r="BU37">
            <v>25760</v>
          </cell>
          <cell r="BV37">
            <v>529</v>
          </cell>
        </row>
        <row r="38">
          <cell r="B38">
            <v>31</v>
          </cell>
          <cell r="C38"/>
          <cell r="D38"/>
          <cell r="E38"/>
          <cell r="F38"/>
          <cell r="G38"/>
          <cell r="H38"/>
          <cell r="I38">
            <v>3</v>
          </cell>
          <cell r="J38">
            <v>15</v>
          </cell>
          <cell r="K38"/>
          <cell r="L38"/>
          <cell r="M38"/>
          <cell r="Q38">
            <v>30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B38">
            <v>30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M38">
            <v>30</v>
          </cell>
          <cell r="AN38">
            <v>1</v>
          </cell>
          <cell r="AO38">
            <v>1</v>
          </cell>
          <cell r="AP38">
            <v>1</v>
          </cell>
          <cell r="AQ38">
            <v>1</v>
          </cell>
          <cell r="AR38">
            <v>1</v>
          </cell>
          <cell r="AS38">
            <v>1</v>
          </cell>
          <cell r="AT38">
            <v>1</v>
          </cell>
          <cell r="AU38">
            <v>1</v>
          </cell>
          <cell r="AV38">
            <v>1</v>
          </cell>
          <cell r="AX38">
            <v>31</v>
          </cell>
          <cell r="AY38">
            <v>1</v>
          </cell>
          <cell r="AZ38">
            <v>1</v>
          </cell>
          <cell r="BA38">
            <v>1</v>
          </cell>
          <cell r="BB38">
            <v>1</v>
          </cell>
          <cell r="BC38">
            <v>1</v>
          </cell>
          <cell r="BD38">
            <v>1</v>
          </cell>
          <cell r="BE38">
            <v>1</v>
          </cell>
          <cell r="BF38">
            <v>1</v>
          </cell>
          <cell r="BG38">
            <v>1</v>
          </cell>
          <cell r="BI38">
            <v>31</v>
          </cell>
          <cell r="BJ38">
            <v>1</v>
          </cell>
          <cell r="BK38">
            <v>1</v>
          </cell>
          <cell r="BL38">
            <v>1</v>
          </cell>
          <cell r="BM38">
            <v>1</v>
          </cell>
          <cell r="BN38">
            <v>1</v>
          </cell>
          <cell r="BO38">
            <v>1</v>
          </cell>
          <cell r="BP38">
            <v>1</v>
          </cell>
          <cell r="BQ38">
            <v>1</v>
          </cell>
          <cell r="BR38">
            <v>1</v>
          </cell>
        </row>
        <row r="39">
          <cell r="B39">
            <v>32</v>
          </cell>
          <cell r="C39"/>
          <cell r="D39"/>
          <cell r="E39"/>
          <cell r="F39"/>
          <cell r="G39"/>
          <cell r="H39"/>
          <cell r="I39">
            <v>3</v>
          </cell>
          <cell r="J39">
            <v>15</v>
          </cell>
          <cell r="K39"/>
          <cell r="L39"/>
          <cell r="M39"/>
          <cell r="Q39">
            <v>31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  <cell r="V39">
            <v>1</v>
          </cell>
          <cell r="W39">
            <v>1</v>
          </cell>
          <cell r="X39">
            <v>1</v>
          </cell>
          <cell r="Y39">
            <v>1</v>
          </cell>
          <cell r="Z39">
            <v>1</v>
          </cell>
          <cell r="AB39">
            <v>31</v>
          </cell>
          <cell r="AC39">
            <v>1</v>
          </cell>
          <cell r="AD39">
            <v>1</v>
          </cell>
          <cell r="AE39">
            <v>1</v>
          </cell>
          <cell r="AF39">
            <v>1</v>
          </cell>
          <cell r="AG39">
            <v>1</v>
          </cell>
          <cell r="AH39">
            <v>1</v>
          </cell>
          <cell r="AI39">
            <v>1</v>
          </cell>
          <cell r="AJ39">
            <v>1</v>
          </cell>
          <cell r="AK39">
            <v>1</v>
          </cell>
          <cell r="AM39">
            <v>31</v>
          </cell>
          <cell r="AN39">
            <v>1</v>
          </cell>
          <cell r="AO39">
            <v>1</v>
          </cell>
          <cell r="AP39">
            <v>1</v>
          </cell>
          <cell r="AQ39">
            <v>1</v>
          </cell>
          <cell r="AR39">
            <v>1</v>
          </cell>
          <cell r="AS39">
            <v>1</v>
          </cell>
          <cell r="AT39">
            <v>1</v>
          </cell>
          <cell r="AU39">
            <v>1</v>
          </cell>
          <cell r="AV39">
            <v>1</v>
          </cell>
          <cell r="AX39">
            <v>32</v>
          </cell>
          <cell r="AY39">
            <v>1</v>
          </cell>
          <cell r="AZ39">
            <v>1</v>
          </cell>
          <cell r="BA39">
            <v>1</v>
          </cell>
          <cell r="BB39">
            <v>1</v>
          </cell>
          <cell r="BC39">
            <v>1</v>
          </cell>
          <cell r="BD39">
            <v>1</v>
          </cell>
          <cell r="BE39">
            <v>1</v>
          </cell>
          <cell r="BF39">
            <v>1</v>
          </cell>
          <cell r="BG39">
            <v>1</v>
          </cell>
          <cell r="BI39">
            <v>32</v>
          </cell>
          <cell r="BJ39">
            <v>1</v>
          </cell>
          <cell r="BK39">
            <v>1</v>
          </cell>
          <cell r="BL39">
            <v>1</v>
          </cell>
          <cell r="BM39">
            <v>1</v>
          </cell>
          <cell r="BN39">
            <v>1</v>
          </cell>
          <cell r="BO39">
            <v>1</v>
          </cell>
          <cell r="BP39">
            <v>1</v>
          </cell>
          <cell r="BQ39">
            <v>1</v>
          </cell>
          <cell r="BR39">
            <v>1</v>
          </cell>
        </row>
        <row r="40">
          <cell r="B40">
            <v>33</v>
          </cell>
          <cell r="C40"/>
          <cell r="D40">
            <v>100</v>
          </cell>
          <cell r="E40">
            <v>95</v>
          </cell>
          <cell r="F40">
            <v>2</v>
          </cell>
          <cell r="G40">
            <v>200</v>
          </cell>
          <cell r="H40">
            <v>2897</v>
          </cell>
          <cell r="I40">
            <v>4</v>
          </cell>
          <cell r="J40">
            <v>25</v>
          </cell>
          <cell r="K40"/>
          <cell r="L40"/>
          <cell r="M40">
            <v>6000</v>
          </cell>
          <cell r="N40">
            <v>12000</v>
          </cell>
          <cell r="Q40">
            <v>32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  <cell r="V40">
            <v>1</v>
          </cell>
          <cell r="W40">
            <v>1</v>
          </cell>
          <cell r="X40">
            <v>1</v>
          </cell>
          <cell r="Y40">
            <v>1</v>
          </cell>
          <cell r="Z40">
            <v>1</v>
          </cell>
          <cell r="AB40">
            <v>32</v>
          </cell>
          <cell r="AC40">
            <v>1</v>
          </cell>
          <cell r="AD40">
            <v>1</v>
          </cell>
          <cell r="AE40">
            <v>1</v>
          </cell>
          <cell r="AF40">
            <v>1</v>
          </cell>
          <cell r="AG40">
            <v>1</v>
          </cell>
          <cell r="AH40">
            <v>1</v>
          </cell>
          <cell r="AI40">
            <v>1</v>
          </cell>
          <cell r="AJ40">
            <v>1</v>
          </cell>
          <cell r="AK40">
            <v>1</v>
          </cell>
          <cell r="AM40">
            <v>32</v>
          </cell>
          <cell r="AN40">
            <v>1</v>
          </cell>
          <cell r="AO40">
            <v>1</v>
          </cell>
          <cell r="AP40">
            <v>1</v>
          </cell>
          <cell r="AQ40">
            <v>1</v>
          </cell>
          <cell r="AR40">
            <v>1</v>
          </cell>
          <cell r="AS40">
            <v>1</v>
          </cell>
          <cell r="AT40">
            <v>1</v>
          </cell>
          <cell r="AU40">
            <v>1</v>
          </cell>
          <cell r="AV40">
            <v>1</v>
          </cell>
          <cell r="AX40">
            <v>33</v>
          </cell>
          <cell r="AY40">
            <v>1</v>
          </cell>
          <cell r="AZ40">
            <v>1</v>
          </cell>
          <cell r="BA40">
            <v>1</v>
          </cell>
          <cell r="BB40">
            <v>1</v>
          </cell>
          <cell r="BC40">
            <v>1</v>
          </cell>
          <cell r="BD40">
            <v>1</v>
          </cell>
          <cell r="BE40">
            <v>1</v>
          </cell>
          <cell r="BF40">
            <v>1</v>
          </cell>
          <cell r="BG40">
            <v>1</v>
          </cell>
          <cell r="BI40">
            <v>33</v>
          </cell>
          <cell r="BJ40">
            <v>1</v>
          </cell>
          <cell r="BK40">
            <v>1</v>
          </cell>
          <cell r="BL40">
            <v>1</v>
          </cell>
          <cell r="BM40">
            <v>1</v>
          </cell>
          <cell r="BN40">
            <v>1</v>
          </cell>
          <cell r="BO40">
            <v>1</v>
          </cell>
          <cell r="BP40">
            <v>1</v>
          </cell>
          <cell r="BQ40">
            <v>1</v>
          </cell>
          <cell r="BR40">
            <v>1</v>
          </cell>
          <cell r="BU40">
            <v>8400</v>
          </cell>
          <cell r="BV40">
            <v>629</v>
          </cell>
        </row>
        <row r="41">
          <cell r="B41">
            <v>34</v>
          </cell>
          <cell r="C41"/>
          <cell r="D41">
            <v>100</v>
          </cell>
          <cell r="E41">
            <v>90</v>
          </cell>
          <cell r="F41">
            <v>3</v>
          </cell>
          <cell r="G41">
            <v>300</v>
          </cell>
          <cell r="H41">
            <v>3197</v>
          </cell>
          <cell r="I41">
            <v>4</v>
          </cell>
          <cell r="J41">
            <v>25</v>
          </cell>
          <cell r="K41"/>
          <cell r="L41"/>
          <cell r="M41">
            <v>6300</v>
          </cell>
          <cell r="N41">
            <v>18900</v>
          </cell>
          <cell r="Q41">
            <v>33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  <cell r="V41">
            <v>1</v>
          </cell>
          <cell r="W41">
            <v>1</v>
          </cell>
          <cell r="X41">
            <v>1</v>
          </cell>
          <cell r="Y41">
            <v>1</v>
          </cell>
          <cell r="Z41">
            <v>1</v>
          </cell>
          <cell r="AB41">
            <v>33</v>
          </cell>
          <cell r="AC41">
            <v>1</v>
          </cell>
          <cell r="AD41">
            <v>1</v>
          </cell>
          <cell r="AE41">
            <v>1</v>
          </cell>
          <cell r="AF41">
            <v>1</v>
          </cell>
          <cell r="AG41">
            <v>1</v>
          </cell>
          <cell r="AH41">
            <v>1</v>
          </cell>
          <cell r="AI41">
            <v>1</v>
          </cell>
          <cell r="AJ41">
            <v>1</v>
          </cell>
          <cell r="AK41">
            <v>1</v>
          </cell>
          <cell r="AM41">
            <v>33</v>
          </cell>
          <cell r="AN41">
            <v>1</v>
          </cell>
          <cell r="AO41">
            <v>1</v>
          </cell>
          <cell r="AP41">
            <v>1</v>
          </cell>
          <cell r="AQ41">
            <v>1</v>
          </cell>
          <cell r="AR41">
            <v>1</v>
          </cell>
          <cell r="AS41">
            <v>1</v>
          </cell>
          <cell r="AT41">
            <v>1</v>
          </cell>
          <cell r="AU41">
            <v>1</v>
          </cell>
          <cell r="AV41">
            <v>1</v>
          </cell>
          <cell r="AX41">
            <v>34</v>
          </cell>
          <cell r="AY41">
            <v>1</v>
          </cell>
          <cell r="AZ41">
            <v>1</v>
          </cell>
          <cell r="BA41">
            <v>1</v>
          </cell>
          <cell r="BB41">
            <v>1</v>
          </cell>
          <cell r="BC41">
            <v>1</v>
          </cell>
          <cell r="BD41">
            <v>1</v>
          </cell>
          <cell r="BE41">
            <v>1</v>
          </cell>
          <cell r="BF41">
            <v>1</v>
          </cell>
          <cell r="BG41">
            <v>1</v>
          </cell>
          <cell r="BI41">
            <v>34</v>
          </cell>
          <cell r="BJ41">
            <v>1</v>
          </cell>
          <cell r="BK41">
            <v>1</v>
          </cell>
          <cell r="BL41">
            <v>1</v>
          </cell>
          <cell r="BM41">
            <v>1</v>
          </cell>
          <cell r="BN41">
            <v>1</v>
          </cell>
          <cell r="BO41">
            <v>1</v>
          </cell>
          <cell r="BP41">
            <v>1</v>
          </cell>
          <cell r="BQ41">
            <v>1</v>
          </cell>
          <cell r="BR41">
            <v>1</v>
          </cell>
          <cell r="BU41">
            <v>13230</v>
          </cell>
          <cell r="BV41">
            <v>729</v>
          </cell>
        </row>
        <row r="42">
          <cell r="B42">
            <v>35</v>
          </cell>
          <cell r="C42"/>
          <cell r="D42">
            <v>150</v>
          </cell>
          <cell r="E42">
            <v>85</v>
          </cell>
          <cell r="F42">
            <v>3.5</v>
          </cell>
          <cell r="G42">
            <v>525</v>
          </cell>
          <cell r="H42">
            <v>3722</v>
          </cell>
          <cell r="I42">
            <v>4</v>
          </cell>
          <cell r="J42">
            <v>25</v>
          </cell>
          <cell r="K42" t="str">
            <v>高级</v>
          </cell>
          <cell r="L42"/>
          <cell r="M42">
            <v>6600</v>
          </cell>
          <cell r="N42">
            <v>23100</v>
          </cell>
          <cell r="Q42">
            <v>34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  <cell r="V42">
            <v>1</v>
          </cell>
          <cell r="W42">
            <v>1</v>
          </cell>
          <cell r="X42">
            <v>1</v>
          </cell>
          <cell r="Y42">
            <v>1</v>
          </cell>
          <cell r="Z42">
            <v>1</v>
          </cell>
          <cell r="AB42">
            <v>34</v>
          </cell>
          <cell r="AC42">
            <v>1</v>
          </cell>
          <cell r="AD42">
            <v>1</v>
          </cell>
          <cell r="AE42">
            <v>1</v>
          </cell>
          <cell r="AF42">
            <v>1</v>
          </cell>
          <cell r="AG42">
            <v>1</v>
          </cell>
          <cell r="AH42">
            <v>1</v>
          </cell>
          <cell r="AI42">
            <v>1</v>
          </cell>
          <cell r="AJ42">
            <v>1</v>
          </cell>
          <cell r="AK42">
            <v>1</v>
          </cell>
          <cell r="AM42">
            <v>34</v>
          </cell>
          <cell r="AN42">
            <v>1</v>
          </cell>
          <cell r="AO42">
            <v>1</v>
          </cell>
          <cell r="AP42">
            <v>1</v>
          </cell>
          <cell r="AQ42">
            <v>1</v>
          </cell>
          <cell r="AR42">
            <v>1</v>
          </cell>
          <cell r="AS42">
            <v>1</v>
          </cell>
          <cell r="AT42">
            <v>1</v>
          </cell>
          <cell r="AU42">
            <v>1</v>
          </cell>
          <cell r="AV42">
            <v>1</v>
          </cell>
          <cell r="AX42">
            <v>35</v>
          </cell>
          <cell r="AY42">
            <v>1</v>
          </cell>
          <cell r="AZ42">
            <v>1</v>
          </cell>
          <cell r="BA42">
            <v>1</v>
          </cell>
          <cell r="BB42">
            <v>1</v>
          </cell>
          <cell r="BC42">
            <v>1</v>
          </cell>
          <cell r="BD42">
            <v>1</v>
          </cell>
          <cell r="BE42">
            <v>1</v>
          </cell>
          <cell r="BF42">
            <v>1</v>
          </cell>
          <cell r="BG42">
            <v>1</v>
          </cell>
          <cell r="BI42">
            <v>35</v>
          </cell>
          <cell r="BJ42">
            <v>1</v>
          </cell>
          <cell r="BK42">
            <v>1</v>
          </cell>
          <cell r="BL42">
            <v>1</v>
          </cell>
          <cell r="BM42">
            <v>1</v>
          </cell>
          <cell r="BN42">
            <v>1</v>
          </cell>
          <cell r="BO42">
            <v>1</v>
          </cell>
          <cell r="BP42">
            <v>1</v>
          </cell>
          <cell r="BQ42">
            <v>1</v>
          </cell>
          <cell r="BR42">
            <v>1</v>
          </cell>
          <cell r="BU42">
            <v>16169.999999999998</v>
          </cell>
          <cell r="BV42">
            <v>879</v>
          </cell>
        </row>
        <row r="43">
          <cell r="B43">
            <v>36</v>
          </cell>
          <cell r="C43"/>
          <cell r="D43">
            <v>150</v>
          </cell>
          <cell r="E43">
            <v>80</v>
          </cell>
          <cell r="F43">
            <v>4.5</v>
          </cell>
          <cell r="G43">
            <v>675</v>
          </cell>
          <cell r="H43">
            <v>4397</v>
          </cell>
          <cell r="I43">
            <v>4</v>
          </cell>
          <cell r="J43">
            <v>25</v>
          </cell>
          <cell r="K43" t="str">
            <v>高级</v>
          </cell>
          <cell r="L43"/>
          <cell r="M43">
            <v>6900</v>
          </cell>
          <cell r="N43">
            <v>31050</v>
          </cell>
          <cell r="Q43">
            <v>35</v>
          </cell>
          <cell r="R43">
            <v>1</v>
          </cell>
          <cell r="S43">
            <v>1</v>
          </cell>
          <cell r="T43">
            <v>1</v>
          </cell>
          <cell r="U43">
            <v>1</v>
          </cell>
          <cell r="V43">
            <v>1</v>
          </cell>
          <cell r="W43">
            <v>1</v>
          </cell>
          <cell r="X43">
            <v>1</v>
          </cell>
          <cell r="Y43">
            <v>1</v>
          </cell>
          <cell r="Z43">
            <v>1</v>
          </cell>
          <cell r="AB43">
            <v>35</v>
          </cell>
          <cell r="AC43">
            <v>1</v>
          </cell>
          <cell r="AD43">
            <v>1</v>
          </cell>
          <cell r="AE43">
            <v>1</v>
          </cell>
          <cell r="AF43">
            <v>1</v>
          </cell>
          <cell r="AG43">
            <v>1</v>
          </cell>
          <cell r="AH43">
            <v>1</v>
          </cell>
          <cell r="AI43">
            <v>1</v>
          </cell>
          <cell r="AJ43">
            <v>1</v>
          </cell>
          <cell r="AK43">
            <v>1</v>
          </cell>
          <cell r="AM43">
            <v>35</v>
          </cell>
          <cell r="AN43">
            <v>1</v>
          </cell>
          <cell r="AO43">
            <v>1</v>
          </cell>
          <cell r="AP43">
            <v>1</v>
          </cell>
          <cell r="AQ43">
            <v>1</v>
          </cell>
          <cell r="AR43">
            <v>1</v>
          </cell>
          <cell r="AS43">
            <v>1</v>
          </cell>
          <cell r="AT43">
            <v>1</v>
          </cell>
          <cell r="AU43">
            <v>1</v>
          </cell>
          <cell r="AV43">
            <v>1</v>
          </cell>
          <cell r="AX43">
            <v>36</v>
          </cell>
          <cell r="AY43">
            <v>1</v>
          </cell>
          <cell r="AZ43">
            <v>1</v>
          </cell>
          <cell r="BA43">
            <v>1</v>
          </cell>
          <cell r="BB43">
            <v>1</v>
          </cell>
          <cell r="BC43">
            <v>1</v>
          </cell>
          <cell r="BD43">
            <v>1</v>
          </cell>
          <cell r="BE43">
            <v>1</v>
          </cell>
          <cell r="BF43">
            <v>1</v>
          </cell>
          <cell r="BG43">
            <v>1</v>
          </cell>
          <cell r="BI43">
            <v>36</v>
          </cell>
          <cell r="BJ43">
            <v>1</v>
          </cell>
          <cell r="BK43">
            <v>1</v>
          </cell>
          <cell r="BL43">
            <v>1</v>
          </cell>
          <cell r="BM43">
            <v>1</v>
          </cell>
          <cell r="BN43">
            <v>1</v>
          </cell>
          <cell r="BO43">
            <v>1</v>
          </cell>
          <cell r="BP43">
            <v>1</v>
          </cell>
          <cell r="BQ43">
            <v>1</v>
          </cell>
          <cell r="BR43">
            <v>1</v>
          </cell>
          <cell r="BU43">
            <v>21735</v>
          </cell>
          <cell r="BV43">
            <v>1029</v>
          </cell>
        </row>
        <row r="44">
          <cell r="B44">
            <v>37</v>
          </cell>
          <cell r="C44"/>
          <cell r="D44">
            <v>175</v>
          </cell>
          <cell r="E44">
            <v>75</v>
          </cell>
          <cell r="F44">
            <v>5.5</v>
          </cell>
          <cell r="G44">
            <v>962.5</v>
          </cell>
          <cell r="H44">
            <v>5359.5</v>
          </cell>
          <cell r="I44">
            <v>4</v>
          </cell>
          <cell r="J44">
            <v>25</v>
          </cell>
          <cell r="K44" t="str">
            <v>高级</v>
          </cell>
          <cell r="L44"/>
          <cell r="M44">
            <v>7200</v>
          </cell>
          <cell r="N44">
            <v>39600</v>
          </cell>
          <cell r="Q44">
            <v>36</v>
          </cell>
          <cell r="R44">
            <v>1</v>
          </cell>
          <cell r="S44">
            <v>1</v>
          </cell>
          <cell r="T44">
            <v>1</v>
          </cell>
          <cell r="U44">
            <v>1</v>
          </cell>
          <cell r="V44">
            <v>1</v>
          </cell>
          <cell r="W44">
            <v>1</v>
          </cell>
          <cell r="X44">
            <v>1</v>
          </cell>
          <cell r="Y44">
            <v>1</v>
          </cell>
          <cell r="Z44">
            <v>1</v>
          </cell>
          <cell r="AB44">
            <v>36</v>
          </cell>
          <cell r="AC44">
            <v>1</v>
          </cell>
          <cell r="AD44">
            <v>1</v>
          </cell>
          <cell r="AE44">
            <v>1</v>
          </cell>
          <cell r="AF44">
            <v>1</v>
          </cell>
          <cell r="AG44">
            <v>1</v>
          </cell>
          <cell r="AH44">
            <v>1</v>
          </cell>
          <cell r="AI44">
            <v>1</v>
          </cell>
          <cell r="AJ44">
            <v>1</v>
          </cell>
          <cell r="AK44">
            <v>1</v>
          </cell>
          <cell r="AM44">
            <v>36</v>
          </cell>
          <cell r="AN44">
            <v>1</v>
          </cell>
          <cell r="AO44">
            <v>1</v>
          </cell>
          <cell r="AP44">
            <v>1</v>
          </cell>
          <cell r="AQ44">
            <v>1</v>
          </cell>
          <cell r="AR44">
            <v>1</v>
          </cell>
          <cell r="AS44">
            <v>1</v>
          </cell>
          <cell r="AT44">
            <v>1</v>
          </cell>
          <cell r="AU44">
            <v>1</v>
          </cell>
          <cell r="AV44">
            <v>1</v>
          </cell>
          <cell r="AX44">
            <v>37</v>
          </cell>
          <cell r="AY44">
            <v>1</v>
          </cell>
          <cell r="AZ44">
            <v>1</v>
          </cell>
          <cell r="BA44">
            <v>1</v>
          </cell>
          <cell r="BB44">
            <v>1</v>
          </cell>
          <cell r="BC44">
            <v>1</v>
          </cell>
          <cell r="BD44">
            <v>1</v>
          </cell>
          <cell r="BE44">
            <v>1</v>
          </cell>
          <cell r="BF44">
            <v>1</v>
          </cell>
          <cell r="BG44">
            <v>1</v>
          </cell>
          <cell r="BI44">
            <v>37</v>
          </cell>
          <cell r="BJ44">
            <v>1</v>
          </cell>
          <cell r="BK44">
            <v>1</v>
          </cell>
          <cell r="BL44">
            <v>1</v>
          </cell>
          <cell r="BM44">
            <v>1</v>
          </cell>
          <cell r="BN44">
            <v>1</v>
          </cell>
          <cell r="BO44">
            <v>1</v>
          </cell>
          <cell r="BP44">
            <v>1</v>
          </cell>
          <cell r="BQ44">
            <v>1</v>
          </cell>
          <cell r="BR44">
            <v>1</v>
          </cell>
          <cell r="BU44">
            <v>27720</v>
          </cell>
          <cell r="BV44">
            <v>1204</v>
          </cell>
        </row>
        <row r="45">
          <cell r="B45">
            <v>38</v>
          </cell>
          <cell r="C45"/>
          <cell r="D45">
            <v>175</v>
          </cell>
          <cell r="E45">
            <v>70</v>
          </cell>
          <cell r="F45">
            <v>6.5</v>
          </cell>
          <cell r="G45">
            <v>1137.5</v>
          </cell>
          <cell r="H45">
            <v>6497</v>
          </cell>
          <cell r="I45">
            <v>4</v>
          </cell>
          <cell r="J45">
            <v>25</v>
          </cell>
          <cell r="K45"/>
          <cell r="L45"/>
          <cell r="M45">
            <v>7500</v>
          </cell>
          <cell r="N45">
            <v>48750</v>
          </cell>
          <cell r="Q45">
            <v>37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</v>
          </cell>
          <cell r="AB45">
            <v>37</v>
          </cell>
          <cell r="AC45">
            <v>1</v>
          </cell>
          <cell r="AD45">
            <v>1</v>
          </cell>
          <cell r="AE45">
            <v>1</v>
          </cell>
          <cell r="AF45">
            <v>1</v>
          </cell>
          <cell r="AG45">
            <v>1</v>
          </cell>
          <cell r="AH45">
            <v>1</v>
          </cell>
          <cell r="AI45">
            <v>1</v>
          </cell>
          <cell r="AJ45">
            <v>1</v>
          </cell>
          <cell r="AK45">
            <v>1</v>
          </cell>
          <cell r="AM45">
            <v>37</v>
          </cell>
          <cell r="AN45">
            <v>1</v>
          </cell>
          <cell r="AO45">
            <v>1</v>
          </cell>
          <cell r="AP45">
            <v>1</v>
          </cell>
          <cell r="AQ45">
            <v>1</v>
          </cell>
          <cell r="AR45">
            <v>1</v>
          </cell>
          <cell r="AS45">
            <v>1</v>
          </cell>
          <cell r="AT45">
            <v>1</v>
          </cell>
          <cell r="AU45">
            <v>1</v>
          </cell>
          <cell r="AV45">
            <v>1</v>
          </cell>
          <cell r="AX45">
            <v>38</v>
          </cell>
          <cell r="AY45">
            <v>1</v>
          </cell>
          <cell r="AZ45">
            <v>1</v>
          </cell>
          <cell r="BA45">
            <v>1</v>
          </cell>
          <cell r="BB45">
            <v>1</v>
          </cell>
          <cell r="BC45">
            <v>1</v>
          </cell>
          <cell r="BD45">
            <v>1</v>
          </cell>
          <cell r="BE45">
            <v>1</v>
          </cell>
          <cell r="BF45">
            <v>1</v>
          </cell>
          <cell r="BG45">
            <v>1</v>
          </cell>
          <cell r="BI45">
            <v>38</v>
          </cell>
          <cell r="BJ45">
            <v>1</v>
          </cell>
          <cell r="BK45">
            <v>1</v>
          </cell>
          <cell r="BL45">
            <v>1</v>
          </cell>
          <cell r="BM45">
            <v>1</v>
          </cell>
          <cell r="BN45">
            <v>1</v>
          </cell>
          <cell r="BO45">
            <v>1</v>
          </cell>
          <cell r="BP45">
            <v>1</v>
          </cell>
          <cell r="BQ45">
            <v>1</v>
          </cell>
          <cell r="BR45">
            <v>1</v>
          </cell>
          <cell r="BU45">
            <v>34125</v>
          </cell>
          <cell r="BV45">
            <v>1379</v>
          </cell>
        </row>
        <row r="46">
          <cell r="B46">
            <v>39</v>
          </cell>
          <cell r="C46"/>
          <cell r="D46">
            <v>200</v>
          </cell>
          <cell r="E46">
            <v>65</v>
          </cell>
          <cell r="F46">
            <v>7</v>
          </cell>
          <cell r="G46">
            <v>1400</v>
          </cell>
          <cell r="H46">
            <v>7897</v>
          </cell>
          <cell r="I46">
            <v>4</v>
          </cell>
          <cell r="J46">
            <v>25</v>
          </cell>
          <cell r="K46"/>
          <cell r="L46"/>
          <cell r="M46">
            <v>7800</v>
          </cell>
          <cell r="N46">
            <v>54600</v>
          </cell>
          <cell r="O46"/>
          <cell r="P46"/>
          <cell r="Q46">
            <v>38</v>
          </cell>
          <cell r="R46">
            <v>1</v>
          </cell>
          <cell r="S46">
            <v>1</v>
          </cell>
          <cell r="T46">
            <v>1</v>
          </cell>
          <cell r="U46">
            <v>1</v>
          </cell>
          <cell r="V46">
            <v>1</v>
          </cell>
          <cell r="W46">
            <v>1</v>
          </cell>
          <cell r="X46">
            <v>1</v>
          </cell>
          <cell r="Y46">
            <v>1</v>
          </cell>
          <cell r="Z46">
            <v>1</v>
          </cell>
          <cell r="AB46">
            <v>38</v>
          </cell>
          <cell r="AC46">
            <v>1</v>
          </cell>
          <cell r="AD46">
            <v>1</v>
          </cell>
          <cell r="AE46">
            <v>1</v>
          </cell>
          <cell r="AF46">
            <v>1</v>
          </cell>
          <cell r="AG46">
            <v>1</v>
          </cell>
          <cell r="AH46">
            <v>1</v>
          </cell>
          <cell r="AI46">
            <v>1</v>
          </cell>
          <cell r="AJ46">
            <v>1</v>
          </cell>
          <cell r="AK46">
            <v>1</v>
          </cell>
          <cell r="AM46">
            <v>38</v>
          </cell>
          <cell r="AN46">
            <v>1</v>
          </cell>
          <cell r="AO46">
            <v>1</v>
          </cell>
          <cell r="AP46">
            <v>1</v>
          </cell>
          <cell r="AQ46">
            <v>1</v>
          </cell>
          <cell r="AR46">
            <v>1</v>
          </cell>
          <cell r="AS46">
            <v>1</v>
          </cell>
          <cell r="AT46">
            <v>1</v>
          </cell>
          <cell r="AU46">
            <v>1</v>
          </cell>
          <cell r="AV46">
            <v>1</v>
          </cell>
          <cell r="AX46">
            <v>39</v>
          </cell>
          <cell r="AY46">
            <v>1</v>
          </cell>
          <cell r="AZ46">
            <v>1</v>
          </cell>
          <cell r="BA46">
            <v>1</v>
          </cell>
          <cell r="BB46">
            <v>1</v>
          </cell>
          <cell r="BC46">
            <v>1</v>
          </cell>
          <cell r="BD46">
            <v>1</v>
          </cell>
          <cell r="BE46">
            <v>1</v>
          </cell>
          <cell r="BF46">
            <v>1</v>
          </cell>
          <cell r="BG46">
            <v>1</v>
          </cell>
          <cell r="BI46">
            <v>39</v>
          </cell>
          <cell r="BJ46">
            <v>1</v>
          </cell>
          <cell r="BK46">
            <v>1</v>
          </cell>
          <cell r="BL46">
            <v>1</v>
          </cell>
          <cell r="BM46">
            <v>1</v>
          </cell>
          <cell r="BN46">
            <v>1</v>
          </cell>
          <cell r="BO46">
            <v>1</v>
          </cell>
          <cell r="BP46">
            <v>1</v>
          </cell>
          <cell r="BQ46">
            <v>1</v>
          </cell>
          <cell r="BR46">
            <v>1</v>
          </cell>
          <cell r="BU46">
            <v>38220</v>
          </cell>
          <cell r="BV46">
            <v>1579</v>
          </cell>
        </row>
        <row r="47">
          <cell r="B47">
            <v>40</v>
          </cell>
          <cell r="C47"/>
          <cell r="D47">
            <v>225</v>
          </cell>
          <cell r="E47">
            <v>60</v>
          </cell>
          <cell r="F47">
            <v>8</v>
          </cell>
          <cell r="G47">
            <v>1800</v>
          </cell>
          <cell r="H47">
            <v>9697</v>
          </cell>
          <cell r="I47">
            <v>4</v>
          </cell>
          <cell r="J47">
            <v>25</v>
          </cell>
          <cell r="K47"/>
          <cell r="L47"/>
          <cell r="M47">
            <v>8100</v>
          </cell>
          <cell r="N47">
            <v>64800</v>
          </cell>
          <cell r="O47"/>
          <cell r="P47"/>
          <cell r="BU47">
            <v>45360</v>
          </cell>
          <cell r="BV47">
            <v>1804</v>
          </cell>
        </row>
        <row r="48">
          <cell r="B48">
            <v>41</v>
          </cell>
          <cell r="C48"/>
          <cell r="D48">
            <v>225</v>
          </cell>
          <cell r="E48">
            <v>55</v>
          </cell>
          <cell r="F48">
            <v>9</v>
          </cell>
          <cell r="G48">
            <v>2025</v>
          </cell>
          <cell r="H48">
            <v>11722</v>
          </cell>
          <cell r="I48">
            <v>4</v>
          </cell>
          <cell r="J48">
            <v>25</v>
          </cell>
          <cell r="K48"/>
          <cell r="L48"/>
          <cell r="M48">
            <v>8400</v>
          </cell>
          <cell r="N48">
            <v>75600</v>
          </cell>
          <cell r="O48"/>
          <cell r="P48"/>
          <cell r="BT48">
            <v>7500</v>
          </cell>
          <cell r="BU48">
            <v>52920</v>
          </cell>
          <cell r="BV48">
            <v>2029</v>
          </cell>
        </row>
        <row r="49">
          <cell r="B49">
            <v>42</v>
          </cell>
          <cell r="C49"/>
          <cell r="D49">
            <v>100</v>
          </cell>
          <cell r="E49">
            <v>85</v>
          </cell>
          <cell r="F49">
            <v>3.5</v>
          </cell>
          <cell r="G49">
            <v>350</v>
          </cell>
          <cell r="H49">
            <v>12072</v>
          </cell>
          <cell r="I49">
            <v>5</v>
          </cell>
          <cell r="J49">
            <v>50</v>
          </cell>
          <cell r="K49" t="str">
            <v>高级</v>
          </cell>
          <cell r="L49"/>
          <cell r="M49">
            <v>15000</v>
          </cell>
          <cell r="N49">
            <v>52500</v>
          </cell>
          <cell r="O49"/>
          <cell r="P49"/>
          <cell r="BU49">
            <v>36750</v>
          </cell>
          <cell r="BV49">
            <v>2129</v>
          </cell>
        </row>
        <row r="50">
          <cell r="B50">
            <v>43</v>
          </cell>
          <cell r="C50"/>
          <cell r="D50">
            <v>125</v>
          </cell>
          <cell r="E50">
            <v>80</v>
          </cell>
          <cell r="F50">
            <v>4.5</v>
          </cell>
          <cell r="G50">
            <v>562.5</v>
          </cell>
          <cell r="H50">
            <v>12634.5</v>
          </cell>
          <cell r="I50">
            <v>5</v>
          </cell>
          <cell r="J50">
            <v>50</v>
          </cell>
          <cell r="K50"/>
          <cell r="L50"/>
          <cell r="M50">
            <v>16000</v>
          </cell>
          <cell r="N50">
            <v>72000</v>
          </cell>
          <cell r="O50"/>
          <cell r="P50"/>
          <cell r="BU50">
            <v>50400</v>
          </cell>
          <cell r="BV50">
            <v>2254</v>
          </cell>
        </row>
        <row r="51">
          <cell r="B51">
            <v>44</v>
          </cell>
          <cell r="C51"/>
          <cell r="D51">
            <v>150</v>
          </cell>
          <cell r="E51">
            <v>75</v>
          </cell>
          <cell r="F51">
            <v>5.5</v>
          </cell>
          <cell r="G51">
            <v>825</v>
          </cell>
          <cell r="H51">
            <v>13459.5</v>
          </cell>
          <cell r="I51">
            <v>5</v>
          </cell>
          <cell r="J51">
            <v>50</v>
          </cell>
          <cell r="K51"/>
          <cell r="L51"/>
          <cell r="M51">
            <v>17000</v>
          </cell>
          <cell r="N51">
            <v>93500</v>
          </cell>
          <cell r="O51"/>
          <cell r="P51"/>
          <cell r="BU51">
            <v>65449.999999999993</v>
          </cell>
          <cell r="BV51">
            <v>2404</v>
          </cell>
        </row>
        <row r="52">
          <cell r="B52">
            <v>45</v>
          </cell>
          <cell r="C52"/>
          <cell r="D52">
            <v>175</v>
          </cell>
          <cell r="E52">
            <v>70</v>
          </cell>
          <cell r="F52">
            <v>6.5</v>
          </cell>
          <cell r="G52">
            <v>1137.5</v>
          </cell>
          <cell r="H52">
            <v>14597</v>
          </cell>
          <cell r="I52">
            <v>5</v>
          </cell>
          <cell r="J52">
            <v>50</v>
          </cell>
          <cell r="K52"/>
          <cell r="L52"/>
          <cell r="M52">
            <v>18000</v>
          </cell>
          <cell r="N52">
            <v>117000</v>
          </cell>
          <cell r="O52"/>
          <cell r="P52"/>
          <cell r="BU52">
            <v>81900</v>
          </cell>
          <cell r="BV52">
            <v>2579</v>
          </cell>
        </row>
        <row r="53">
          <cell r="B53">
            <v>46</v>
          </cell>
          <cell r="C53"/>
          <cell r="D53">
            <v>200</v>
          </cell>
          <cell r="E53">
            <v>65</v>
          </cell>
          <cell r="F53">
            <v>7</v>
          </cell>
          <cell r="G53">
            <v>1400</v>
          </cell>
          <cell r="H53">
            <v>15997</v>
          </cell>
          <cell r="I53">
            <v>5</v>
          </cell>
          <cell r="J53">
            <v>50</v>
          </cell>
          <cell r="K53"/>
          <cell r="L53"/>
          <cell r="M53">
            <v>19000</v>
          </cell>
          <cell r="N53">
            <v>133000</v>
          </cell>
          <cell r="O53"/>
          <cell r="P53"/>
          <cell r="BU53">
            <v>93100</v>
          </cell>
          <cell r="BV53">
            <v>2779</v>
          </cell>
        </row>
        <row r="54">
          <cell r="B54">
            <v>47</v>
          </cell>
          <cell r="C54"/>
          <cell r="D54">
            <v>225</v>
          </cell>
          <cell r="E54">
            <v>60</v>
          </cell>
          <cell r="F54">
            <v>8</v>
          </cell>
          <cell r="G54">
            <v>1800</v>
          </cell>
          <cell r="H54">
            <v>17797</v>
          </cell>
          <cell r="I54">
            <v>5</v>
          </cell>
          <cell r="J54">
            <v>50</v>
          </cell>
          <cell r="K54"/>
          <cell r="L54"/>
          <cell r="M54">
            <v>20000</v>
          </cell>
          <cell r="N54">
            <v>160000</v>
          </cell>
          <cell r="BU54">
            <v>112000</v>
          </cell>
          <cell r="BV54">
            <v>3004</v>
          </cell>
        </row>
        <row r="55">
          <cell r="B55">
            <v>48</v>
          </cell>
          <cell r="C55"/>
          <cell r="D55">
            <v>250</v>
          </cell>
          <cell r="E55">
            <v>55</v>
          </cell>
          <cell r="F55">
            <v>9</v>
          </cell>
          <cell r="G55">
            <v>2250</v>
          </cell>
          <cell r="H55">
            <v>20047</v>
          </cell>
          <cell r="I55">
            <v>5</v>
          </cell>
          <cell r="J55">
            <v>50</v>
          </cell>
          <cell r="K55"/>
          <cell r="L55"/>
          <cell r="M55">
            <v>21000</v>
          </cell>
          <cell r="N55">
            <v>189000</v>
          </cell>
          <cell r="BU55">
            <v>132300</v>
          </cell>
          <cell r="BV55">
            <v>3254</v>
          </cell>
        </row>
        <row r="56">
          <cell r="B56">
            <v>49</v>
          </cell>
          <cell r="C56"/>
          <cell r="D56">
            <v>275</v>
          </cell>
          <cell r="E56">
            <v>50</v>
          </cell>
          <cell r="F56">
            <v>9.5</v>
          </cell>
          <cell r="G56">
            <v>2612.5</v>
          </cell>
          <cell r="H56">
            <v>22659.5</v>
          </cell>
          <cell r="I56">
            <v>5</v>
          </cell>
          <cell r="J56">
            <v>50</v>
          </cell>
          <cell r="K56"/>
          <cell r="L56"/>
          <cell r="M56">
            <v>22000</v>
          </cell>
          <cell r="N56">
            <v>209000</v>
          </cell>
          <cell r="BU56">
            <v>146300</v>
          </cell>
          <cell r="BV56">
            <v>3529</v>
          </cell>
        </row>
        <row r="57">
          <cell r="B57">
            <v>50</v>
          </cell>
          <cell r="C57"/>
          <cell r="D57">
            <v>300</v>
          </cell>
          <cell r="E57">
            <v>45</v>
          </cell>
          <cell r="F57">
            <v>10.5</v>
          </cell>
          <cell r="G57">
            <v>3150</v>
          </cell>
          <cell r="H57">
            <v>25809.5</v>
          </cell>
          <cell r="I57">
            <v>5</v>
          </cell>
          <cell r="J57">
            <v>50</v>
          </cell>
          <cell r="K57"/>
          <cell r="L57"/>
          <cell r="M57">
            <v>23000</v>
          </cell>
          <cell r="N57">
            <v>241500</v>
          </cell>
          <cell r="BT57">
            <v>25000</v>
          </cell>
          <cell r="BU57">
            <v>169050</v>
          </cell>
          <cell r="BV57">
            <v>3829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5875">
          <a:tailEnd type="arrow"/>
        </a:ln>
      </a:spPr>
      <a:bodyPr/>
      <a:lstStyle/>
      <a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a:style>
    </a:lnDef>
  </a:objectDefaults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55" workbookViewId="0">
      <selection sqref="A1:M87"/>
    </sheetView>
  </sheetViews>
  <sheetFormatPr defaultColWidth="8.875" defaultRowHeight="16.5"/>
  <cols>
    <col min="1" max="16384" width="8.875" style="56"/>
  </cols>
  <sheetData>
    <row r="1" spans="1:3">
      <c r="A1" s="129" t="s">
        <v>265</v>
      </c>
      <c r="B1" s="56" t="s">
        <v>266</v>
      </c>
    </row>
    <row r="2" spans="1:3">
      <c r="A2" s="129" t="s">
        <v>267</v>
      </c>
      <c r="B2" s="56" t="s">
        <v>268</v>
      </c>
    </row>
    <row r="3" spans="1:3">
      <c r="A3" s="128"/>
      <c r="B3" s="56" t="s">
        <v>269</v>
      </c>
    </row>
    <row r="4" spans="1:3">
      <c r="A4" s="128"/>
      <c r="B4" s="56" t="s">
        <v>270</v>
      </c>
    </row>
    <row r="5" spans="1:3">
      <c r="A5" s="128"/>
      <c r="C5" s="56" t="s">
        <v>271</v>
      </c>
    </row>
    <row r="6" spans="1:3">
      <c r="A6" s="128"/>
      <c r="C6" s="56" t="s">
        <v>272</v>
      </c>
    </row>
    <row r="7" spans="1:3">
      <c r="A7" s="128"/>
    </row>
    <row r="8" spans="1:3">
      <c r="A8" s="129" t="s">
        <v>265</v>
      </c>
      <c r="B8" s="56" t="s">
        <v>273</v>
      </c>
    </row>
    <row r="9" spans="1:3">
      <c r="A9" s="129" t="s">
        <v>267</v>
      </c>
      <c r="B9" s="56" t="s">
        <v>274</v>
      </c>
    </row>
    <row r="10" spans="1:3">
      <c r="A10" s="128"/>
      <c r="B10" s="56" t="s">
        <v>275</v>
      </c>
    </row>
    <row r="11" spans="1:3">
      <c r="A11" s="128"/>
      <c r="B11" s="56" t="s">
        <v>276</v>
      </c>
    </row>
    <row r="12" spans="1:3">
      <c r="A12" s="128"/>
      <c r="B12" s="56" t="s">
        <v>277</v>
      </c>
    </row>
    <row r="13" spans="1:3">
      <c r="A13" s="128"/>
    </row>
    <row r="14" spans="1:3">
      <c r="A14" s="129" t="s">
        <v>265</v>
      </c>
      <c r="B14" s="56" t="s">
        <v>236</v>
      </c>
    </row>
    <row r="15" spans="1:3">
      <c r="A15" s="129" t="s">
        <v>267</v>
      </c>
      <c r="B15" s="56" t="s">
        <v>278</v>
      </c>
    </row>
    <row r="16" spans="1:3">
      <c r="A16" s="128"/>
      <c r="B16" s="56" t="s">
        <v>279</v>
      </c>
    </row>
    <row r="17" spans="1:6">
      <c r="A17" s="128"/>
      <c r="B17" s="56" t="s">
        <v>280</v>
      </c>
    </row>
    <row r="18" spans="1:6">
      <c r="A18" s="128"/>
    </row>
    <row r="19" spans="1:6">
      <c r="A19" s="129" t="s">
        <v>265</v>
      </c>
      <c r="B19" s="56" t="s">
        <v>237</v>
      </c>
    </row>
    <row r="20" spans="1:6">
      <c r="A20" s="129" t="s">
        <v>267</v>
      </c>
      <c r="B20" s="56" t="s">
        <v>281</v>
      </c>
    </row>
    <row r="21" spans="1:6">
      <c r="A21" s="128"/>
      <c r="B21" s="56" t="s">
        <v>282</v>
      </c>
    </row>
    <row r="22" spans="1:6">
      <c r="A22" s="128"/>
      <c r="B22" s="56" t="s">
        <v>283</v>
      </c>
    </row>
    <row r="23" spans="1:6">
      <c r="A23" s="128"/>
    </row>
    <row r="24" spans="1:6">
      <c r="A24" s="129" t="s">
        <v>265</v>
      </c>
      <c r="B24" s="56" t="s">
        <v>238</v>
      </c>
    </row>
    <row r="25" spans="1:6">
      <c r="A25" s="129" t="s">
        <v>267</v>
      </c>
      <c r="B25" s="56" t="s">
        <v>284</v>
      </c>
    </row>
    <row r="26" spans="1:6">
      <c r="A26" s="129"/>
    </row>
    <row r="27" spans="1:6">
      <c r="A27" s="129" t="s">
        <v>265</v>
      </c>
      <c r="B27" s="56" t="s">
        <v>239</v>
      </c>
    </row>
    <row r="28" spans="1:6">
      <c r="A28" s="129" t="s">
        <v>267</v>
      </c>
      <c r="B28" s="56" t="s">
        <v>285</v>
      </c>
    </row>
    <row r="29" spans="1:6">
      <c r="A29" s="128"/>
    </row>
    <row r="30" spans="1:6">
      <c r="A30" s="129" t="s">
        <v>265</v>
      </c>
      <c r="B30" s="56" t="s">
        <v>240</v>
      </c>
    </row>
    <row r="31" spans="1:6">
      <c r="A31" s="129" t="s">
        <v>267</v>
      </c>
      <c r="B31" s="56" t="s">
        <v>286</v>
      </c>
    </row>
    <row r="32" spans="1:6">
      <c r="A32" s="129"/>
      <c r="B32" s="44" t="s">
        <v>287</v>
      </c>
      <c r="C32" s="44"/>
      <c r="D32" s="44" t="s">
        <v>288</v>
      </c>
      <c r="E32" s="44"/>
      <c r="F32" s="44" t="s">
        <v>148</v>
      </c>
    </row>
    <row r="33" spans="1:6">
      <c r="A33" s="129"/>
      <c r="B33" s="56" t="s">
        <v>289</v>
      </c>
      <c r="D33" s="56" t="s">
        <v>290</v>
      </c>
    </row>
    <row r="34" spans="1:6">
      <c r="A34" s="129"/>
      <c r="B34" s="56" t="s">
        <v>291</v>
      </c>
      <c r="D34" s="56" t="s">
        <v>292</v>
      </c>
    </row>
    <row r="35" spans="1:6">
      <c r="A35" s="129"/>
      <c r="B35" s="56" t="s">
        <v>131</v>
      </c>
      <c r="D35" s="56" t="s">
        <v>293</v>
      </c>
      <c r="F35" s="56" t="s">
        <v>294</v>
      </c>
    </row>
    <row r="36" spans="1:6">
      <c r="A36" s="129"/>
      <c r="B36" s="56" t="s">
        <v>132</v>
      </c>
      <c r="D36" s="56" t="s">
        <v>295</v>
      </c>
      <c r="F36" s="56" t="s">
        <v>296</v>
      </c>
    </row>
    <row r="37" spans="1:6">
      <c r="A37" s="129"/>
      <c r="B37" s="56" t="s">
        <v>297</v>
      </c>
      <c r="D37" s="56" t="s">
        <v>298</v>
      </c>
    </row>
    <row r="38" spans="1:6">
      <c r="A38" s="129"/>
      <c r="B38" s="56" t="s">
        <v>299</v>
      </c>
      <c r="D38" s="56" t="s">
        <v>300</v>
      </c>
      <c r="F38" s="56" t="s">
        <v>301</v>
      </c>
    </row>
    <row r="39" spans="1:6">
      <c r="A39" s="129"/>
      <c r="B39" s="56" t="s">
        <v>302</v>
      </c>
      <c r="D39" s="56" t="s">
        <v>303</v>
      </c>
      <c r="F39" s="56" t="s">
        <v>304</v>
      </c>
    </row>
    <row r="40" spans="1:6">
      <c r="A40" s="129"/>
      <c r="B40" s="56" t="s">
        <v>305</v>
      </c>
      <c r="D40" s="56" t="s">
        <v>306</v>
      </c>
    </row>
    <row r="41" spans="1:6">
      <c r="A41" s="129"/>
      <c r="B41" s="56" t="s">
        <v>307</v>
      </c>
      <c r="D41" s="56" t="s">
        <v>306</v>
      </c>
    </row>
    <row r="42" spans="1:6">
      <c r="A42" s="129"/>
      <c r="B42" s="56" t="s">
        <v>304</v>
      </c>
      <c r="D42" s="56" t="s">
        <v>308</v>
      </c>
    </row>
    <row r="43" spans="1:6">
      <c r="A43" s="128"/>
    </row>
    <row r="44" spans="1:6">
      <c r="A44" s="129" t="s">
        <v>265</v>
      </c>
      <c r="B44" s="56" t="s">
        <v>241</v>
      </c>
    </row>
    <row r="45" spans="1:6">
      <c r="A45" s="129" t="s">
        <v>267</v>
      </c>
      <c r="B45" s="56" t="s">
        <v>309</v>
      </c>
    </row>
    <row r="46" spans="1:6">
      <c r="A46" s="128"/>
      <c r="B46" s="56" t="s">
        <v>310</v>
      </c>
    </row>
    <row r="47" spans="1:6">
      <c r="A47" s="128"/>
    </row>
    <row r="48" spans="1:6">
      <c r="A48" s="129" t="s">
        <v>265</v>
      </c>
      <c r="B48" s="56" t="s">
        <v>242</v>
      </c>
    </row>
    <row r="49" spans="1:2">
      <c r="A49" s="129" t="s">
        <v>267</v>
      </c>
      <c r="B49" s="56" t="s">
        <v>311</v>
      </c>
    </row>
    <row r="50" spans="1:2">
      <c r="A50" s="128"/>
      <c r="B50" s="56" t="s">
        <v>312</v>
      </c>
    </row>
    <row r="51" spans="1:2">
      <c r="A51" s="128"/>
      <c r="B51" s="56" t="s">
        <v>313</v>
      </c>
    </row>
    <row r="52" spans="1:2">
      <c r="A52" s="128"/>
    </row>
    <row r="53" spans="1:2">
      <c r="A53" s="129" t="s">
        <v>265</v>
      </c>
      <c r="B53" s="56" t="s">
        <v>243</v>
      </c>
    </row>
    <row r="54" spans="1:2">
      <c r="A54" s="129" t="s">
        <v>267</v>
      </c>
      <c r="B54" s="56" t="s">
        <v>314</v>
      </c>
    </row>
    <row r="55" spans="1:2">
      <c r="A55" s="129"/>
      <c r="B55" s="56" t="s">
        <v>315</v>
      </c>
    </row>
    <row r="56" spans="1:2">
      <c r="A56" s="129"/>
      <c r="B56" s="56" t="s">
        <v>316</v>
      </c>
    </row>
    <row r="57" spans="1:2">
      <c r="A57" s="129"/>
    </row>
    <row r="58" spans="1:2">
      <c r="A58" s="129" t="s">
        <v>265</v>
      </c>
      <c r="B58" s="56" t="s">
        <v>244</v>
      </c>
    </row>
    <row r="59" spans="1:2">
      <c r="A59" s="129" t="s">
        <v>267</v>
      </c>
      <c r="B59" s="56" t="s">
        <v>317</v>
      </c>
    </row>
    <row r="60" spans="1:2">
      <c r="A60" s="128"/>
      <c r="B60" s="56" t="s">
        <v>318</v>
      </c>
    </row>
    <row r="61" spans="1:2">
      <c r="A61" s="128"/>
    </row>
    <row r="62" spans="1:2">
      <c r="A62" s="129" t="s">
        <v>265</v>
      </c>
      <c r="B62" s="56" t="s">
        <v>245</v>
      </c>
    </row>
    <row r="63" spans="1:2">
      <c r="A63" s="129" t="s">
        <v>267</v>
      </c>
    </row>
    <row r="64" spans="1:2">
      <c r="A64" s="129"/>
    </row>
    <row r="65" spans="1:2">
      <c r="A65" s="129" t="s">
        <v>265</v>
      </c>
      <c r="B65" s="56" t="s">
        <v>246</v>
      </c>
    </row>
    <row r="66" spans="1:2">
      <c r="A66" s="129" t="s">
        <v>267</v>
      </c>
      <c r="B66" s="56" t="s">
        <v>319</v>
      </c>
    </row>
    <row r="67" spans="1:2">
      <c r="A67" s="129"/>
    </row>
    <row r="68" spans="1:2">
      <c r="A68" s="129" t="s">
        <v>265</v>
      </c>
      <c r="B68" s="56" t="s">
        <v>247</v>
      </c>
    </row>
    <row r="69" spans="1:2">
      <c r="A69" s="129" t="s">
        <v>267</v>
      </c>
      <c r="B69" s="56" t="s">
        <v>320</v>
      </c>
    </row>
    <row r="70" spans="1:2">
      <c r="A70" s="129"/>
    </row>
    <row r="71" spans="1:2">
      <c r="A71" s="129" t="s">
        <v>265</v>
      </c>
      <c r="B71" s="56" t="s">
        <v>248</v>
      </c>
    </row>
    <row r="72" spans="1:2">
      <c r="A72" s="129" t="s">
        <v>267</v>
      </c>
      <c r="B72" s="56" t="s">
        <v>78</v>
      </c>
    </row>
    <row r="73" spans="1:2">
      <c r="A73" s="128"/>
      <c r="B73" s="56" t="s">
        <v>321</v>
      </c>
    </row>
    <row r="74" spans="1:2">
      <c r="A74" s="128"/>
    </row>
    <row r="75" spans="1:2">
      <c r="A75" s="129" t="s">
        <v>265</v>
      </c>
      <c r="B75" s="56" t="s">
        <v>249</v>
      </c>
    </row>
    <row r="76" spans="1:2">
      <c r="A76" s="129" t="s">
        <v>267</v>
      </c>
      <c r="B76" s="56" t="s">
        <v>322</v>
      </c>
    </row>
    <row r="78" spans="1:2">
      <c r="A78" s="129" t="s">
        <v>265</v>
      </c>
      <c r="B78" s="56" t="s">
        <v>250</v>
      </c>
    </row>
    <row r="79" spans="1:2">
      <c r="A79" s="129" t="s">
        <v>267</v>
      </c>
      <c r="B79" s="56" t="s">
        <v>323</v>
      </c>
    </row>
    <row r="80" spans="1:2">
      <c r="B80" s="56" t="s">
        <v>324</v>
      </c>
    </row>
    <row r="82" spans="1:2">
      <c r="A82" s="129" t="s">
        <v>265</v>
      </c>
      <c r="B82" s="56" t="s">
        <v>325</v>
      </c>
    </row>
    <row r="83" spans="1:2">
      <c r="A83" s="129" t="s">
        <v>267</v>
      </c>
      <c r="B83" s="56" t="s">
        <v>326</v>
      </c>
    </row>
    <row r="85" spans="1:2">
      <c r="A85" s="129" t="s">
        <v>265</v>
      </c>
      <c r="B85" s="56" t="s">
        <v>327</v>
      </c>
    </row>
    <row r="86" spans="1:2">
      <c r="A86" s="129" t="s">
        <v>267</v>
      </c>
      <c r="B86" s="56" t="s">
        <v>328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7"/>
  <sheetViews>
    <sheetView workbookViewId="0">
      <selection activeCell="E35" sqref="E35"/>
    </sheetView>
  </sheetViews>
  <sheetFormatPr defaultRowHeight="13.5"/>
  <cols>
    <col min="3" max="3" width="17.25" bestFit="1" customWidth="1"/>
    <col min="5" max="5" width="17.25" bestFit="1" customWidth="1"/>
  </cols>
  <sheetData>
    <row r="2" spans="2:8">
      <c r="B2" t="s">
        <v>554</v>
      </c>
      <c r="H2" t="s">
        <v>593</v>
      </c>
    </row>
    <row r="3" spans="2:8">
      <c r="C3" t="s">
        <v>555</v>
      </c>
      <c r="E3" s="136">
        <v>0.4</v>
      </c>
    </row>
    <row r="4" spans="2:8">
      <c r="C4" t="s">
        <v>556</v>
      </c>
      <c r="E4" s="136">
        <v>0.1</v>
      </c>
    </row>
    <row r="5" spans="2:8">
      <c r="C5" t="s">
        <v>585</v>
      </c>
      <c r="E5" s="136">
        <v>0.5</v>
      </c>
    </row>
    <row r="6" spans="2:8">
      <c r="C6" s="144" t="s">
        <v>557</v>
      </c>
      <c r="E6" s="136"/>
    </row>
    <row r="7" spans="2:8">
      <c r="E7" s="136"/>
    </row>
    <row r="8" spans="2:8">
      <c r="B8" t="s">
        <v>558</v>
      </c>
    </row>
    <row r="9" spans="2:8">
      <c r="C9" t="s">
        <v>559</v>
      </c>
      <c r="E9" t="s">
        <v>562</v>
      </c>
      <c r="F9">
        <v>20</v>
      </c>
    </row>
    <row r="11" spans="2:8">
      <c r="C11" t="s">
        <v>559</v>
      </c>
      <c r="D11" t="s">
        <v>566</v>
      </c>
      <c r="E11" t="s">
        <v>564</v>
      </c>
      <c r="F11" t="s">
        <v>565</v>
      </c>
    </row>
    <row r="12" spans="2:8">
      <c r="D12">
        <v>1</v>
      </c>
      <c r="E12" t="s">
        <v>567</v>
      </c>
      <c r="F12">
        <v>500</v>
      </c>
    </row>
    <row r="13" spans="2:8">
      <c r="D13">
        <v>2</v>
      </c>
      <c r="E13" t="s">
        <v>568</v>
      </c>
      <c r="F13">
        <v>500</v>
      </c>
    </row>
    <row r="14" spans="2:8">
      <c r="D14">
        <v>3</v>
      </c>
      <c r="E14" t="s">
        <v>569</v>
      </c>
      <c r="F14">
        <v>500</v>
      </c>
    </row>
    <row r="15" spans="2:8">
      <c r="D15">
        <v>3</v>
      </c>
      <c r="E15" t="s">
        <v>583</v>
      </c>
      <c r="F15">
        <v>100</v>
      </c>
    </row>
    <row r="16" spans="2:8">
      <c r="D16">
        <v>3</v>
      </c>
      <c r="E16" t="s">
        <v>584</v>
      </c>
      <c r="F16">
        <v>300</v>
      </c>
    </row>
    <row r="17" spans="4:6">
      <c r="D17">
        <v>4</v>
      </c>
      <c r="E17" t="s">
        <v>575</v>
      </c>
      <c r="F17">
        <v>50</v>
      </c>
    </row>
    <row r="18" spans="4:6">
      <c r="D18">
        <v>4</v>
      </c>
      <c r="E18" t="s">
        <v>576</v>
      </c>
      <c r="F18">
        <v>250</v>
      </c>
    </row>
    <row r="19" spans="4:6">
      <c r="D19">
        <v>5</v>
      </c>
      <c r="E19" t="s">
        <v>594</v>
      </c>
      <c r="F19">
        <v>1300</v>
      </c>
    </row>
    <row r="20" spans="4:6">
      <c r="D20">
        <v>5</v>
      </c>
      <c r="E20" t="s">
        <v>574</v>
      </c>
      <c r="F20">
        <v>1900</v>
      </c>
    </row>
    <row r="21" spans="4:6">
      <c r="D21">
        <v>6</v>
      </c>
      <c r="E21" t="s">
        <v>570</v>
      </c>
      <c r="F21">
        <v>500</v>
      </c>
    </row>
    <row r="22" spans="4:6">
      <c r="D22">
        <v>6</v>
      </c>
      <c r="E22" t="s">
        <v>571</v>
      </c>
      <c r="F22">
        <v>2600</v>
      </c>
    </row>
    <row r="23" spans="4:6">
      <c r="D23">
        <v>7</v>
      </c>
      <c r="E23" t="s">
        <v>572</v>
      </c>
      <c r="F23">
        <v>300</v>
      </c>
    </row>
    <row r="24" spans="4:6">
      <c r="D24">
        <v>7</v>
      </c>
      <c r="E24" t="s">
        <v>577</v>
      </c>
      <c r="F24">
        <v>500</v>
      </c>
    </row>
    <row r="25" spans="4:6">
      <c r="D25">
        <v>8</v>
      </c>
      <c r="E25" t="s">
        <v>579</v>
      </c>
      <c r="F25">
        <v>150</v>
      </c>
    </row>
    <row r="26" spans="4:6">
      <c r="D26">
        <v>8</v>
      </c>
      <c r="E26" t="s">
        <v>580</v>
      </c>
      <c r="F26">
        <v>100</v>
      </c>
    </row>
    <row r="27" spans="4:6">
      <c r="D27">
        <v>8</v>
      </c>
      <c r="E27" t="s">
        <v>581</v>
      </c>
      <c r="F27">
        <v>200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S18"/>
  <sheetViews>
    <sheetView workbookViewId="0">
      <selection activeCell="L9" sqref="L9"/>
    </sheetView>
  </sheetViews>
  <sheetFormatPr defaultRowHeight="13.5"/>
  <cols>
    <col min="5" max="5" width="28.875" bestFit="1" customWidth="1"/>
  </cols>
  <sheetData>
    <row r="1" spans="5:19">
      <c r="E1" t="s">
        <v>519</v>
      </c>
      <c r="F1" t="s">
        <v>521</v>
      </c>
      <c r="P1" t="s">
        <v>596</v>
      </c>
      <c r="Q1" t="s">
        <v>609</v>
      </c>
      <c r="R1" t="s">
        <v>610</v>
      </c>
    </row>
    <row r="2" spans="5:19">
      <c r="E2" t="s">
        <v>520</v>
      </c>
      <c r="F2">
        <v>1</v>
      </c>
      <c r="G2" t="s">
        <v>522</v>
      </c>
      <c r="P2">
        <v>1</v>
      </c>
      <c r="Q2">
        <f>公会_贡献值内部算法!D22</f>
        <v>300</v>
      </c>
      <c r="R2">
        <v>10</v>
      </c>
      <c r="S2" t="s">
        <v>611</v>
      </c>
    </row>
    <row r="3" spans="5:19">
      <c r="E3" t="s">
        <v>524</v>
      </c>
      <c r="F3">
        <v>1</v>
      </c>
      <c r="G3" t="s">
        <v>523</v>
      </c>
      <c r="P3">
        <v>2</v>
      </c>
      <c r="Q3">
        <f>公会_贡献值内部算法!D23</f>
        <v>800</v>
      </c>
      <c r="R3">
        <v>60</v>
      </c>
      <c r="S3" t="s">
        <v>612</v>
      </c>
    </row>
    <row r="4" spans="5:19">
      <c r="E4" t="s">
        <v>525</v>
      </c>
      <c r="F4">
        <v>3</v>
      </c>
      <c r="G4" t="s">
        <v>526</v>
      </c>
      <c r="P4">
        <v>3</v>
      </c>
      <c r="Q4">
        <f>公会_贡献值内部算法!D24</f>
        <v>1600</v>
      </c>
      <c r="R4">
        <f>5*60</f>
        <v>300</v>
      </c>
      <c r="S4" t="s">
        <v>613</v>
      </c>
    </row>
    <row r="5" spans="5:19">
      <c r="E5" t="s">
        <v>534</v>
      </c>
      <c r="F5">
        <v>1</v>
      </c>
      <c r="G5" t="s">
        <v>542</v>
      </c>
      <c r="P5">
        <v>4</v>
      </c>
      <c r="Q5">
        <f>公会_贡献值内部算法!D25</f>
        <v>2400</v>
      </c>
      <c r="R5">
        <f>10*60</f>
        <v>600</v>
      </c>
      <c r="S5" t="s">
        <v>614</v>
      </c>
    </row>
    <row r="6" spans="5:19">
      <c r="E6" s="158" t="s">
        <v>527</v>
      </c>
      <c r="F6" s="158">
        <v>2</v>
      </c>
      <c r="G6" s="158" t="s">
        <v>544</v>
      </c>
      <c r="H6" s="158"/>
      <c r="I6" s="158"/>
      <c r="J6" s="158"/>
      <c r="K6" s="158"/>
      <c r="P6">
        <v>5</v>
      </c>
      <c r="Q6">
        <f>公会_贡献值内部算法!D26</f>
        <v>3200</v>
      </c>
      <c r="R6">
        <f>20*60</f>
        <v>1200</v>
      </c>
      <c r="S6" t="s">
        <v>615</v>
      </c>
    </row>
    <row r="7" spans="5:19">
      <c r="E7" s="158" t="s">
        <v>528</v>
      </c>
      <c r="F7" s="158">
        <v>2</v>
      </c>
      <c r="G7" s="158" t="s">
        <v>543</v>
      </c>
      <c r="H7" s="158"/>
      <c r="I7" s="158"/>
      <c r="J7" s="158"/>
      <c r="K7" s="158"/>
      <c r="P7">
        <v>6</v>
      </c>
      <c r="Q7">
        <f>公会_贡献值内部算法!D27</f>
        <v>4000</v>
      </c>
      <c r="R7">
        <f>60*60</f>
        <v>3600</v>
      </c>
      <c r="S7" t="s">
        <v>616</v>
      </c>
    </row>
    <row r="8" spans="5:19">
      <c r="E8" s="158" t="s">
        <v>529</v>
      </c>
      <c r="F8" s="158">
        <v>2</v>
      </c>
      <c r="G8" s="158" t="s">
        <v>545</v>
      </c>
      <c r="H8" s="158"/>
      <c r="I8" s="158"/>
      <c r="J8" s="158"/>
      <c r="K8" s="158"/>
      <c r="P8">
        <v>7</v>
      </c>
      <c r="Q8">
        <f>公会_贡献值内部算法!D28</f>
        <v>4800</v>
      </c>
      <c r="R8">
        <f>1.5*3600</f>
        <v>5400</v>
      </c>
      <c r="S8" t="s">
        <v>617</v>
      </c>
    </row>
    <row r="9" spans="5:19">
      <c r="E9" s="158" t="s">
        <v>530</v>
      </c>
      <c r="F9" s="158">
        <v>4</v>
      </c>
      <c r="G9" s="158" t="s">
        <v>546</v>
      </c>
      <c r="H9" s="158"/>
      <c r="I9" s="158"/>
      <c r="J9" s="158"/>
      <c r="K9" s="158"/>
      <c r="P9">
        <v>8</v>
      </c>
      <c r="Q9">
        <f>公会_贡献值内部算法!D29</f>
        <v>5600</v>
      </c>
      <c r="R9">
        <f>2.5*3600</f>
        <v>9000</v>
      </c>
      <c r="S9" t="s">
        <v>618</v>
      </c>
    </row>
    <row r="10" spans="5:19">
      <c r="E10" s="158" t="s">
        <v>531</v>
      </c>
      <c r="F10" s="158">
        <v>5</v>
      </c>
      <c r="G10" s="158" t="s">
        <v>547</v>
      </c>
      <c r="H10" s="158"/>
      <c r="I10" s="158"/>
      <c r="J10" s="158"/>
      <c r="K10" s="158"/>
      <c r="P10">
        <v>9</v>
      </c>
      <c r="Q10">
        <f>公会_贡献值内部算法!D30</f>
        <v>6400</v>
      </c>
      <c r="R10">
        <f>4.5*3600</f>
        <v>16200</v>
      </c>
      <c r="S10" t="s">
        <v>619</v>
      </c>
    </row>
    <row r="11" spans="5:19">
      <c r="E11" s="158" t="s">
        <v>532</v>
      </c>
      <c r="F11" s="158">
        <v>4</v>
      </c>
      <c r="G11" s="158" t="s">
        <v>548</v>
      </c>
      <c r="H11" s="158"/>
      <c r="I11" s="158"/>
      <c r="J11" s="158"/>
      <c r="K11" s="158"/>
      <c r="P11">
        <v>10</v>
      </c>
      <c r="Q11">
        <f>公会_贡献值内部算法!D31</f>
        <v>7200</v>
      </c>
      <c r="R11">
        <f>6*3600</f>
        <v>21600</v>
      </c>
      <c r="S11" t="s">
        <v>620</v>
      </c>
    </row>
    <row r="12" spans="5:19">
      <c r="E12" s="158" t="s">
        <v>533</v>
      </c>
      <c r="F12" s="158">
        <v>3</v>
      </c>
      <c r="G12" s="158" t="s">
        <v>852</v>
      </c>
      <c r="H12" s="158"/>
      <c r="I12" s="158"/>
      <c r="J12" s="158"/>
      <c r="K12" s="158"/>
    </row>
    <row r="13" spans="5:19">
      <c r="E13" t="s">
        <v>535</v>
      </c>
      <c r="F13">
        <v>2</v>
      </c>
      <c r="G13" t="s">
        <v>550</v>
      </c>
    </row>
    <row r="14" spans="5:19">
      <c r="E14" t="s">
        <v>539</v>
      </c>
      <c r="F14">
        <v>5</v>
      </c>
      <c r="G14" s="142" t="s">
        <v>536</v>
      </c>
    </row>
    <row r="15" spans="5:19">
      <c r="E15" t="s">
        <v>537</v>
      </c>
      <c r="F15">
        <v>5</v>
      </c>
      <c r="G15" s="143" t="s">
        <v>538</v>
      </c>
    </row>
    <row r="16" spans="5:19">
      <c r="E16" t="s">
        <v>540</v>
      </c>
      <c r="F16">
        <v>2</v>
      </c>
      <c r="G16" t="s">
        <v>541</v>
      </c>
    </row>
    <row r="17" spans="5:10">
      <c r="E17" t="s">
        <v>560</v>
      </c>
      <c r="F17">
        <v>3</v>
      </c>
      <c r="G17" t="s">
        <v>561</v>
      </c>
      <c r="J17" t="s">
        <v>578</v>
      </c>
    </row>
    <row r="18" spans="5:10">
      <c r="E18" t="s">
        <v>587</v>
      </c>
      <c r="F18">
        <v>3</v>
      </c>
      <c r="G18" t="s">
        <v>588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3"/>
  <sheetViews>
    <sheetView workbookViewId="0">
      <selection activeCell="O45" sqref="O45"/>
    </sheetView>
  </sheetViews>
  <sheetFormatPr defaultRowHeight="13.5"/>
  <sheetData>
    <row r="13" spans="9:9">
      <c r="I13" t="s">
        <v>608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workbookViewId="0">
      <selection activeCell="G19" sqref="G19"/>
    </sheetView>
  </sheetViews>
  <sheetFormatPr defaultRowHeight="13.5" outlineLevelCol="1"/>
  <cols>
    <col min="1" max="9" width="9" customWidth="1" outlineLevel="1"/>
  </cols>
  <sheetData>
    <row r="1" spans="1:16">
      <c r="L1" t="s">
        <v>603</v>
      </c>
      <c r="M1" t="s">
        <v>606</v>
      </c>
      <c r="N1" t="s">
        <v>607</v>
      </c>
      <c r="P1" t="s">
        <v>656</v>
      </c>
    </row>
    <row r="2" spans="1:16">
      <c r="M2" s="141">
        <v>3000</v>
      </c>
      <c r="N2" s="141">
        <v>80</v>
      </c>
      <c r="O2">
        <v>20</v>
      </c>
      <c r="P2" s="141">
        <v>2.7</v>
      </c>
    </row>
    <row r="3" spans="1:16">
      <c r="A3" t="s">
        <v>857</v>
      </c>
      <c r="B3">
        <v>10000</v>
      </c>
      <c r="D3">
        <v>20</v>
      </c>
      <c r="F3" t="s">
        <v>855</v>
      </c>
      <c r="O3">
        <v>30</v>
      </c>
      <c r="P3" s="141">
        <v>3.4</v>
      </c>
    </row>
    <row r="4" spans="1:16">
      <c r="A4" t="s">
        <v>853</v>
      </c>
      <c r="B4">
        <v>10</v>
      </c>
      <c r="D4">
        <v>30</v>
      </c>
      <c r="F4" t="s">
        <v>854</v>
      </c>
      <c r="O4">
        <v>40</v>
      </c>
      <c r="P4" s="141">
        <v>4.7</v>
      </c>
    </row>
    <row r="5" spans="1:16">
      <c r="A5" t="s">
        <v>853</v>
      </c>
      <c r="B5">
        <v>100</v>
      </c>
      <c r="D5">
        <v>320</v>
      </c>
      <c r="F5" t="s">
        <v>856</v>
      </c>
      <c r="O5">
        <v>50</v>
      </c>
      <c r="P5" s="141">
        <v>6.1</v>
      </c>
    </row>
    <row r="13" spans="1:16">
      <c r="C13" t="s">
        <v>589</v>
      </c>
      <c r="D13" t="s">
        <v>602</v>
      </c>
      <c r="H13">
        <v>20</v>
      </c>
      <c r="I13">
        <v>0.2</v>
      </c>
    </row>
    <row r="14" spans="1:16">
      <c r="A14" t="s">
        <v>586</v>
      </c>
      <c r="H14">
        <v>30</v>
      </c>
      <c r="I14">
        <v>0.5</v>
      </c>
      <c r="M14" t="s">
        <v>672</v>
      </c>
      <c r="N14" t="s">
        <v>673</v>
      </c>
      <c r="O14" t="s">
        <v>674</v>
      </c>
      <c r="P14" t="s">
        <v>675</v>
      </c>
    </row>
    <row r="15" spans="1:16">
      <c r="A15" t="s">
        <v>505</v>
      </c>
      <c r="C15" t="s">
        <v>590</v>
      </c>
      <c r="D15" t="s">
        <v>591</v>
      </c>
      <c r="E15" t="s">
        <v>592</v>
      </c>
      <c r="F15" t="s">
        <v>595</v>
      </c>
      <c r="H15">
        <v>40</v>
      </c>
      <c r="I15">
        <v>0.8</v>
      </c>
      <c r="L15" t="s">
        <v>660</v>
      </c>
      <c r="M15">
        <f>C16*$M$2*$P$2</f>
        <v>20250</v>
      </c>
      <c r="N15">
        <f>D16*$N$2*$P$2</f>
        <v>216</v>
      </c>
      <c r="O15">
        <f t="shared" ref="O15:P18" si="0">E16*$P$2</f>
        <v>0.27</v>
      </c>
      <c r="P15">
        <f t="shared" si="0"/>
        <v>2.16</v>
      </c>
    </row>
    <row r="16" spans="1:16">
      <c r="A16" t="s">
        <v>678</v>
      </c>
      <c r="B16" t="s">
        <v>600</v>
      </c>
      <c r="C16">
        <f>C17+C20</f>
        <v>2.5</v>
      </c>
      <c r="D16">
        <v>1</v>
      </c>
      <c r="E16">
        <v>0.1</v>
      </c>
      <c r="F16">
        <v>0.8</v>
      </c>
      <c r="H16">
        <v>50</v>
      </c>
      <c r="I16">
        <v>1</v>
      </c>
      <c r="L16" t="s">
        <v>661</v>
      </c>
      <c r="M16">
        <f>C17*$M$2*$P$2</f>
        <v>8100.0000000000009</v>
      </c>
      <c r="N16">
        <f>D17*$N$2*$P$2</f>
        <v>432</v>
      </c>
      <c r="O16">
        <f t="shared" si="0"/>
        <v>0.27</v>
      </c>
      <c r="P16">
        <f t="shared" si="0"/>
        <v>2.16</v>
      </c>
    </row>
    <row r="17" spans="1:16">
      <c r="A17" t="s">
        <v>679</v>
      </c>
      <c r="B17" t="s">
        <v>599</v>
      </c>
      <c r="C17">
        <v>1</v>
      </c>
      <c r="D17">
        <f>1+D20</f>
        <v>2</v>
      </c>
      <c r="E17">
        <v>0.1</v>
      </c>
      <c r="F17">
        <v>0.8</v>
      </c>
      <c r="L17" t="s">
        <v>662</v>
      </c>
      <c r="M17">
        <f>C18*$M$2*$P$2</f>
        <v>8100.0000000000009</v>
      </c>
      <c r="N17">
        <f>D18*$N$2*$P$2</f>
        <v>216</v>
      </c>
      <c r="O17">
        <f t="shared" si="0"/>
        <v>0.81000000000000016</v>
      </c>
      <c r="P17">
        <f t="shared" si="0"/>
        <v>2.16</v>
      </c>
    </row>
    <row r="18" spans="1:16">
      <c r="A18" t="s">
        <v>680</v>
      </c>
      <c r="B18" t="s">
        <v>676</v>
      </c>
      <c r="C18">
        <v>1</v>
      </c>
      <c r="D18">
        <v>1</v>
      </c>
      <c r="E18">
        <f>E17+E20</f>
        <v>0.30000000000000004</v>
      </c>
      <c r="F18">
        <v>0.8</v>
      </c>
      <c r="L18" t="s">
        <v>663</v>
      </c>
      <c r="M18">
        <f>C19*$M$2*$P$2</f>
        <v>8100.0000000000009</v>
      </c>
      <c r="N18">
        <f>D19*$N$2*$P$2</f>
        <v>216</v>
      </c>
      <c r="O18">
        <f t="shared" si="0"/>
        <v>0.27</v>
      </c>
      <c r="P18">
        <f t="shared" si="0"/>
        <v>4.1850000000000005</v>
      </c>
    </row>
    <row r="19" spans="1:16">
      <c r="A19" t="s">
        <v>681</v>
      </c>
      <c r="B19" t="s">
        <v>677</v>
      </c>
      <c r="C19">
        <v>1</v>
      </c>
      <c r="D19">
        <v>1</v>
      </c>
      <c r="E19">
        <v>0.1</v>
      </c>
      <c r="F19">
        <f>F17+F20</f>
        <v>1.55</v>
      </c>
      <c r="L19" t="s">
        <v>664</v>
      </c>
      <c r="M19">
        <f>C16*$M$2*$P$3</f>
        <v>25500</v>
      </c>
      <c r="N19">
        <f>D16*$N$2*$P$3</f>
        <v>272</v>
      </c>
      <c r="O19">
        <f t="shared" ref="O19:P22" si="1">E16*$P$3</f>
        <v>0.34</v>
      </c>
      <c r="P19">
        <f t="shared" si="1"/>
        <v>2.72</v>
      </c>
    </row>
    <row r="20" spans="1:16">
      <c r="B20" t="s">
        <v>601</v>
      </c>
      <c r="C20" s="141">
        <v>1.5</v>
      </c>
      <c r="D20" s="141">
        <v>1</v>
      </c>
      <c r="E20" s="141">
        <v>0.2</v>
      </c>
      <c r="F20" s="141">
        <v>0.75</v>
      </c>
      <c r="L20" t="s">
        <v>665</v>
      </c>
      <c r="M20">
        <f>C17*$M$2*$P$3</f>
        <v>10200</v>
      </c>
      <c r="N20">
        <f>D17*$N$2*$P$3</f>
        <v>544</v>
      </c>
      <c r="O20">
        <f t="shared" si="1"/>
        <v>0.34</v>
      </c>
      <c r="P20">
        <f t="shared" si="1"/>
        <v>2.72</v>
      </c>
    </row>
    <row r="21" spans="1:16">
      <c r="L21" t="s">
        <v>666</v>
      </c>
      <c r="M21">
        <f>C18*$M$2*$P$3</f>
        <v>10200</v>
      </c>
      <c r="N21">
        <f>D18*$N$2*$P$3</f>
        <v>272</v>
      </c>
      <c r="O21">
        <f t="shared" si="1"/>
        <v>1.02</v>
      </c>
      <c r="P21">
        <f t="shared" si="1"/>
        <v>2.72</v>
      </c>
    </row>
    <row r="22" spans="1:16">
      <c r="L22" t="s">
        <v>667</v>
      </c>
      <c r="M22">
        <f>C19*$M$2*$P$3</f>
        <v>10200</v>
      </c>
      <c r="N22">
        <f>D19*$N$2*$P$3</f>
        <v>272</v>
      </c>
      <c r="O22">
        <f t="shared" si="1"/>
        <v>0.34</v>
      </c>
      <c r="P22">
        <f t="shared" si="1"/>
        <v>5.27</v>
      </c>
    </row>
    <row r="23" spans="1:16">
      <c r="L23" t="s">
        <v>668</v>
      </c>
      <c r="M23">
        <f>C16*$M$2*$P$4</f>
        <v>35250</v>
      </c>
      <c r="N23">
        <f>D16*$N$2*$P$4</f>
        <v>376</v>
      </c>
      <c r="O23">
        <f t="shared" ref="O23:P26" si="2">E16*$P$4</f>
        <v>0.47000000000000003</v>
      </c>
      <c r="P23">
        <f t="shared" si="2"/>
        <v>3.7600000000000002</v>
      </c>
    </row>
    <row r="24" spans="1:16">
      <c r="L24" t="s">
        <v>669</v>
      </c>
      <c r="M24">
        <f>C17*$M$2*$P$4</f>
        <v>14100</v>
      </c>
      <c r="N24">
        <f>D17*$N$2*$P$4</f>
        <v>752</v>
      </c>
      <c r="O24">
        <f t="shared" si="2"/>
        <v>0.47000000000000003</v>
      </c>
      <c r="P24">
        <f t="shared" si="2"/>
        <v>3.7600000000000002</v>
      </c>
    </row>
    <row r="25" spans="1:16">
      <c r="L25" t="s">
        <v>670</v>
      </c>
      <c r="M25">
        <f>C18*$M$2*$P$4</f>
        <v>14100</v>
      </c>
      <c r="N25">
        <f>D18*$N$2*$P$4</f>
        <v>376</v>
      </c>
      <c r="O25">
        <f t="shared" si="2"/>
        <v>1.4100000000000004</v>
      </c>
      <c r="P25">
        <f t="shared" si="2"/>
        <v>3.7600000000000002</v>
      </c>
    </row>
    <row r="26" spans="1:16">
      <c r="L26" t="s">
        <v>671</v>
      </c>
      <c r="M26">
        <f>C19*$M$2*$P$4</f>
        <v>14100</v>
      </c>
      <c r="N26">
        <f>D19*$N$2*$P$4</f>
        <v>376</v>
      </c>
      <c r="O26">
        <f t="shared" si="2"/>
        <v>0.47000000000000003</v>
      </c>
      <c r="P26">
        <f t="shared" si="2"/>
        <v>7.2850000000000001</v>
      </c>
    </row>
    <row r="27" spans="1:16">
      <c r="L27" t="s">
        <v>682</v>
      </c>
      <c r="M27">
        <f>C16*$M$2*$P$5</f>
        <v>45750</v>
      </c>
      <c r="N27">
        <f>D16*$N$2*$P$5</f>
        <v>488</v>
      </c>
      <c r="O27">
        <f t="shared" ref="O27:P30" si="3">E16*$P$5</f>
        <v>0.61</v>
      </c>
      <c r="P27">
        <f t="shared" si="3"/>
        <v>4.88</v>
      </c>
    </row>
    <row r="28" spans="1:16">
      <c r="L28" t="s">
        <v>683</v>
      </c>
      <c r="M28">
        <f>C17*$M$2*$P$5</f>
        <v>18300</v>
      </c>
      <c r="N28">
        <f>D17*$N$2*$P$5</f>
        <v>976</v>
      </c>
      <c r="O28">
        <f t="shared" si="3"/>
        <v>0.61</v>
      </c>
      <c r="P28">
        <f t="shared" si="3"/>
        <v>4.88</v>
      </c>
    </row>
    <row r="29" spans="1:16">
      <c r="A29" t="s">
        <v>604</v>
      </c>
      <c r="B29" t="s">
        <v>605</v>
      </c>
      <c r="L29" t="s">
        <v>684</v>
      </c>
      <c r="M29">
        <f>C18*$M$2*$P$5</f>
        <v>18300</v>
      </c>
      <c r="N29">
        <f>D18*$N$2*$P$5</f>
        <v>488</v>
      </c>
      <c r="O29">
        <f t="shared" si="3"/>
        <v>1.83</v>
      </c>
      <c r="P29">
        <f t="shared" si="3"/>
        <v>4.88</v>
      </c>
    </row>
    <row r="30" spans="1:16">
      <c r="L30" t="s">
        <v>685</v>
      </c>
      <c r="M30">
        <f>C19*$M$2*$P$5</f>
        <v>18300</v>
      </c>
      <c r="N30">
        <f>D19*$N$2*$P$5</f>
        <v>488</v>
      </c>
      <c r="O30">
        <f t="shared" si="3"/>
        <v>0.61</v>
      </c>
      <c r="P30">
        <f t="shared" si="3"/>
        <v>9.4550000000000001</v>
      </c>
    </row>
    <row r="37" spans="1:13">
      <c r="A37" t="s">
        <v>731</v>
      </c>
      <c r="C37" t="s">
        <v>736</v>
      </c>
      <c r="D37" t="s">
        <v>737</v>
      </c>
      <c r="E37" t="s">
        <v>738</v>
      </c>
      <c r="F37" t="s">
        <v>739</v>
      </c>
      <c r="G37" t="s">
        <v>740</v>
      </c>
      <c r="H37" t="s">
        <v>741</v>
      </c>
      <c r="I37" t="s">
        <v>742</v>
      </c>
      <c r="J37" t="s">
        <v>743</v>
      </c>
    </row>
    <row r="38" spans="1:13">
      <c r="B38" t="s">
        <v>732</v>
      </c>
      <c r="C38">
        <v>3</v>
      </c>
      <c r="D38">
        <v>300</v>
      </c>
      <c r="E38">
        <v>5</v>
      </c>
      <c r="F38">
        <v>500</v>
      </c>
      <c r="G38">
        <v>8</v>
      </c>
      <c r="J38">
        <v>200</v>
      </c>
      <c r="M38">
        <f>D38/1000*C38+E38*F38/1000+G38*J38/1000</f>
        <v>5</v>
      </c>
    </row>
    <row r="39" spans="1:13">
      <c r="B39" t="s">
        <v>733</v>
      </c>
      <c r="C39">
        <v>10</v>
      </c>
      <c r="D39">
        <v>850</v>
      </c>
      <c r="E39">
        <v>20</v>
      </c>
      <c r="F39">
        <v>150</v>
      </c>
      <c r="M39">
        <f>D39/1000*C39+E39*F39/1000+G39*J39/1000</f>
        <v>11.5</v>
      </c>
    </row>
    <row r="40" spans="1:13">
      <c r="B40" t="s">
        <v>734</v>
      </c>
      <c r="C40">
        <v>1</v>
      </c>
      <c r="D40">
        <v>600</v>
      </c>
      <c r="E40">
        <v>3</v>
      </c>
      <c r="F40">
        <v>300</v>
      </c>
      <c r="G40">
        <v>5</v>
      </c>
      <c r="J40">
        <v>100</v>
      </c>
      <c r="M40">
        <f>D40/1000*C40+E40*F40/1000+G40*J40/1000</f>
        <v>2</v>
      </c>
    </row>
    <row r="41" spans="1:13">
      <c r="B41" t="s">
        <v>735</v>
      </c>
      <c r="C41">
        <v>1</v>
      </c>
      <c r="D41">
        <v>700</v>
      </c>
      <c r="E41">
        <v>3</v>
      </c>
      <c r="F41">
        <v>300</v>
      </c>
      <c r="M41">
        <f>D41/1000*C41+E41*F41/1000+G41*J41/1000</f>
        <v>1.6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2"/>
  <sheetViews>
    <sheetView topLeftCell="B1" workbookViewId="0">
      <selection activeCell="C23" sqref="C23:H32"/>
    </sheetView>
  </sheetViews>
  <sheetFormatPr defaultRowHeight="13.5"/>
  <cols>
    <col min="4" max="4" width="19.375" bestFit="1" customWidth="1"/>
    <col min="11" max="11" width="13" bestFit="1" customWidth="1"/>
    <col min="12" max="12" width="13" customWidth="1"/>
    <col min="14" max="14" width="17.375" bestFit="1" customWidth="1"/>
    <col min="20" max="20" width="13" bestFit="1" customWidth="1"/>
  </cols>
  <sheetData>
    <row r="2" spans="1:22">
      <c r="B2" t="s">
        <v>686</v>
      </c>
      <c r="D2" t="s">
        <v>562</v>
      </c>
      <c r="E2">
        <v>20</v>
      </c>
      <c r="H2" t="s">
        <v>745</v>
      </c>
      <c r="K2" t="s">
        <v>746</v>
      </c>
      <c r="M2">
        <v>20</v>
      </c>
      <c r="R2" t="s">
        <v>559</v>
      </c>
      <c r="T2" t="s">
        <v>562</v>
      </c>
      <c r="U2">
        <v>20</v>
      </c>
    </row>
    <row r="3" spans="1:22">
      <c r="D3" t="s">
        <v>747</v>
      </c>
      <c r="E3" s="159">
        <v>0.20833333333333334</v>
      </c>
      <c r="K3" t="s">
        <v>747</v>
      </c>
      <c r="M3" s="159">
        <v>0.20833333333333334</v>
      </c>
    </row>
    <row r="4" spans="1:22">
      <c r="B4" t="s">
        <v>686</v>
      </c>
      <c r="C4" t="s">
        <v>566</v>
      </c>
      <c r="D4" t="s">
        <v>564</v>
      </c>
      <c r="E4" t="s">
        <v>565</v>
      </c>
      <c r="G4" t="s">
        <v>780</v>
      </c>
      <c r="I4" t="s">
        <v>748</v>
      </c>
      <c r="K4" t="s">
        <v>564</v>
      </c>
      <c r="L4" t="s">
        <v>772</v>
      </c>
      <c r="M4" t="s">
        <v>565</v>
      </c>
      <c r="N4" t="s">
        <v>770</v>
      </c>
      <c r="O4" t="s">
        <v>771</v>
      </c>
      <c r="R4" t="s">
        <v>559</v>
      </c>
      <c r="S4" t="s">
        <v>566</v>
      </c>
      <c r="T4" t="s">
        <v>564</v>
      </c>
      <c r="U4" t="s">
        <v>565</v>
      </c>
    </row>
    <row r="5" spans="1:22">
      <c r="C5">
        <v>1</v>
      </c>
      <c r="D5" t="s">
        <v>687</v>
      </c>
      <c r="E5">
        <v>150</v>
      </c>
      <c r="G5">
        <v>1</v>
      </c>
      <c r="I5">
        <v>1</v>
      </c>
      <c r="K5" t="s">
        <v>814</v>
      </c>
      <c r="L5">
        <v>5</v>
      </c>
      <c r="M5">
        <v>750</v>
      </c>
      <c r="N5" t="s">
        <v>749</v>
      </c>
      <c r="O5" t="s">
        <v>750</v>
      </c>
      <c r="P5">
        <v>300</v>
      </c>
      <c r="S5">
        <v>1</v>
      </c>
      <c r="T5" t="s">
        <v>567</v>
      </c>
      <c r="U5">
        <v>500</v>
      </c>
      <c r="V5">
        <v>1</v>
      </c>
    </row>
    <row r="6" spans="1:22">
      <c r="C6">
        <v>2</v>
      </c>
      <c r="D6" t="s">
        <v>688</v>
      </c>
      <c r="E6">
        <v>150</v>
      </c>
      <c r="G6">
        <v>1</v>
      </c>
      <c r="I6">
        <v>1</v>
      </c>
      <c r="K6" t="s">
        <v>820</v>
      </c>
      <c r="L6">
        <v>5</v>
      </c>
      <c r="M6">
        <v>750</v>
      </c>
      <c r="N6" t="s">
        <v>751</v>
      </c>
      <c r="O6" t="s">
        <v>750</v>
      </c>
      <c r="P6">
        <v>300</v>
      </c>
      <c r="S6">
        <v>2</v>
      </c>
      <c r="T6" t="s">
        <v>568</v>
      </c>
      <c r="U6">
        <v>500</v>
      </c>
      <c r="V6">
        <v>1</v>
      </c>
    </row>
    <row r="7" spans="1:22">
      <c r="A7" t="s">
        <v>808</v>
      </c>
      <c r="B7" t="s">
        <v>806</v>
      </c>
      <c r="C7">
        <v>3</v>
      </c>
      <c r="D7" t="s">
        <v>689</v>
      </c>
      <c r="E7">
        <v>30</v>
      </c>
      <c r="G7">
        <v>800</v>
      </c>
      <c r="I7">
        <v>1</v>
      </c>
      <c r="K7" s="158" t="s">
        <v>816</v>
      </c>
      <c r="L7">
        <v>5</v>
      </c>
      <c r="M7">
        <v>1250</v>
      </c>
      <c r="N7" t="s">
        <v>760</v>
      </c>
      <c r="O7" t="s">
        <v>750</v>
      </c>
      <c r="P7">
        <v>70</v>
      </c>
      <c r="S7">
        <v>3</v>
      </c>
      <c r="T7" t="s">
        <v>569</v>
      </c>
      <c r="U7">
        <v>500</v>
      </c>
      <c r="V7" t="s">
        <v>781</v>
      </c>
    </row>
    <row r="8" spans="1:22">
      <c r="A8" t="s">
        <v>808</v>
      </c>
      <c r="B8" t="s">
        <v>806</v>
      </c>
      <c r="C8">
        <v>3</v>
      </c>
      <c r="D8" t="s">
        <v>690</v>
      </c>
      <c r="E8">
        <v>50</v>
      </c>
      <c r="G8">
        <v>500</v>
      </c>
      <c r="I8">
        <v>2</v>
      </c>
      <c r="K8" s="158" t="s">
        <v>817</v>
      </c>
      <c r="L8">
        <v>5</v>
      </c>
      <c r="M8">
        <v>750</v>
      </c>
      <c r="N8" t="s">
        <v>752</v>
      </c>
      <c r="O8" t="s">
        <v>755</v>
      </c>
      <c r="P8">
        <v>300</v>
      </c>
      <c r="S8">
        <v>3</v>
      </c>
      <c r="T8" t="s">
        <v>583</v>
      </c>
      <c r="U8">
        <v>100</v>
      </c>
      <c r="V8">
        <v>100</v>
      </c>
    </row>
    <row r="9" spans="1:22">
      <c r="A9" t="s">
        <v>807</v>
      </c>
      <c r="B9" t="s">
        <v>805</v>
      </c>
      <c r="C9">
        <v>3</v>
      </c>
      <c r="D9" t="s">
        <v>691</v>
      </c>
      <c r="E9">
        <v>100</v>
      </c>
      <c r="G9">
        <v>300</v>
      </c>
      <c r="I9">
        <v>2</v>
      </c>
      <c r="K9" t="s">
        <v>815</v>
      </c>
      <c r="L9">
        <v>5</v>
      </c>
      <c r="M9">
        <v>1000</v>
      </c>
      <c r="N9" t="s">
        <v>753</v>
      </c>
      <c r="O9" t="s">
        <v>755</v>
      </c>
      <c r="P9">
        <v>500</v>
      </c>
      <c r="S9">
        <v>3</v>
      </c>
      <c r="T9" t="s">
        <v>584</v>
      </c>
      <c r="U9">
        <v>300</v>
      </c>
      <c r="V9">
        <v>300</v>
      </c>
    </row>
    <row r="10" spans="1:22">
      <c r="C10">
        <v>4</v>
      </c>
      <c r="D10" t="s">
        <v>693</v>
      </c>
      <c r="E10">
        <v>20000</v>
      </c>
      <c r="F10" t="s">
        <v>700</v>
      </c>
      <c r="G10">
        <v>800</v>
      </c>
      <c r="I10">
        <v>2</v>
      </c>
      <c r="K10" t="s">
        <v>818</v>
      </c>
      <c r="L10">
        <v>5</v>
      </c>
      <c r="M10">
        <v>1250</v>
      </c>
      <c r="N10" t="s">
        <v>754</v>
      </c>
      <c r="O10" t="s">
        <v>755</v>
      </c>
      <c r="P10">
        <v>250</v>
      </c>
      <c r="S10">
        <v>4</v>
      </c>
      <c r="T10" t="s">
        <v>575</v>
      </c>
      <c r="U10">
        <v>50</v>
      </c>
      <c r="V10">
        <v>500</v>
      </c>
    </row>
    <row r="11" spans="1:22">
      <c r="C11">
        <v>4</v>
      </c>
      <c r="D11" t="s">
        <v>692</v>
      </c>
      <c r="E11">
        <v>23000</v>
      </c>
      <c r="F11" t="s">
        <v>700</v>
      </c>
      <c r="G11">
        <v>200</v>
      </c>
      <c r="I11">
        <v>3</v>
      </c>
      <c r="K11" t="s">
        <v>819</v>
      </c>
      <c r="L11">
        <v>5</v>
      </c>
      <c r="M11">
        <v>750</v>
      </c>
      <c r="N11" t="s">
        <v>758</v>
      </c>
      <c r="O11" t="s">
        <v>757</v>
      </c>
      <c r="P11">
        <v>300</v>
      </c>
      <c r="S11">
        <v>4</v>
      </c>
      <c r="T11" t="s">
        <v>576</v>
      </c>
      <c r="U11">
        <v>250</v>
      </c>
      <c r="V11">
        <v>300</v>
      </c>
    </row>
    <row r="12" spans="1:22">
      <c r="C12">
        <v>4</v>
      </c>
      <c r="D12" t="s">
        <v>694</v>
      </c>
      <c r="E12">
        <v>20000</v>
      </c>
      <c r="F12" t="s">
        <v>700</v>
      </c>
      <c r="G12">
        <v>800</v>
      </c>
      <c r="I12">
        <v>3</v>
      </c>
      <c r="K12" t="s">
        <v>821</v>
      </c>
      <c r="L12">
        <v>5</v>
      </c>
      <c r="M12">
        <v>750</v>
      </c>
      <c r="N12" t="s">
        <v>759</v>
      </c>
      <c r="O12" t="s">
        <v>756</v>
      </c>
      <c r="P12">
        <v>300</v>
      </c>
      <c r="S12">
        <v>5</v>
      </c>
      <c r="T12" t="s">
        <v>570</v>
      </c>
      <c r="U12">
        <v>500</v>
      </c>
      <c r="V12" t="s">
        <v>782</v>
      </c>
    </row>
    <row r="13" spans="1:22">
      <c r="C13">
        <v>4</v>
      </c>
      <c r="D13" t="s">
        <v>695</v>
      </c>
      <c r="E13">
        <v>23000</v>
      </c>
      <c r="F13" t="s">
        <v>700</v>
      </c>
      <c r="G13">
        <v>200</v>
      </c>
      <c r="I13">
        <v>3</v>
      </c>
      <c r="K13" s="158" t="s">
        <v>822</v>
      </c>
      <c r="L13">
        <v>5</v>
      </c>
      <c r="M13">
        <v>1250</v>
      </c>
      <c r="N13" t="s">
        <v>761</v>
      </c>
      <c r="O13" t="s">
        <v>756</v>
      </c>
      <c r="P13">
        <v>70</v>
      </c>
      <c r="S13">
        <v>5</v>
      </c>
      <c r="T13" t="s">
        <v>571</v>
      </c>
      <c r="U13">
        <v>2600</v>
      </c>
      <c r="V13" t="s">
        <v>783</v>
      </c>
    </row>
    <row r="14" spans="1:22">
      <c r="C14">
        <v>5</v>
      </c>
      <c r="D14" t="s">
        <v>696</v>
      </c>
      <c r="E14">
        <v>20000</v>
      </c>
      <c r="F14" t="s">
        <v>700</v>
      </c>
      <c r="G14">
        <v>800</v>
      </c>
      <c r="I14">
        <v>4</v>
      </c>
      <c r="K14" t="s">
        <v>811</v>
      </c>
      <c r="L14">
        <v>5</v>
      </c>
      <c r="M14">
        <v>750</v>
      </c>
      <c r="N14" t="s">
        <v>762</v>
      </c>
      <c r="O14" t="s">
        <v>765</v>
      </c>
      <c r="P14">
        <v>300</v>
      </c>
      <c r="S14">
        <v>6</v>
      </c>
      <c r="T14" t="s">
        <v>570</v>
      </c>
      <c r="U14">
        <v>500</v>
      </c>
      <c r="V14" t="s">
        <v>784</v>
      </c>
    </row>
    <row r="15" spans="1:22">
      <c r="C15">
        <v>5</v>
      </c>
      <c r="D15" t="s">
        <v>697</v>
      </c>
      <c r="E15">
        <v>23000</v>
      </c>
      <c r="F15" t="s">
        <v>700</v>
      </c>
      <c r="G15">
        <v>200</v>
      </c>
      <c r="I15">
        <v>4</v>
      </c>
      <c r="K15">
        <v>2</v>
      </c>
      <c r="L15">
        <v>5</v>
      </c>
      <c r="M15">
        <v>750</v>
      </c>
      <c r="N15" t="s">
        <v>763</v>
      </c>
      <c r="O15" t="s">
        <v>765</v>
      </c>
      <c r="P15">
        <v>300</v>
      </c>
      <c r="S15">
        <v>6</v>
      </c>
      <c r="T15" t="s">
        <v>571</v>
      </c>
      <c r="U15">
        <v>2600</v>
      </c>
      <c r="V15" t="s">
        <v>785</v>
      </c>
    </row>
    <row r="16" spans="1:22">
      <c r="C16">
        <v>5</v>
      </c>
      <c r="D16" t="s">
        <v>698</v>
      </c>
      <c r="E16">
        <v>20000</v>
      </c>
      <c r="F16" t="s">
        <v>700</v>
      </c>
      <c r="G16">
        <v>800</v>
      </c>
      <c r="I16">
        <v>4</v>
      </c>
      <c r="L16">
        <v>5</v>
      </c>
      <c r="M16">
        <v>1250</v>
      </c>
      <c r="N16" t="s">
        <v>764</v>
      </c>
      <c r="O16" t="s">
        <v>765</v>
      </c>
      <c r="P16">
        <v>70</v>
      </c>
      <c r="S16">
        <v>7</v>
      </c>
      <c r="T16" t="s">
        <v>572</v>
      </c>
      <c r="U16">
        <v>300</v>
      </c>
      <c r="V16">
        <v>500</v>
      </c>
    </row>
    <row r="17" spans="1:22">
      <c r="C17">
        <v>5</v>
      </c>
      <c r="D17" t="s">
        <v>699</v>
      </c>
      <c r="E17">
        <v>23000</v>
      </c>
      <c r="F17" t="s">
        <v>700</v>
      </c>
      <c r="G17">
        <v>200</v>
      </c>
      <c r="I17">
        <v>5</v>
      </c>
      <c r="K17">
        <v>2</v>
      </c>
      <c r="L17">
        <v>5</v>
      </c>
      <c r="M17">
        <v>750</v>
      </c>
      <c r="N17" t="s">
        <v>767</v>
      </c>
      <c r="O17" t="s">
        <v>766</v>
      </c>
      <c r="P17">
        <v>300</v>
      </c>
      <c r="S17">
        <v>7</v>
      </c>
      <c r="T17" t="s">
        <v>577</v>
      </c>
      <c r="U17">
        <v>500</v>
      </c>
      <c r="V17">
        <v>500</v>
      </c>
    </row>
    <row r="18" spans="1:22">
      <c r="A18" t="s">
        <v>810</v>
      </c>
      <c r="B18" t="s">
        <v>809</v>
      </c>
      <c r="C18">
        <v>6</v>
      </c>
      <c r="D18" t="s">
        <v>811</v>
      </c>
      <c r="E18">
        <v>150</v>
      </c>
      <c r="F18" t="s">
        <v>701</v>
      </c>
      <c r="G18">
        <v>300</v>
      </c>
      <c r="I18">
        <v>5</v>
      </c>
      <c r="K18">
        <v>2</v>
      </c>
      <c r="L18">
        <v>5</v>
      </c>
      <c r="M18">
        <v>750</v>
      </c>
      <c r="N18" t="s">
        <v>768</v>
      </c>
      <c r="O18" t="s">
        <v>766</v>
      </c>
      <c r="P18">
        <v>300</v>
      </c>
      <c r="S18">
        <v>8</v>
      </c>
      <c r="T18" t="s">
        <v>579</v>
      </c>
      <c r="U18">
        <v>150</v>
      </c>
      <c r="V18">
        <v>400</v>
      </c>
    </row>
    <row r="19" spans="1:22">
      <c r="A19" t="s">
        <v>808</v>
      </c>
      <c r="B19" t="s">
        <v>806</v>
      </c>
      <c r="C19">
        <v>7</v>
      </c>
      <c r="D19" t="s">
        <v>812</v>
      </c>
      <c r="E19">
        <v>85000</v>
      </c>
      <c r="F19" t="s">
        <v>700</v>
      </c>
      <c r="G19">
        <v>1500</v>
      </c>
      <c r="I19">
        <v>5</v>
      </c>
      <c r="L19">
        <v>5</v>
      </c>
      <c r="M19">
        <v>1250</v>
      </c>
      <c r="N19" t="s">
        <v>769</v>
      </c>
      <c r="O19" t="s">
        <v>766</v>
      </c>
      <c r="P19">
        <v>70</v>
      </c>
      <c r="S19">
        <v>8</v>
      </c>
      <c r="T19" t="s">
        <v>580</v>
      </c>
      <c r="U19">
        <v>100</v>
      </c>
      <c r="V19">
        <v>800</v>
      </c>
    </row>
    <row r="20" spans="1:22">
      <c r="A20" t="s">
        <v>808</v>
      </c>
      <c r="B20" t="s">
        <v>806</v>
      </c>
      <c r="C20">
        <v>8</v>
      </c>
      <c r="D20" t="s">
        <v>813</v>
      </c>
      <c r="E20">
        <v>130000</v>
      </c>
      <c r="F20" t="s">
        <v>700</v>
      </c>
      <c r="G20">
        <v>1500</v>
      </c>
      <c r="I20">
        <v>6</v>
      </c>
      <c r="L20">
        <v>7</v>
      </c>
      <c r="M20">
        <v>700</v>
      </c>
      <c r="N20" t="s">
        <v>773</v>
      </c>
      <c r="P20">
        <v>300</v>
      </c>
      <c r="S20">
        <v>8</v>
      </c>
      <c r="T20" t="s">
        <v>581</v>
      </c>
      <c r="U20">
        <v>200</v>
      </c>
      <c r="V20">
        <v>300</v>
      </c>
    </row>
    <row r="21" spans="1:22">
      <c r="I21">
        <v>6</v>
      </c>
      <c r="L21">
        <v>15</v>
      </c>
      <c r="M21">
        <v>1400</v>
      </c>
      <c r="N21" t="s">
        <v>773</v>
      </c>
      <c r="P21">
        <v>300</v>
      </c>
    </row>
    <row r="22" spans="1:22">
      <c r="I22">
        <v>6</v>
      </c>
      <c r="L22">
        <v>30</v>
      </c>
      <c r="M22">
        <v>2800</v>
      </c>
      <c r="N22" t="s">
        <v>773</v>
      </c>
      <c r="P22">
        <v>300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9"/>
  <sheetViews>
    <sheetView workbookViewId="0">
      <selection activeCell="M9" sqref="M9"/>
    </sheetView>
  </sheetViews>
  <sheetFormatPr defaultRowHeight="13.5" outlineLevelRow="1"/>
  <sheetData>
    <row r="2" spans="1:15">
      <c r="C2" t="s">
        <v>702</v>
      </c>
      <c r="K2" t="s">
        <v>713</v>
      </c>
      <c r="M2">
        <v>21500</v>
      </c>
      <c r="N2">
        <v>1</v>
      </c>
    </row>
    <row r="3" spans="1:15">
      <c r="B3" t="s">
        <v>703</v>
      </c>
      <c r="C3" t="s">
        <v>704</v>
      </c>
      <c r="D3" t="s">
        <v>705</v>
      </c>
      <c r="E3" t="s">
        <v>706</v>
      </c>
      <c r="F3" t="s">
        <v>707</v>
      </c>
      <c r="G3" t="s">
        <v>708</v>
      </c>
      <c r="K3" t="s">
        <v>714</v>
      </c>
      <c r="M3">
        <v>2</v>
      </c>
      <c r="N3">
        <v>1</v>
      </c>
    </row>
    <row r="4" spans="1:15">
      <c r="A4" t="s">
        <v>716</v>
      </c>
      <c r="C4">
        <v>10</v>
      </c>
      <c r="D4">
        <v>30</v>
      </c>
      <c r="E4">
        <v>80</v>
      </c>
      <c r="F4">
        <v>180</v>
      </c>
      <c r="G4">
        <v>300</v>
      </c>
      <c r="K4" t="s">
        <v>715</v>
      </c>
      <c r="M4">
        <v>10</v>
      </c>
      <c r="N4">
        <v>1</v>
      </c>
    </row>
    <row r="5" spans="1:15" outlineLevel="1">
      <c r="B5" t="s">
        <v>717</v>
      </c>
      <c r="C5">
        <v>1</v>
      </c>
      <c r="D5">
        <v>1</v>
      </c>
      <c r="E5">
        <v>1</v>
      </c>
      <c r="F5">
        <v>0.3</v>
      </c>
      <c r="G5">
        <v>0.08</v>
      </c>
      <c r="K5" t="s">
        <v>720</v>
      </c>
      <c r="M5">
        <v>30</v>
      </c>
      <c r="N5">
        <v>1</v>
      </c>
    </row>
    <row r="6" spans="1:15" outlineLevel="1">
      <c r="B6" t="s">
        <v>718</v>
      </c>
      <c r="C6">
        <f>C4/C5</f>
        <v>10</v>
      </c>
      <c r="D6">
        <f>D4/D5</f>
        <v>30</v>
      </c>
      <c r="E6">
        <f>E4/E5</f>
        <v>80</v>
      </c>
      <c r="F6">
        <f>F4/F5</f>
        <v>600</v>
      </c>
      <c r="G6">
        <f>G4/G5</f>
        <v>3750</v>
      </c>
    </row>
    <row r="7" spans="1:15" outlineLevel="1">
      <c r="C7">
        <v>1</v>
      </c>
      <c r="D7">
        <v>2</v>
      </c>
      <c r="E7">
        <v>8</v>
      </c>
      <c r="F7">
        <f>F6/10</f>
        <v>60</v>
      </c>
      <c r="G7">
        <v>100</v>
      </c>
    </row>
    <row r="8" spans="1:15" outlineLevel="1">
      <c r="H8" t="s">
        <v>719</v>
      </c>
    </row>
    <row r="9" spans="1:15">
      <c r="B9" t="s">
        <v>709</v>
      </c>
      <c r="C9">
        <f>500*H9</f>
        <v>500</v>
      </c>
      <c r="D9">
        <f>D7*$C$9</f>
        <v>1000</v>
      </c>
      <c r="E9">
        <f>E7*$C$9</f>
        <v>4000</v>
      </c>
      <c r="F9">
        <f>F7*$C$9</f>
        <v>30000</v>
      </c>
      <c r="G9">
        <f>G7*$C$9</f>
        <v>50000</v>
      </c>
      <c r="H9">
        <v>1</v>
      </c>
    </row>
    <row r="10" spans="1:15" outlineLevel="1">
      <c r="B10" t="s">
        <v>710</v>
      </c>
      <c r="C10">
        <f>M4/M2*C9*H10</f>
        <v>1.0232558139534886</v>
      </c>
      <c r="D10">
        <f>$C$10*D7</f>
        <v>2.0465116279069773</v>
      </c>
      <c r="E10">
        <f>$C$10*E7</f>
        <v>8.1860465116279091</v>
      </c>
      <c r="F10">
        <f>$C$10*F7</f>
        <v>61.395348837209319</v>
      </c>
      <c r="G10">
        <f>$C$10*G7</f>
        <v>102.32558139534886</v>
      </c>
      <c r="H10">
        <v>4.4000000000000004</v>
      </c>
      <c r="M10">
        <v>10000</v>
      </c>
      <c r="N10">
        <v>10</v>
      </c>
      <c r="O10">
        <v>100</v>
      </c>
    </row>
    <row r="11" spans="1:15" outlineLevel="1">
      <c r="B11" t="s">
        <v>724</v>
      </c>
      <c r="D11">
        <f>D10*5</f>
        <v>10.232558139534886</v>
      </c>
      <c r="E11">
        <f>E10*5</f>
        <v>40.930232558139544</v>
      </c>
      <c r="F11">
        <f>F10*5</f>
        <v>306.97674418604657</v>
      </c>
      <c r="G11">
        <f>G10*5</f>
        <v>511.62790697674433</v>
      </c>
    </row>
    <row r="12" spans="1:15">
      <c r="B12" t="s">
        <v>723</v>
      </c>
      <c r="C12" t="s">
        <v>725</v>
      </c>
      <c r="D12" t="s">
        <v>725</v>
      </c>
      <c r="E12">
        <v>40</v>
      </c>
      <c r="F12">
        <v>140</v>
      </c>
      <c r="G12">
        <v>500</v>
      </c>
    </row>
    <row r="13" spans="1:15">
      <c r="B13" t="s">
        <v>721</v>
      </c>
      <c r="C13">
        <v>50</v>
      </c>
      <c r="D13">
        <v>150</v>
      </c>
      <c r="E13" t="s">
        <v>725</v>
      </c>
      <c r="F13" t="s">
        <v>725</v>
      </c>
      <c r="G13" t="s">
        <v>725</v>
      </c>
    </row>
    <row r="14" spans="1:15">
      <c r="A14" t="s">
        <v>728</v>
      </c>
    </row>
    <row r="16" spans="1:15" outlineLevel="1">
      <c r="B16" t="s">
        <v>711</v>
      </c>
      <c r="C16">
        <f>M5/M4*C10*H16</f>
        <v>18.418604651162795</v>
      </c>
      <c r="D16">
        <f>$C$16*D7</f>
        <v>36.83720930232559</v>
      </c>
      <c r="E16">
        <f>$C$16*E7</f>
        <v>147.34883720930236</v>
      </c>
      <c r="F16">
        <f>$C$16*F7</f>
        <v>1105.1162790697676</v>
      </c>
      <c r="G16">
        <f>$C$16*G7</f>
        <v>1841.8604651162796</v>
      </c>
      <c r="H16">
        <v>6</v>
      </c>
    </row>
    <row r="17" spans="2:15" outlineLevel="1">
      <c r="B17" t="s">
        <v>712</v>
      </c>
      <c r="C17">
        <f>C16</f>
        <v>18.418604651162795</v>
      </c>
      <c r="D17">
        <f>D16</f>
        <v>36.83720930232559</v>
      </c>
      <c r="E17">
        <f>E16</f>
        <v>147.34883720930236</v>
      </c>
      <c r="F17">
        <f>F16</f>
        <v>1105.1162790697676</v>
      </c>
      <c r="G17">
        <f>G16</f>
        <v>1841.8604651162796</v>
      </c>
      <c r="N17" t="s">
        <v>730</v>
      </c>
    </row>
    <row r="18" spans="2:15">
      <c r="B18" t="s">
        <v>727</v>
      </c>
      <c r="K18">
        <f>INT(困难本!C$21*N18)</f>
        <v>11</v>
      </c>
      <c r="L18" s="158">
        <f>INT(宠物进阶石通用价格对应!N18*困难本!E22)</f>
        <v>10</v>
      </c>
      <c r="N18">
        <v>23</v>
      </c>
      <c r="O18" t="s">
        <v>744</v>
      </c>
    </row>
    <row r="19" spans="2:15">
      <c r="B19" t="s">
        <v>726</v>
      </c>
      <c r="C19" t="s">
        <v>722</v>
      </c>
      <c r="D19" t="s">
        <v>725</v>
      </c>
      <c r="E19">
        <v>150</v>
      </c>
      <c r="F19">
        <v>500</v>
      </c>
      <c r="G19">
        <v>2000</v>
      </c>
      <c r="K19" s="158">
        <f>INT(困难本!G$21*N19)</f>
        <v>25</v>
      </c>
      <c r="L19">
        <f>INT(困难本!I22*N19)</f>
        <v>17</v>
      </c>
      <c r="N19">
        <v>32</v>
      </c>
    </row>
    <row r="20" spans="2:15">
      <c r="B20" t="s">
        <v>721</v>
      </c>
      <c r="C20">
        <v>100</v>
      </c>
      <c r="D20">
        <v>300</v>
      </c>
      <c r="E20" t="s">
        <v>722</v>
      </c>
      <c r="F20" t="s">
        <v>722</v>
      </c>
      <c r="G20" t="s">
        <v>722</v>
      </c>
      <c r="K20">
        <f>INT(困难本!K$21*N20)</f>
        <v>55</v>
      </c>
      <c r="L20" s="158">
        <f>INT(困难本!M22*N20)</f>
        <v>25</v>
      </c>
      <c r="N20">
        <v>68</v>
      </c>
      <c r="O20" t="s">
        <v>744</v>
      </c>
    </row>
    <row r="21" spans="2:15">
      <c r="K21" s="158">
        <f>INT(困难本!O$21*N21)</f>
        <v>55</v>
      </c>
      <c r="L21">
        <f>INT(困难本!$Q$22*N21)</f>
        <v>30</v>
      </c>
      <c r="N21">
        <v>65</v>
      </c>
    </row>
    <row r="22" spans="2:15">
      <c r="K22" s="158">
        <f>INT(困难本!O21*N22)</f>
        <v>150</v>
      </c>
      <c r="L22">
        <f>INT(困难本!$Q$22*N22)</f>
        <v>83</v>
      </c>
      <c r="N22">
        <v>177</v>
      </c>
    </row>
    <row r="23" spans="2:15">
      <c r="K23" s="140">
        <f>INT(困难本!O$21*N23)</f>
        <v>163</v>
      </c>
      <c r="L23" s="158">
        <f>INT(困难本!$Q$22*N23)</f>
        <v>90</v>
      </c>
      <c r="N23">
        <v>192</v>
      </c>
      <c r="O23" t="s">
        <v>744</v>
      </c>
    </row>
    <row r="24" spans="2:15">
      <c r="K24" s="158">
        <f>INT(困难本!O$21*N24)</f>
        <v>170</v>
      </c>
      <c r="L24" s="160">
        <f>INT(困难本!$Q$22*N24)</f>
        <v>94</v>
      </c>
      <c r="N24">
        <v>200</v>
      </c>
    </row>
    <row r="25" spans="2:15">
      <c r="K25" s="158">
        <f>INT(困难本!S$21*N25)</f>
        <v>350</v>
      </c>
      <c r="L25" s="160">
        <f>INT(困难本!$U$22*N25)</f>
        <v>131</v>
      </c>
      <c r="N25">
        <v>328</v>
      </c>
    </row>
    <row r="26" spans="2:15">
      <c r="K26" s="158">
        <f>INT(困难本!S$21*N26)</f>
        <v>600</v>
      </c>
      <c r="L26" s="160">
        <f>INT(困难本!$U$22*N26)</f>
        <v>224</v>
      </c>
      <c r="N26">
        <v>561</v>
      </c>
    </row>
    <row r="27" spans="2:15">
      <c r="K27" s="140">
        <f>INT(困难本!S$21*N27)</f>
        <v>936</v>
      </c>
      <c r="L27" s="158">
        <f>INT(困难本!$U$22*N27)</f>
        <v>350</v>
      </c>
      <c r="N27">
        <v>875</v>
      </c>
      <c r="O27" t="s">
        <v>744</v>
      </c>
    </row>
    <row r="28" spans="2:15">
      <c r="B28" t="s">
        <v>786</v>
      </c>
    </row>
    <row r="29" spans="2:15">
      <c r="B29" t="s">
        <v>787</v>
      </c>
      <c r="C29" t="s">
        <v>788</v>
      </c>
    </row>
    <row r="31" spans="2:15">
      <c r="B31" t="s">
        <v>789</v>
      </c>
      <c r="C31" t="s">
        <v>791</v>
      </c>
      <c r="D31" t="s">
        <v>790</v>
      </c>
      <c r="E31" t="s">
        <v>792</v>
      </c>
      <c r="F31" t="s">
        <v>793</v>
      </c>
      <c r="G31" t="s">
        <v>794</v>
      </c>
    </row>
    <row r="32" spans="2:15"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I32" t="s">
        <v>795</v>
      </c>
    </row>
    <row r="33" spans="2:9">
      <c r="B33" s="141">
        <v>7</v>
      </c>
      <c r="C33">
        <v>8</v>
      </c>
      <c r="D33">
        <v>9</v>
      </c>
      <c r="E33">
        <v>10</v>
      </c>
      <c r="F33">
        <v>11</v>
      </c>
      <c r="G33">
        <v>12</v>
      </c>
    </row>
    <row r="34" spans="2:9">
      <c r="B34">
        <v>13</v>
      </c>
      <c r="C34">
        <v>14</v>
      </c>
      <c r="D34" s="141">
        <v>15</v>
      </c>
      <c r="E34">
        <v>16</v>
      </c>
      <c r="F34">
        <v>17</v>
      </c>
      <c r="G34">
        <v>18</v>
      </c>
    </row>
    <row r="35" spans="2:9">
      <c r="B35">
        <v>19</v>
      </c>
      <c r="C35">
        <v>20</v>
      </c>
      <c r="D35">
        <v>21</v>
      </c>
      <c r="E35">
        <v>22</v>
      </c>
      <c r="F35">
        <v>23</v>
      </c>
      <c r="G35">
        <v>24</v>
      </c>
    </row>
    <row r="36" spans="2:9">
      <c r="B36">
        <v>25</v>
      </c>
      <c r="C36">
        <v>26</v>
      </c>
      <c r="D36">
        <v>27</v>
      </c>
      <c r="E36">
        <v>28</v>
      </c>
      <c r="F36">
        <v>29</v>
      </c>
      <c r="G36" s="141">
        <v>30</v>
      </c>
    </row>
    <row r="37" spans="2:9">
      <c r="B37">
        <v>31</v>
      </c>
    </row>
    <row r="41" spans="2:9">
      <c r="B41" t="s">
        <v>823</v>
      </c>
    </row>
    <row r="43" spans="2:9">
      <c r="B43" t="s">
        <v>824</v>
      </c>
      <c r="D43" t="s">
        <v>825</v>
      </c>
      <c r="E43" t="s">
        <v>826</v>
      </c>
      <c r="G43" t="s">
        <v>827</v>
      </c>
      <c r="H43" t="s">
        <v>828</v>
      </c>
      <c r="I43" t="s">
        <v>829</v>
      </c>
    </row>
    <row r="44" spans="2:9">
      <c r="B44">
        <v>99.99</v>
      </c>
      <c r="D44">
        <v>648</v>
      </c>
      <c r="E44">
        <v>98.949600000000004</v>
      </c>
      <c r="G44">
        <f t="shared" ref="G44:G47" si="0">D44*$G$49/$D$49*(1+I44)</f>
        <v>11232</v>
      </c>
      <c r="H44">
        <f>ROUNDUP(G44,-3)</f>
        <v>12000</v>
      </c>
      <c r="I44" s="136">
        <v>0.3</v>
      </c>
    </row>
    <row r="45" spans="2:9">
      <c r="B45">
        <v>49.99</v>
      </c>
      <c r="D45">
        <v>328</v>
      </c>
      <c r="E45">
        <v>50.085599999999999</v>
      </c>
      <c r="G45">
        <f t="shared" si="0"/>
        <v>5247.9999999999991</v>
      </c>
      <c r="H45">
        <f>ROUNDUP(G45,-2)</f>
        <v>5300</v>
      </c>
      <c r="I45" s="136">
        <v>0.2</v>
      </c>
    </row>
    <row r="46" spans="2:9">
      <c r="B46">
        <v>24.99</v>
      </c>
      <c r="D46">
        <v>128</v>
      </c>
      <c r="E46">
        <v>19.5456</v>
      </c>
      <c r="G46">
        <f t="shared" si="0"/>
        <v>1877.3333333333335</v>
      </c>
      <c r="H46">
        <f t="shared" ref="H46" si="1">ROUNDUP(G46,-2)</f>
        <v>1900</v>
      </c>
      <c r="I46" s="136">
        <v>0.1</v>
      </c>
    </row>
    <row r="47" spans="2:9">
      <c r="B47">
        <v>12.99</v>
      </c>
      <c r="D47">
        <v>68</v>
      </c>
      <c r="E47">
        <v>10.383599999999999</v>
      </c>
      <c r="G47">
        <f t="shared" si="0"/>
        <v>961.06666666666672</v>
      </c>
      <c r="H47">
        <f>ROUNDUP(G47,-1)</f>
        <v>970</v>
      </c>
      <c r="I47" s="136">
        <v>0.06</v>
      </c>
    </row>
    <row r="48" spans="2:9">
      <c r="B48">
        <v>5.99</v>
      </c>
      <c r="D48">
        <v>30</v>
      </c>
      <c r="E48">
        <v>4.5810000000000004</v>
      </c>
      <c r="G48">
        <f>D48*$G$49/$D$49*(1+I48)</f>
        <v>409.99999999999994</v>
      </c>
      <c r="H48">
        <f>ROUNDUP(G48,-1)</f>
        <v>410</v>
      </c>
      <c r="I48" s="136">
        <v>2.5000000000000001E-2</v>
      </c>
    </row>
    <row r="49" spans="2:7">
      <c r="B49">
        <v>0.99</v>
      </c>
      <c r="D49">
        <v>6</v>
      </c>
      <c r="E49">
        <v>0.91620000000000001</v>
      </c>
      <c r="G49">
        <v>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8"/>
  <sheetViews>
    <sheetView workbookViewId="0">
      <selection activeCell="C32" sqref="C32"/>
    </sheetView>
  </sheetViews>
  <sheetFormatPr defaultRowHeight="13.5"/>
  <sheetData>
    <row r="2" spans="1:8">
      <c r="B2" t="s">
        <v>786</v>
      </c>
    </row>
    <row r="3" spans="1:8">
      <c r="B3" t="s">
        <v>787</v>
      </c>
      <c r="C3" t="s">
        <v>788</v>
      </c>
    </row>
    <row r="10" spans="1:8">
      <c r="A10" t="s">
        <v>796</v>
      </c>
      <c r="B10">
        <v>60</v>
      </c>
      <c r="C10">
        <v>100</v>
      </c>
      <c r="D10">
        <v>100</v>
      </c>
      <c r="E10">
        <v>100000</v>
      </c>
      <c r="F10">
        <v>20</v>
      </c>
      <c r="G10">
        <v>40</v>
      </c>
      <c r="H10" t="s">
        <v>795</v>
      </c>
    </row>
    <row r="11" spans="1:8">
      <c r="B11" t="s">
        <v>791</v>
      </c>
      <c r="C11" t="s">
        <v>790</v>
      </c>
      <c r="D11" t="s">
        <v>789</v>
      </c>
      <c r="E11" t="s">
        <v>792</v>
      </c>
      <c r="F11" t="s">
        <v>793</v>
      </c>
      <c r="G11" t="s">
        <v>794</v>
      </c>
    </row>
    <row r="12" spans="1:8">
      <c r="B12" s="141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0.2</v>
      </c>
    </row>
    <row r="13" spans="1:8">
      <c r="B13" s="141">
        <v>7</v>
      </c>
      <c r="C13">
        <v>8</v>
      </c>
      <c r="D13">
        <v>9</v>
      </c>
      <c r="E13">
        <v>10</v>
      </c>
      <c r="F13">
        <v>11</v>
      </c>
      <c r="G13">
        <v>12</v>
      </c>
      <c r="H13">
        <v>0.3</v>
      </c>
    </row>
    <row r="14" spans="1:8">
      <c r="B14">
        <v>13</v>
      </c>
      <c r="C14">
        <v>14</v>
      </c>
      <c r="D14">
        <v>15</v>
      </c>
      <c r="E14">
        <v>16</v>
      </c>
      <c r="F14">
        <v>17</v>
      </c>
      <c r="G14">
        <v>18</v>
      </c>
      <c r="H14">
        <v>0.3</v>
      </c>
    </row>
    <row r="15" spans="1:8">
      <c r="B15">
        <v>19</v>
      </c>
      <c r="C15">
        <v>20</v>
      </c>
      <c r="D15">
        <v>21</v>
      </c>
      <c r="E15">
        <v>22</v>
      </c>
      <c r="F15">
        <v>23</v>
      </c>
      <c r="G15">
        <v>24</v>
      </c>
      <c r="H15">
        <v>0.35</v>
      </c>
    </row>
    <row r="16" spans="1:8">
      <c r="B16">
        <v>25</v>
      </c>
      <c r="C16">
        <v>26</v>
      </c>
      <c r="D16">
        <v>27</v>
      </c>
      <c r="E16">
        <v>28</v>
      </c>
      <c r="F16">
        <v>29</v>
      </c>
      <c r="G16">
        <v>30</v>
      </c>
      <c r="H16">
        <v>0.45</v>
      </c>
    </row>
    <row r="17" spans="2:8">
      <c r="H17">
        <v>0.6</v>
      </c>
    </row>
    <row r="22" spans="2:8">
      <c r="B22" t="s">
        <v>797</v>
      </c>
    </row>
    <row r="24" spans="2:8">
      <c r="B24">
        <f t="shared" ref="B24:G24" si="0">B$10*$H12</f>
        <v>12</v>
      </c>
      <c r="C24">
        <f t="shared" si="0"/>
        <v>20</v>
      </c>
      <c r="D24">
        <f t="shared" si="0"/>
        <v>20</v>
      </c>
      <c r="E24">
        <f t="shared" si="0"/>
        <v>20000</v>
      </c>
      <c r="F24">
        <f t="shared" si="0"/>
        <v>4</v>
      </c>
      <c r="G24">
        <f t="shared" si="0"/>
        <v>8</v>
      </c>
    </row>
    <row r="25" spans="2:8">
      <c r="B25" t="s">
        <v>799</v>
      </c>
      <c r="C25">
        <f t="shared" ref="C25:G26" si="1">C$10*$H13</f>
        <v>30</v>
      </c>
      <c r="D25">
        <f t="shared" si="1"/>
        <v>30</v>
      </c>
      <c r="E25">
        <f t="shared" si="1"/>
        <v>30000</v>
      </c>
      <c r="F25">
        <f t="shared" si="1"/>
        <v>6</v>
      </c>
      <c r="G25">
        <f t="shared" si="1"/>
        <v>12</v>
      </c>
    </row>
    <row r="26" spans="2:8">
      <c r="B26" t="s">
        <v>800</v>
      </c>
      <c r="C26">
        <f t="shared" si="1"/>
        <v>30</v>
      </c>
      <c r="D26">
        <f t="shared" si="1"/>
        <v>30</v>
      </c>
      <c r="E26">
        <f t="shared" si="1"/>
        <v>30000</v>
      </c>
      <c r="F26">
        <f t="shared" si="1"/>
        <v>6</v>
      </c>
      <c r="G26">
        <f t="shared" si="1"/>
        <v>12</v>
      </c>
    </row>
    <row r="27" spans="2:8">
      <c r="B27" t="s">
        <v>801</v>
      </c>
      <c r="C27">
        <f>C$10*$H15</f>
        <v>35</v>
      </c>
      <c r="D27">
        <f>D$10*$H15</f>
        <v>35</v>
      </c>
      <c r="E27">
        <f>E$10*$H15</f>
        <v>35000</v>
      </c>
      <c r="F27">
        <f>F$10*$H15</f>
        <v>7</v>
      </c>
      <c r="G27" t="s">
        <v>803</v>
      </c>
    </row>
    <row r="28" spans="2:8">
      <c r="B28" t="s">
        <v>802</v>
      </c>
      <c r="C28">
        <f>C$10*$H16</f>
        <v>45</v>
      </c>
      <c r="D28">
        <f>D$10*$H16</f>
        <v>45</v>
      </c>
      <c r="E28">
        <f>E$10*$H16</f>
        <v>45000</v>
      </c>
      <c r="F28" t="s">
        <v>804</v>
      </c>
      <c r="G28" t="s">
        <v>798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2:E50"/>
  <sheetViews>
    <sheetView topLeftCell="A44" zoomScale="85" zoomScaleNormal="85" zoomScalePageLayoutView="85" workbookViewId="0">
      <selection activeCell="M84" sqref="M84"/>
    </sheetView>
  </sheetViews>
  <sheetFormatPr defaultColWidth="9" defaultRowHeight="16.5"/>
  <cols>
    <col min="1" max="16384" width="9" style="56"/>
  </cols>
  <sheetData>
    <row r="42" spans="3:5" ht="17.25" thickBot="1"/>
    <row r="43" spans="3:5">
      <c r="C43" s="46"/>
      <c r="D43" s="47" t="s">
        <v>329</v>
      </c>
      <c r="E43" s="48"/>
    </row>
    <row r="44" spans="3:5">
      <c r="C44" s="49"/>
      <c r="D44" s="50"/>
      <c r="E44" s="51"/>
    </row>
    <row r="45" spans="3:5">
      <c r="C45" s="52" t="s">
        <v>115</v>
      </c>
      <c r="D45" s="50"/>
      <c r="E45" s="51"/>
    </row>
    <row r="46" spans="3:5">
      <c r="C46" s="52" t="s">
        <v>330</v>
      </c>
      <c r="D46" s="50"/>
      <c r="E46" s="51"/>
    </row>
    <row r="47" spans="3:5">
      <c r="C47" s="52" t="s">
        <v>331</v>
      </c>
      <c r="D47" s="50"/>
      <c r="E47" s="51"/>
    </row>
    <row r="48" spans="3:5">
      <c r="C48" s="52" t="s">
        <v>332</v>
      </c>
      <c r="D48" s="50"/>
      <c r="E48" s="51"/>
    </row>
    <row r="49" spans="3:5">
      <c r="C49" s="52" t="s">
        <v>333</v>
      </c>
      <c r="D49" s="50"/>
      <c r="E49" s="51"/>
    </row>
    <row r="50" spans="3:5" ht="17.25" thickBot="1">
      <c r="C50" s="53"/>
      <c r="D50" s="54"/>
      <c r="E50" s="55"/>
    </row>
  </sheetData>
  <phoneticPr fontId="1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25"/>
  <sheetViews>
    <sheetView zoomScale="145" zoomScaleNormal="145" zoomScalePageLayoutView="145" workbookViewId="0">
      <pane xSplit="3" ySplit="5" topLeftCell="D6" activePane="bottomRight" state="frozen"/>
      <selection pane="topRight" activeCell="B1" sqref="B1"/>
      <selection pane="bottomLeft" activeCell="A4" sqref="A4"/>
      <selection pane="bottomRight" activeCell="C4" sqref="C4:C5"/>
    </sheetView>
  </sheetViews>
  <sheetFormatPr defaultColWidth="9" defaultRowHeight="16.5"/>
  <cols>
    <col min="1" max="2" width="9" style="56"/>
    <col min="3" max="3" width="19.625" style="2" customWidth="1"/>
    <col min="4" max="6" width="13" style="2" customWidth="1"/>
    <col min="7" max="7" width="19.625" style="11" customWidth="1"/>
    <col min="8" max="8" width="18.375" style="31" customWidth="1"/>
    <col min="9" max="9" width="9" style="4"/>
    <col min="10" max="11" width="9" style="43"/>
    <col min="12" max="12" width="7.125" style="1" customWidth="1"/>
    <col min="13" max="14" width="9" style="1"/>
    <col min="15" max="15" width="9" style="56"/>
    <col min="16" max="16" width="9" style="4"/>
    <col min="17" max="17" width="9" style="1"/>
    <col min="18" max="18" width="7.125" style="4" customWidth="1"/>
    <col min="19" max="19" width="6.875" style="43" customWidth="1"/>
    <col min="20" max="20" width="9.625" style="43" customWidth="1"/>
    <col min="21" max="21" width="5.625" style="1" hidden="1" customWidth="1"/>
    <col min="22" max="22" width="4.625" style="4" customWidth="1"/>
    <col min="23" max="23" width="7.5" style="43" customWidth="1"/>
    <col min="24" max="24" width="8.125" style="1" customWidth="1"/>
    <col min="25" max="25" width="9.875" style="1" customWidth="1"/>
    <col min="26" max="26" width="10" style="56" customWidth="1"/>
    <col min="27" max="27" width="8.375" style="1" customWidth="1"/>
    <col min="28" max="28" width="4" style="19" hidden="1" customWidth="1"/>
    <col min="29" max="29" width="9" style="4"/>
    <col min="30" max="30" width="9" style="32"/>
    <col min="31" max="31" width="9" style="4"/>
    <col min="32" max="32" width="19.625" style="1" customWidth="1"/>
    <col min="33" max="16384" width="9" style="1"/>
  </cols>
  <sheetData>
    <row r="1" spans="1:32">
      <c r="D1" s="2" t="s">
        <v>97</v>
      </c>
      <c r="G1" s="15" t="s">
        <v>58</v>
      </c>
      <c r="H1" s="27"/>
      <c r="I1" s="13"/>
      <c r="J1" s="33"/>
      <c r="K1" s="33"/>
      <c r="L1" s="14"/>
      <c r="M1" s="13"/>
      <c r="N1" s="13"/>
      <c r="O1" s="33"/>
      <c r="P1" s="13"/>
      <c r="Q1" s="13"/>
      <c r="R1" s="13"/>
      <c r="S1" s="33"/>
      <c r="T1" s="33"/>
      <c r="U1" s="13"/>
      <c r="V1" s="13"/>
      <c r="W1" s="33"/>
      <c r="X1" s="13"/>
      <c r="Y1" s="13"/>
      <c r="Z1" s="33"/>
      <c r="AA1" s="13"/>
      <c r="AB1" s="20"/>
      <c r="AC1" s="13"/>
      <c r="AD1" s="33"/>
      <c r="AE1" s="10"/>
    </row>
    <row r="2" spans="1:32">
      <c r="D2" s="1" t="s">
        <v>56</v>
      </c>
      <c r="G2" s="185" t="s">
        <v>45</v>
      </c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7"/>
    </row>
    <row r="3" spans="1:32" ht="21">
      <c r="G3" s="96" t="s">
        <v>147</v>
      </c>
      <c r="H3" s="161" t="s">
        <v>183</v>
      </c>
      <c r="I3" s="177" t="s">
        <v>139</v>
      </c>
      <c r="J3" s="178"/>
      <c r="K3" s="178"/>
      <c r="L3" s="179"/>
      <c r="M3" s="177" t="s">
        <v>138</v>
      </c>
      <c r="N3" s="178"/>
      <c r="O3" s="179"/>
      <c r="P3" s="189" t="s">
        <v>34</v>
      </c>
      <c r="Q3" s="190"/>
      <c r="R3" s="191" t="s">
        <v>159</v>
      </c>
      <c r="S3" s="192"/>
      <c r="T3" s="192"/>
      <c r="U3" s="192"/>
      <c r="V3" s="192"/>
      <c r="W3" s="192"/>
      <c r="X3" s="192"/>
      <c r="Y3" s="192"/>
      <c r="Z3" s="192"/>
      <c r="AA3" s="192"/>
      <c r="AB3" s="193"/>
      <c r="AC3" s="195" t="s">
        <v>171</v>
      </c>
      <c r="AD3" s="187"/>
    </row>
    <row r="4" spans="1:32" s="125" customFormat="1" ht="36" customHeight="1">
      <c r="A4" s="164" t="s">
        <v>165</v>
      </c>
      <c r="B4" s="169" t="s">
        <v>164</v>
      </c>
      <c r="C4" s="161" t="s">
        <v>149</v>
      </c>
      <c r="D4" s="188" t="s">
        <v>46</v>
      </c>
      <c r="E4" s="188"/>
      <c r="F4" s="188"/>
      <c r="G4" s="180" t="s">
        <v>148</v>
      </c>
      <c r="H4" s="194"/>
      <c r="I4" s="6" t="s">
        <v>140</v>
      </c>
      <c r="J4" s="120"/>
      <c r="K4" s="120"/>
      <c r="L4" s="120"/>
      <c r="M4" s="119" t="s">
        <v>35</v>
      </c>
      <c r="N4" s="120" t="s">
        <v>126</v>
      </c>
      <c r="O4" s="121" t="s">
        <v>127</v>
      </c>
      <c r="P4" s="122" t="s">
        <v>36</v>
      </c>
      <c r="Q4" s="120" t="s">
        <v>36</v>
      </c>
      <c r="R4" s="119" t="s">
        <v>194</v>
      </c>
      <c r="S4" s="163" t="s">
        <v>195</v>
      </c>
      <c r="T4" s="163"/>
      <c r="U4" s="124"/>
      <c r="V4" s="170" t="s">
        <v>37</v>
      </c>
      <c r="W4" s="163"/>
      <c r="X4" s="120" t="s">
        <v>38</v>
      </c>
      <c r="Y4" s="163" t="s">
        <v>39</v>
      </c>
      <c r="Z4" s="163"/>
      <c r="AA4" s="120" t="s">
        <v>15</v>
      </c>
      <c r="AB4" s="123" t="s">
        <v>40</v>
      </c>
      <c r="AC4" s="119"/>
      <c r="AD4" s="120"/>
      <c r="AE4" s="119"/>
    </row>
    <row r="5" spans="1:32" s="109" customFormat="1" ht="36" customHeight="1">
      <c r="A5" s="165"/>
      <c r="B5" s="169"/>
      <c r="C5" s="162"/>
      <c r="D5" s="109" t="s">
        <v>43</v>
      </c>
      <c r="E5" s="109" t="s">
        <v>113</v>
      </c>
      <c r="F5" s="109" t="s">
        <v>44</v>
      </c>
      <c r="G5" s="181"/>
      <c r="H5" s="162"/>
      <c r="I5" s="110" t="s">
        <v>57</v>
      </c>
      <c r="J5" s="111" t="s">
        <v>141</v>
      </c>
      <c r="K5" s="111" t="s">
        <v>142</v>
      </c>
      <c r="L5" s="109" t="s">
        <v>10</v>
      </c>
      <c r="M5" s="110" t="s">
        <v>29</v>
      </c>
      <c r="N5" s="112" t="s">
        <v>21</v>
      </c>
      <c r="O5" s="113" t="s">
        <v>128</v>
      </c>
      <c r="P5" s="114" t="s">
        <v>11</v>
      </c>
      <c r="Q5" s="109" t="s">
        <v>25</v>
      </c>
      <c r="R5" s="110" t="s">
        <v>151</v>
      </c>
      <c r="S5" s="112" t="s">
        <v>152</v>
      </c>
      <c r="T5" s="112" t="s">
        <v>153</v>
      </c>
      <c r="U5" s="116" t="s">
        <v>192</v>
      </c>
      <c r="V5" s="110" t="s">
        <v>186</v>
      </c>
      <c r="W5" s="112" t="s">
        <v>193</v>
      </c>
      <c r="X5" s="117" t="s">
        <v>196</v>
      </c>
      <c r="Y5" s="118" t="s">
        <v>155</v>
      </c>
      <c r="Z5" s="118" t="s">
        <v>156</v>
      </c>
      <c r="AA5" s="109" t="s">
        <v>16</v>
      </c>
      <c r="AB5" s="115" t="s">
        <v>33</v>
      </c>
      <c r="AC5" s="114" t="s">
        <v>12</v>
      </c>
      <c r="AD5" s="26" t="s">
        <v>104</v>
      </c>
      <c r="AE5" s="114"/>
    </row>
    <row r="6" spans="1:32" s="9" customFormat="1">
      <c r="A6" s="35">
        <v>1</v>
      </c>
      <c r="B6" s="35">
        <v>0</v>
      </c>
      <c r="C6" s="173" t="s">
        <v>263</v>
      </c>
      <c r="D6" s="182" t="s">
        <v>129</v>
      </c>
      <c r="E6" s="182" t="s">
        <v>51</v>
      </c>
      <c r="F6" s="184" t="s">
        <v>175</v>
      </c>
      <c r="G6" s="12" t="s">
        <v>174</v>
      </c>
      <c r="H6" s="171" t="s">
        <v>117</v>
      </c>
      <c r="I6" s="8" t="s">
        <v>23</v>
      </c>
      <c r="J6" s="35"/>
      <c r="K6" s="35"/>
      <c r="M6" s="8" t="s">
        <v>49</v>
      </c>
      <c r="N6" s="35" t="s">
        <v>49</v>
      </c>
      <c r="O6" s="66" t="s">
        <v>163</v>
      </c>
      <c r="P6" s="8"/>
      <c r="R6" s="8"/>
      <c r="S6" s="35"/>
      <c r="T6" s="35"/>
      <c r="V6" s="8"/>
      <c r="W6" s="35"/>
      <c r="X6" s="35" t="s">
        <v>175</v>
      </c>
      <c r="Z6" s="35"/>
      <c r="AB6" s="21"/>
      <c r="AC6" s="8"/>
      <c r="AD6" s="35"/>
      <c r="AE6" s="8"/>
    </row>
    <row r="7" spans="1:32" s="43" customFormat="1">
      <c r="A7" s="43">
        <v>1</v>
      </c>
      <c r="B7" s="43">
        <v>0</v>
      </c>
      <c r="C7" s="174"/>
      <c r="D7" s="183"/>
      <c r="E7" s="183"/>
      <c r="F7" s="167"/>
      <c r="G7" s="11" t="s">
        <v>176</v>
      </c>
      <c r="H7" s="172"/>
      <c r="I7" s="34" t="s">
        <v>23</v>
      </c>
      <c r="M7" s="34" t="s">
        <v>134</v>
      </c>
      <c r="N7" s="43" t="s">
        <v>22</v>
      </c>
      <c r="O7" s="67" t="s">
        <v>50</v>
      </c>
      <c r="P7" s="34"/>
      <c r="R7" s="34"/>
      <c r="V7" s="34"/>
      <c r="Y7" s="43" t="s">
        <v>175</v>
      </c>
      <c r="AB7" s="24"/>
      <c r="AC7" s="34"/>
      <c r="AE7" s="34"/>
    </row>
    <row r="8" spans="1:32" s="43" customFormat="1">
      <c r="A8" s="43">
        <v>1</v>
      </c>
      <c r="B8" s="43">
        <v>0</v>
      </c>
      <c r="C8" s="174"/>
      <c r="D8" s="183"/>
      <c r="E8" s="183"/>
      <c r="F8" s="167"/>
      <c r="G8" s="11" t="s">
        <v>177</v>
      </c>
      <c r="H8" s="172"/>
      <c r="I8" s="34" t="s">
        <v>23</v>
      </c>
      <c r="M8" s="34" t="s">
        <v>134</v>
      </c>
      <c r="N8" s="43" t="s">
        <v>22</v>
      </c>
      <c r="O8" s="67" t="s">
        <v>144</v>
      </c>
      <c r="P8" s="34"/>
      <c r="R8" s="34"/>
      <c r="V8" s="34" t="s">
        <v>175</v>
      </c>
      <c r="W8" s="43" t="s">
        <v>134</v>
      </c>
      <c r="X8" s="43" t="s">
        <v>144</v>
      </c>
      <c r="AB8" s="24"/>
      <c r="AC8" s="34"/>
      <c r="AE8" s="34"/>
    </row>
    <row r="9" spans="1:32" s="43" customFormat="1">
      <c r="A9" s="43">
        <v>1</v>
      </c>
      <c r="B9" s="43">
        <v>0</v>
      </c>
      <c r="C9" s="174"/>
      <c r="D9" s="183"/>
      <c r="E9" s="183"/>
      <c r="F9" s="167"/>
      <c r="G9" s="11" t="s">
        <v>178</v>
      </c>
      <c r="H9" s="172"/>
      <c r="I9" s="34" t="s">
        <v>23</v>
      </c>
      <c r="M9" s="34" t="s">
        <v>134</v>
      </c>
      <c r="N9" s="43" t="s">
        <v>175</v>
      </c>
      <c r="O9" s="67" t="s">
        <v>144</v>
      </c>
      <c r="P9" s="34"/>
      <c r="R9" s="34"/>
      <c r="V9" s="34" t="s">
        <v>22</v>
      </c>
      <c r="W9" s="43" t="s">
        <v>134</v>
      </c>
      <c r="Y9" s="43" t="s">
        <v>144</v>
      </c>
      <c r="AB9" s="24"/>
      <c r="AC9" s="34"/>
      <c r="AE9" s="34"/>
    </row>
    <row r="10" spans="1:32">
      <c r="A10" s="56">
        <v>9</v>
      </c>
      <c r="B10" s="56">
        <v>0</v>
      </c>
      <c r="C10" s="2" t="s">
        <v>42</v>
      </c>
      <c r="D10" s="2" t="s">
        <v>53</v>
      </c>
      <c r="E10" s="2" t="s">
        <v>53</v>
      </c>
      <c r="F10" s="2" t="s">
        <v>53</v>
      </c>
      <c r="G10" s="11" t="s">
        <v>42</v>
      </c>
      <c r="H10" s="43" t="s">
        <v>118</v>
      </c>
      <c r="I10" s="4" t="s">
        <v>23</v>
      </c>
      <c r="L10" s="56" t="s">
        <v>49</v>
      </c>
      <c r="M10" s="34" t="s">
        <v>130</v>
      </c>
      <c r="N10" s="43"/>
      <c r="O10" s="67"/>
    </row>
    <row r="11" spans="1:32">
      <c r="A11" s="56">
        <v>9</v>
      </c>
      <c r="B11" s="56">
        <v>0</v>
      </c>
      <c r="C11" s="2" t="s">
        <v>0</v>
      </c>
      <c r="D11" s="2" t="s">
        <v>91</v>
      </c>
      <c r="E11" s="2" t="s">
        <v>22</v>
      </c>
      <c r="F11" s="2" t="s">
        <v>22</v>
      </c>
      <c r="G11" s="11" t="s">
        <v>0</v>
      </c>
      <c r="H11" s="43" t="s">
        <v>118</v>
      </c>
      <c r="I11" s="4" t="s">
        <v>23</v>
      </c>
      <c r="L11" s="1" t="s">
        <v>23</v>
      </c>
      <c r="M11" s="34"/>
      <c r="N11" s="43"/>
      <c r="O11" s="67" t="s">
        <v>175</v>
      </c>
      <c r="Q11" s="43" t="s">
        <v>175</v>
      </c>
      <c r="AC11" s="34" t="s">
        <v>49</v>
      </c>
      <c r="AF11" s="1" t="s">
        <v>41</v>
      </c>
    </row>
    <row r="12" spans="1:32">
      <c r="A12" s="56">
        <v>15</v>
      </c>
      <c r="B12" s="56">
        <v>1</v>
      </c>
      <c r="C12" s="44" t="s">
        <v>157</v>
      </c>
      <c r="D12" s="2" t="s">
        <v>77</v>
      </c>
      <c r="E12" s="2" t="s">
        <v>93</v>
      </c>
      <c r="F12" s="2" t="s">
        <v>90</v>
      </c>
      <c r="G12" s="62" t="s">
        <v>157</v>
      </c>
      <c r="H12" s="63" t="s">
        <v>119</v>
      </c>
      <c r="I12" s="4" t="s">
        <v>23</v>
      </c>
      <c r="M12" s="34" t="s">
        <v>129</v>
      </c>
      <c r="N12" s="43"/>
      <c r="O12" s="67"/>
    </row>
    <row r="13" spans="1:32" s="19" customFormat="1" hidden="1">
      <c r="C13" s="16" t="s">
        <v>59</v>
      </c>
      <c r="D13" s="16" t="s">
        <v>22</v>
      </c>
      <c r="E13" s="16" t="s">
        <v>23</v>
      </c>
      <c r="F13" s="16" t="s">
        <v>22</v>
      </c>
      <c r="G13" s="76" t="s">
        <v>59</v>
      </c>
      <c r="H13" s="105"/>
      <c r="I13" s="18"/>
      <c r="J13" s="24"/>
      <c r="K13" s="24"/>
      <c r="M13" s="18" t="s">
        <v>24</v>
      </c>
      <c r="N13" s="24" t="s">
        <v>19</v>
      </c>
      <c r="O13" s="88"/>
      <c r="P13" s="18"/>
      <c r="R13" s="18"/>
      <c r="S13" s="24"/>
      <c r="T13" s="24"/>
      <c r="V13" s="18"/>
      <c r="W13" s="24"/>
      <c r="AC13" s="18"/>
      <c r="AD13" s="24"/>
      <c r="AE13" s="18"/>
      <c r="AF13" s="19" t="s">
        <v>3</v>
      </c>
    </row>
    <row r="14" spans="1:32">
      <c r="A14" s="56">
        <v>16</v>
      </c>
      <c r="B14" s="56">
        <v>1</v>
      </c>
      <c r="C14" s="44" t="s">
        <v>124</v>
      </c>
      <c r="D14" s="2" t="s">
        <v>22</v>
      </c>
      <c r="E14" s="2" t="s">
        <v>22</v>
      </c>
      <c r="F14" s="2" t="s">
        <v>22</v>
      </c>
      <c r="G14" s="62" t="s">
        <v>124</v>
      </c>
      <c r="H14" s="63" t="s">
        <v>119</v>
      </c>
      <c r="I14" s="4" t="s">
        <v>23</v>
      </c>
      <c r="M14" s="34"/>
      <c r="N14" s="43"/>
      <c r="O14" s="67"/>
      <c r="X14" s="56" t="s">
        <v>144</v>
      </c>
      <c r="Z14" s="56" t="s">
        <v>175</v>
      </c>
      <c r="AF14" s="1" t="s">
        <v>14</v>
      </c>
    </row>
    <row r="15" spans="1:32">
      <c r="A15" s="56">
        <v>20</v>
      </c>
      <c r="B15" s="56">
        <v>2</v>
      </c>
      <c r="C15" s="44" t="s">
        <v>173</v>
      </c>
      <c r="D15" s="166" t="s">
        <v>48</v>
      </c>
      <c r="E15" s="166" t="s">
        <v>51</v>
      </c>
      <c r="F15" s="167" t="s">
        <v>49</v>
      </c>
      <c r="G15" s="44" t="s">
        <v>161</v>
      </c>
      <c r="H15" s="168" t="s">
        <v>254</v>
      </c>
      <c r="I15" s="4" t="s">
        <v>23</v>
      </c>
      <c r="M15" s="34" t="s">
        <v>23</v>
      </c>
      <c r="N15" s="43" t="s">
        <v>23</v>
      </c>
      <c r="O15" s="67" t="s">
        <v>163</v>
      </c>
      <c r="P15" s="34"/>
      <c r="Q15" s="56" t="s">
        <v>22</v>
      </c>
      <c r="R15" s="34" t="s">
        <v>163</v>
      </c>
    </row>
    <row r="16" spans="1:32" s="56" customFormat="1">
      <c r="A16" s="56">
        <v>20</v>
      </c>
      <c r="B16" s="56">
        <v>2</v>
      </c>
      <c r="C16" s="44" t="s">
        <v>162</v>
      </c>
      <c r="D16" s="166"/>
      <c r="E16" s="166"/>
      <c r="F16" s="167"/>
      <c r="G16" s="44" t="s">
        <v>162</v>
      </c>
      <c r="H16" s="168"/>
      <c r="I16" s="34" t="s">
        <v>23</v>
      </c>
      <c r="J16" s="43"/>
      <c r="K16" s="43"/>
      <c r="M16" s="34" t="s">
        <v>23</v>
      </c>
      <c r="N16" s="43" t="s">
        <v>23</v>
      </c>
      <c r="O16" s="67" t="s">
        <v>50</v>
      </c>
      <c r="P16" s="34"/>
      <c r="Q16" s="56" t="s">
        <v>22</v>
      </c>
      <c r="R16" s="34"/>
      <c r="S16" s="43" t="s">
        <v>144</v>
      </c>
      <c r="T16" s="43"/>
      <c r="V16" s="34"/>
      <c r="W16" s="43"/>
      <c r="AB16" s="19"/>
      <c r="AC16" s="34"/>
      <c r="AD16" s="43"/>
      <c r="AE16" s="34"/>
    </row>
    <row r="17" spans="1:32" s="56" customFormat="1">
      <c r="A17" s="56">
        <v>20</v>
      </c>
      <c r="B17" s="56">
        <v>2</v>
      </c>
      <c r="C17" s="44" t="s">
        <v>160</v>
      </c>
      <c r="D17" s="166"/>
      <c r="E17" s="166"/>
      <c r="F17" s="167"/>
      <c r="G17" s="44" t="s">
        <v>160</v>
      </c>
      <c r="H17" s="168"/>
      <c r="I17" s="34" t="s">
        <v>23</v>
      </c>
      <c r="J17" s="43"/>
      <c r="K17" s="43"/>
      <c r="M17" s="34" t="s">
        <v>23</v>
      </c>
      <c r="N17" s="43" t="s">
        <v>23</v>
      </c>
      <c r="O17" s="67" t="s">
        <v>50</v>
      </c>
      <c r="P17" s="34" t="s">
        <v>175</v>
      </c>
      <c r="Q17" s="56" t="s">
        <v>175</v>
      </c>
      <c r="R17" s="34"/>
      <c r="S17" s="43"/>
      <c r="T17" s="43" t="s">
        <v>134</v>
      </c>
      <c r="V17" s="34"/>
      <c r="W17" s="43"/>
      <c r="AB17" s="19"/>
      <c r="AC17" s="34"/>
      <c r="AD17" s="43"/>
      <c r="AE17" s="34"/>
    </row>
    <row r="18" spans="1:32" s="56" customFormat="1">
      <c r="A18" s="56">
        <v>20</v>
      </c>
      <c r="B18" s="56">
        <v>2</v>
      </c>
      <c r="C18" s="44" t="s">
        <v>166</v>
      </c>
      <c r="D18" s="44" t="s">
        <v>77</v>
      </c>
      <c r="E18" s="44" t="s">
        <v>93</v>
      </c>
      <c r="F18" s="44" t="s">
        <v>90</v>
      </c>
      <c r="G18" s="11" t="s">
        <v>158</v>
      </c>
      <c r="H18" s="43" t="s">
        <v>119</v>
      </c>
      <c r="I18" s="34" t="s">
        <v>23</v>
      </c>
      <c r="J18" s="43"/>
      <c r="K18" s="43"/>
      <c r="M18" s="34" t="s">
        <v>129</v>
      </c>
      <c r="N18" s="43" t="s">
        <v>23</v>
      </c>
      <c r="O18" s="67"/>
      <c r="P18" s="34"/>
      <c r="R18" s="34"/>
      <c r="S18" s="43"/>
      <c r="T18" s="43"/>
      <c r="V18" s="34"/>
      <c r="W18" s="43"/>
      <c r="AB18" s="19"/>
      <c r="AC18" s="34"/>
      <c r="AD18" s="43"/>
      <c r="AE18" s="34"/>
    </row>
    <row r="19" spans="1:32" s="23" customFormat="1">
      <c r="A19" s="45">
        <v>20</v>
      </c>
      <c r="B19" s="56">
        <v>2</v>
      </c>
      <c r="C19" s="36" t="s">
        <v>131</v>
      </c>
      <c r="D19" s="175" t="s">
        <v>92</v>
      </c>
      <c r="E19" s="175" t="s">
        <v>90</v>
      </c>
      <c r="F19" s="176" t="s">
        <v>90</v>
      </c>
      <c r="G19" s="11" t="s">
        <v>133</v>
      </c>
      <c r="H19" s="43" t="s">
        <v>122</v>
      </c>
      <c r="I19" s="37" t="s">
        <v>125</v>
      </c>
      <c r="J19" s="29"/>
      <c r="K19" s="29"/>
      <c r="M19" s="34" t="s">
        <v>49</v>
      </c>
      <c r="N19" s="43" t="s">
        <v>49</v>
      </c>
      <c r="O19" s="67" t="s">
        <v>135</v>
      </c>
      <c r="P19" s="22"/>
      <c r="Q19" s="45"/>
      <c r="R19" s="22"/>
      <c r="S19" s="29"/>
      <c r="T19" s="29"/>
      <c r="V19" s="22"/>
      <c r="W19" s="29"/>
      <c r="Z19" s="45"/>
      <c r="AC19" s="22"/>
      <c r="AD19" s="29"/>
      <c r="AE19" s="22"/>
    </row>
    <row r="20" spans="1:32" s="45" customFormat="1">
      <c r="A20" s="45">
        <v>20</v>
      </c>
      <c r="B20" s="56">
        <v>2</v>
      </c>
      <c r="C20" s="36" t="s">
        <v>132</v>
      </c>
      <c r="D20" s="175"/>
      <c r="E20" s="175"/>
      <c r="F20" s="176"/>
      <c r="G20" s="36" t="s">
        <v>132</v>
      </c>
      <c r="H20" s="63" t="s">
        <v>120</v>
      </c>
      <c r="I20" s="37" t="s">
        <v>137</v>
      </c>
      <c r="J20" s="29"/>
      <c r="K20" s="29"/>
      <c r="M20" s="34" t="s">
        <v>134</v>
      </c>
      <c r="N20" s="43" t="s">
        <v>134</v>
      </c>
      <c r="O20" s="67"/>
      <c r="P20" s="37"/>
      <c r="R20" s="37"/>
      <c r="S20" s="29"/>
      <c r="T20" s="29"/>
      <c r="V20" s="37"/>
      <c r="W20" s="29"/>
      <c r="AC20" s="37"/>
      <c r="AD20" s="29"/>
      <c r="AE20" s="37"/>
    </row>
    <row r="21" spans="1:32">
      <c r="A21" s="3">
        <v>25</v>
      </c>
      <c r="B21" s="3">
        <v>5</v>
      </c>
      <c r="C21" s="127" t="s">
        <v>145</v>
      </c>
      <c r="D21" s="2" t="s">
        <v>77</v>
      </c>
      <c r="E21" s="2" t="s">
        <v>52</v>
      </c>
      <c r="F21" s="2" t="s">
        <v>50</v>
      </c>
      <c r="G21" s="11" t="s">
        <v>167</v>
      </c>
      <c r="H21" s="43" t="s">
        <v>119</v>
      </c>
      <c r="I21" s="4" t="s">
        <v>23</v>
      </c>
      <c r="J21" s="43" t="s">
        <v>135</v>
      </c>
      <c r="M21" s="34" t="s">
        <v>125</v>
      </c>
      <c r="N21" s="43"/>
      <c r="O21" s="67"/>
      <c r="P21" s="34"/>
    </row>
    <row r="22" spans="1:32" s="56" customFormat="1">
      <c r="A22" s="56">
        <v>25</v>
      </c>
      <c r="B22" s="56">
        <v>5</v>
      </c>
      <c r="C22" s="44" t="s">
        <v>255</v>
      </c>
      <c r="D22" s="44" t="s">
        <v>22</v>
      </c>
      <c r="E22" s="44" t="s">
        <v>22</v>
      </c>
      <c r="F22" s="44" t="s">
        <v>22</v>
      </c>
      <c r="G22" s="11" t="s">
        <v>123</v>
      </c>
      <c r="H22" s="43" t="s">
        <v>119</v>
      </c>
      <c r="I22" s="34" t="s">
        <v>23</v>
      </c>
      <c r="J22" s="43"/>
      <c r="K22" s="43"/>
      <c r="M22" s="34"/>
      <c r="N22" s="43"/>
      <c r="O22" s="67" t="s">
        <v>163</v>
      </c>
      <c r="P22" s="34"/>
      <c r="R22" s="34" t="s">
        <v>175</v>
      </c>
      <c r="S22" s="56" t="s">
        <v>175</v>
      </c>
      <c r="T22" s="43"/>
      <c r="V22" s="34"/>
      <c r="W22" s="43"/>
      <c r="AB22" s="19"/>
      <c r="AC22" s="34"/>
      <c r="AD22" s="43"/>
      <c r="AE22" s="34"/>
      <c r="AF22" s="56" t="s">
        <v>14</v>
      </c>
    </row>
    <row r="23" spans="1:32">
      <c r="A23" s="56">
        <v>30</v>
      </c>
      <c r="B23" s="56">
        <v>7.5</v>
      </c>
      <c r="C23" s="44" t="s">
        <v>264</v>
      </c>
      <c r="D23" s="2" t="s">
        <v>18</v>
      </c>
      <c r="E23" s="2" t="s">
        <v>48</v>
      </c>
      <c r="F23" s="2" t="s">
        <v>48</v>
      </c>
      <c r="G23" s="11" t="s">
        <v>136</v>
      </c>
      <c r="H23" s="43" t="s">
        <v>122</v>
      </c>
      <c r="I23" s="34" t="s">
        <v>143</v>
      </c>
      <c r="K23" s="43" t="s">
        <v>135</v>
      </c>
      <c r="L23" s="56" t="s">
        <v>134</v>
      </c>
      <c r="M23" s="34" t="s">
        <v>99</v>
      </c>
      <c r="N23" s="43" t="s">
        <v>99</v>
      </c>
      <c r="O23" s="67"/>
      <c r="P23" s="34"/>
      <c r="Q23" s="56"/>
      <c r="AF23" s="1" t="s">
        <v>8</v>
      </c>
    </row>
    <row r="24" spans="1:32" s="19" customFormat="1" hidden="1">
      <c r="C24" s="16" t="s">
        <v>76</v>
      </c>
      <c r="D24" s="16" t="s">
        <v>18</v>
      </c>
      <c r="E24" s="16" t="s">
        <v>69</v>
      </c>
      <c r="F24" s="16" t="s">
        <v>62</v>
      </c>
      <c r="G24" s="17" t="s">
        <v>70</v>
      </c>
      <c r="H24" s="24"/>
      <c r="I24" s="18"/>
      <c r="J24" s="24"/>
      <c r="K24" s="24"/>
      <c r="M24" s="18"/>
      <c r="N24" s="24"/>
      <c r="O24" s="88"/>
      <c r="P24" s="18"/>
      <c r="R24" s="18"/>
      <c r="S24" s="24"/>
      <c r="T24" s="24"/>
      <c r="V24" s="18"/>
      <c r="W24" s="24"/>
      <c r="AA24" s="19" t="s">
        <v>71</v>
      </c>
      <c r="AC24" s="18"/>
      <c r="AD24" s="24"/>
      <c r="AE24" s="18"/>
      <c r="AF24" s="19" t="s">
        <v>73</v>
      </c>
    </row>
    <row r="25" spans="1:32">
      <c r="A25" s="56">
        <v>30</v>
      </c>
      <c r="B25" s="56">
        <v>7.5</v>
      </c>
      <c r="C25" s="44" t="s">
        <v>253</v>
      </c>
      <c r="D25" s="2" t="s">
        <v>54</v>
      </c>
      <c r="E25" s="44" t="s">
        <v>112</v>
      </c>
      <c r="F25" s="2" t="s">
        <v>71</v>
      </c>
      <c r="G25" s="11" t="s">
        <v>89</v>
      </c>
      <c r="H25" s="43" t="s">
        <v>121</v>
      </c>
      <c r="I25" s="4" t="s">
        <v>98</v>
      </c>
      <c r="M25" s="34" t="s">
        <v>99</v>
      </c>
      <c r="N25" s="43" t="s">
        <v>99</v>
      </c>
      <c r="O25" s="67"/>
      <c r="P25" s="34" t="s">
        <v>129</v>
      </c>
      <c r="Q25" s="56" t="s">
        <v>49</v>
      </c>
      <c r="S25" s="56"/>
      <c r="T25" s="56"/>
      <c r="AF25" s="1" t="s">
        <v>2</v>
      </c>
    </row>
    <row r="26" spans="1:32" s="56" customFormat="1">
      <c r="A26" s="56">
        <v>34</v>
      </c>
      <c r="B26" s="56">
        <v>20</v>
      </c>
      <c r="C26" s="44" t="s">
        <v>146</v>
      </c>
      <c r="D26" s="44" t="s">
        <v>22</v>
      </c>
      <c r="E26" s="44" t="s">
        <v>22</v>
      </c>
      <c r="F26" s="44" t="s">
        <v>22</v>
      </c>
      <c r="G26" s="11" t="s">
        <v>168</v>
      </c>
      <c r="H26" s="43" t="s">
        <v>119</v>
      </c>
      <c r="I26" s="34" t="s">
        <v>23</v>
      </c>
      <c r="J26" s="43"/>
      <c r="K26" s="43"/>
      <c r="M26" s="34"/>
      <c r="N26" s="43"/>
      <c r="O26" s="67"/>
      <c r="P26" s="34" t="s">
        <v>144</v>
      </c>
      <c r="Q26" s="56" t="s">
        <v>22</v>
      </c>
      <c r="R26" s="34"/>
      <c r="S26" s="43"/>
      <c r="T26" s="43" t="s">
        <v>22</v>
      </c>
      <c r="V26" s="34"/>
      <c r="W26" s="43"/>
      <c r="AB26" s="19"/>
      <c r="AC26" s="34"/>
      <c r="AD26" s="43"/>
      <c r="AE26" s="34"/>
      <c r="AF26" s="56" t="s">
        <v>14</v>
      </c>
    </row>
    <row r="27" spans="1:32" s="39" customFormat="1" hidden="1">
      <c r="C27" s="39" t="s">
        <v>109</v>
      </c>
      <c r="D27" s="39" t="s">
        <v>110</v>
      </c>
      <c r="E27" s="39" t="s">
        <v>111</v>
      </c>
      <c r="F27" s="39" t="s">
        <v>18</v>
      </c>
      <c r="G27" s="40" t="s">
        <v>105</v>
      </c>
      <c r="H27" s="42"/>
      <c r="I27" s="41"/>
      <c r="J27" s="42"/>
      <c r="K27" s="42"/>
      <c r="M27" s="41"/>
      <c r="N27" s="42"/>
      <c r="O27" s="89"/>
      <c r="P27" s="41"/>
      <c r="R27" s="41"/>
      <c r="S27" s="42"/>
      <c r="T27" s="42"/>
      <c r="V27" s="41"/>
      <c r="W27" s="42"/>
      <c r="X27" s="39" t="s">
        <v>106</v>
      </c>
      <c r="AB27" s="39" t="s">
        <v>107</v>
      </c>
      <c r="AC27" s="41"/>
      <c r="AD27" s="42"/>
      <c r="AE27" s="41"/>
      <c r="AF27" s="39" t="s">
        <v>108</v>
      </c>
    </row>
    <row r="28" spans="1:32" s="19" customFormat="1" hidden="1">
      <c r="C28" s="16" t="s">
        <v>1</v>
      </c>
      <c r="D28" s="16" t="s">
        <v>54</v>
      </c>
      <c r="E28" s="16" t="s">
        <v>20</v>
      </c>
      <c r="F28" s="16" t="s">
        <v>47</v>
      </c>
      <c r="G28" s="17" t="s">
        <v>1</v>
      </c>
      <c r="H28" s="59"/>
      <c r="I28" s="18"/>
      <c r="J28" s="24"/>
      <c r="K28" s="24"/>
      <c r="M28" s="18"/>
      <c r="N28" s="24"/>
      <c r="O28" s="88"/>
      <c r="P28" s="18"/>
      <c r="R28" s="18"/>
      <c r="S28" s="24"/>
      <c r="T28" s="24"/>
      <c r="V28" s="18" t="s">
        <v>20</v>
      </c>
      <c r="W28" s="24"/>
      <c r="AC28" s="18"/>
      <c r="AD28" s="24"/>
      <c r="AE28" s="18"/>
      <c r="AF28" s="19" t="s">
        <v>7</v>
      </c>
    </row>
    <row r="29" spans="1:32" s="19" customFormat="1" hidden="1">
      <c r="C29" s="16" t="s">
        <v>5</v>
      </c>
      <c r="D29" s="16" t="s">
        <v>54</v>
      </c>
      <c r="E29" s="16" t="s">
        <v>20</v>
      </c>
      <c r="F29" s="16" t="s">
        <v>24</v>
      </c>
      <c r="G29" s="17" t="s">
        <v>5</v>
      </c>
      <c r="H29" s="59"/>
      <c r="I29" s="18"/>
      <c r="J29" s="24"/>
      <c r="K29" s="24"/>
      <c r="M29" s="18"/>
      <c r="N29" s="24" t="s">
        <v>24</v>
      </c>
      <c r="O29" s="88"/>
      <c r="P29" s="18"/>
      <c r="R29" s="18"/>
      <c r="S29" s="24"/>
      <c r="T29" s="24"/>
      <c r="V29" s="18"/>
      <c r="W29" s="24"/>
      <c r="Y29" s="19" t="s">
        <v>24</v>
      </c>
      <c r="AA29" s="19" t="s">
        <v>20</v>
      </c>
      <c r="AC29" s="18"/>
      <c r="AD29" s="24"/>
      <c r="AE29" s="18"/>
      <c r="AF29" s="19" t="s">
        <v>6</v>
      </c>
    </row>
    <row r="30" spans="1:32" s="19" customFormat="1" hidden="1">
      <c r="C30" s="16" t="s">
        <v>67</v>
      </c>
      <c r="D30" s="16" t="s">
        <v>68</v>
      </c>
      <c r="E30" s="16" t="s">
        <v>18</v>
      </c>
      <c r="F30" s="16" t="s">
        <v>18</v>
      </c>
      <c r="G30" s="17" t="s">
        <v>60</v>
      </c>
      <c r="H30" s="59"/>
      <c r="I30" s="18" t="s">
        <v>61</v>
      </c>
      <c r="J30" s="24"/>
      <c r="K30" s="24"/>
      <c r="M30" s="18" t="s">
        <v>61</v>
      </c>
      <c r="N30" s="24"/>
      <c r="O30" s="88"/>
      <c r="P30" s="18" t="s">
        <v>62</v>
      </c>
      <c r="R30" s="18"/>
      <c r="S30" s="24"/>
      <c r="T30" s="24"/>
      <c r="V30" s="18"/>
      <c r="W30" s="24"/>
      <c r="AC30" s="18"/>
      <c r="AD30" s="24"/>
      <c r="AE30" s="18"/>
      <c r="AF30" s="19" t="s">
        <v>63</v>
      </c>
    </row>
    <row r="31" spans="1:32" s="19" customFormat="1" hidden="1">
      <c r="C31" s="16" t="s">
        <v>64</v>
      </c>
      <c r="D31" s="16" t="s">
        <v>65</v>
      </c>
      <c r="E31" s="16" t="s">
        <v>18</v>
      </c>
      <c r="F31" s="16" t="s">
        <v>47</v>
      </c>
      <c r="G31" s="17" t="s">
        <v>64</v>
      </c>
      <c r="H31" s="59"/>
      <c r="I31" s="18"/>
      <c r="J31" s="24"/>
      <c r="K31" s="24"/>
      <c r="M31" s="18"/>
      <c r="N31" s="24"/>
      <c r="O31" s="88"/>
      <c r="P31" s="18"/>
      <c r="R31" s="18"/>
      <c r="S31" s="24"/>
      <c r="T31" s="24"/>
      <c r="V31" s="18" t="s">
        <v>62</v>
      </c>
      <c r="W31" s="24"/>
      <c r="AB31" s="19" t="s">
        <v>24</v>
      </c>
      <c r="AC31" s="18"/>
      <c r="AD31" s="24"/>
      <c r="AE31" s="18"/>
      <c r="AF31" s="19" t="s">
        <v>66</v>
      </c>
    </row>
    <row r="32" spans="1:32" hidden="1">
      <c r="C32" s="2" t="s">
        <v>100</v>
      </c>
      <c r="D32" s="2" t="s">
        <v>52</v>
      </c>
      <c r="E32" s="2" t="s">
        <v>77</v>
      </c>
      <c r="F32" s="2" t="s">
        <v>55</v>
      </c>
      <c r="G32" s="11" t="s">
        <v>13</v>
      </c>
      <c r="H32" s="43"/>
      <c r="I32" s="34" t="s">
        <v>98</v>
      </c>
      <c r="L32" s="1" t="s">
        <v>75</v>
      </c>
      <c r="M32" s="34" t="s">
        <v>99</v>
      </c>
      <c r="N32" s="43" t="s">
        <v>99</v>
      </c>
      <c r="O32" s="67"/>
      <c r="P32" s="34" t="s">
        <v>20</v>
      </c>
      <c r="U32" s="30" t="s">
        <v>72</v>
      </c>
      <c r="V32" s="34" t="s">
        <v>72</v>
      </c>
      <c r="AF32" s="1" t="s">
        <v>4</v>
      </c>
    </row>
    <row r="33" spans="1:32" s="3" customFormat="1">
      <c r="A33" s="99"/>
      <c r="B33" s="99"/>
      <c r="C33" s="100"/>
      <c r="D33" s="100"/>
      <c r="E33" s="100"/>
      <c r="F33" s="100"/>
      <c r="G33" s="101"/>
      <c r="H33" s="100"/>
      <c r="I33" s="102"/>
      <c r="J33" s="99"/>
      <c r="K33" s="99"/>
      <c r="L33" s="99"/>
      <c r="M33" s="102"/>
      <c r="N33" s="99"/>
      <c r="O33" s="103"/>
      <c r="P33" s="102"/>
      <c r="Q33" s="99"/>
      <c r="R33" s="102"/>
      <c r="S33" s="99"/>
      <c r="T33" s="99"/>
      <c r="U33" s="99"/>
      <c r="V33" s="102"/>
      <c r="W33" s="99"/>
      <c r="X33" s="99"/>
      <c r="Y33" s="99"/>
      <c r="Z33" s="99"/>
      <c r="AA33" s="99"/>
      <c r="AB33" s="104"/>
      <c r="AC33" s="102"/>
      <c r="AD33" s="103"/>
      <c r="AE33" s="5"/>
    </row>
    <row r="34" spans="1:32" s="13" customFormat="1" ht="21">
      <c r="A34" s="33"/>
      <c r="B34" s="33"/>
      <c r="C34" s="27"/>
      <c r="D34" s="27"/>
      <c r="E34" s="27"/>
      <c r="F34" s="27"/>
      <c r="G34" s="97" t="s">
        <v>172</v>
      </c>
      <c r="H34" s="57" t="s">
        <v>116</v>
      </c>
      <c r="I34" s="28"/>
      <c r="J34" s="33"/>
      <c r="K34" s="33"/>
      <c r="M34" s="28"/>
      <c r="N34" s="33"/>
      <c r="O34" s="14"/>
      <c r="P34" s="28"/>
      <c r="R34" s="28"/>
      <c r="S34" s="33"/>
      <c r="T34" s="33"/>
      <c r="V34" s="28"/>
      <c r="W34" s="33"/>
      <c r="Z34" s="33"/>
      <c r="AB34" s="20"/>
      <c r="AC34" s="28"/>
      <c r="AD34" s="14"/>
      <c r="AE34" s="33"/>
    </row>
    <row r="35" spans="1:32">
      <c r="C35" s="11" t="s">
        <v>26</v>
      </c>
      <c r="D35" s="31"/>
      <c r="E35" s="31"/>
      <c r="F35" s="31"/>
      <c r="G35" s="11" t="s">
        <v>26</v>
      </c>
      <c r="H35" s="43" t="s">
        <v>170</v>
      </c>
      <c r="I35" s="34" t="s">
        <v>17</v>
      </c>
      <c r="L35" s="67"/>
      <c r="M35" s="34" t="s">
        <v>17</v>
      </c>
      <c r="N35" s="43" t="s">
        <v>17</v>
      </c>
      <c r="O35" s="67"/>
      <c r="P35" s="34" t="s">
        <v>17</v>
      </c>
      <c r="Q35" s="43" t="s">
        <v>17</v>
      </c>
      <c r="R35" s="34"/>
      <c r="U35" s="43" t="s">
        <v>17</v>
      </c>
      <c r="V35" s="34" t="s">
        <v>17</v>
      </c>
      <c r="X35" s="43" t="s">
        <v>17</v>
      </c>
      <c r="Y35" s="43" t="s">
        <v>17</v>
      </c>
      <c r="Z35" s="43"/>
      <c r="AA35" s="43"/>
      <c r="AB35" s="24"/>
      <c r="AC35" s="34"/>
      <c r="AD35" s="67"/>
      <c r="AE35" s="43"/>
      <c r="AF35" s="1" t="s">
        <v>30</v>
      </c>
    </row>
    <row r="36" spans="1:32">
      <c r="C36" s="11" t="s">
        <v>27</v>
      </c>
      <c r="D36" s="31"/>
      <c r="E36" s="31"/>
      <c r="F36" s="31"/>
      <c r="G36" s="11" t="s">
        <v>27</v>
      </c>
      <c r="H36" s="43" t="s">
        <v>170</v>
      </c>
      <c r="I36" s="34" t="s">
        <v>17</v>
      </c>
      <c r="L36" s="67"/>
      <c r="M36" s="34" t="s">
        <v>17</v>
      </c>
      <c r="N36" s="43" t="s">
        <v>17</v>
      </c>
      <c r="O36" s="67"/>
      <c r="P36" s="34"/>
      <c r="Q36" s="43"/>
      <c r="R36" s="34"/>
      <c r="U36" s="43"/>
      <c r="V36" s="34"/>
      <c r="X36" s="43"/>
      <c r="Y36" s="43"/>
      <c r="Z36" s="43"/>
      <c r="AA36" s="43" t="s">
        <v>17</v>
      </c>
      <c r="AB36" s="24" t="s">
        <v>9</v>
      </c>
      <c r="AC36" s="34"/>
      <c r="AD36" s="67"/>
      <c r="AE36" s="43"/>
      <c r="AF36" s="1" t="s">
        <v>31</v>
      </c>
    </row>
    <row r="37" spans="1:32" s="43" customFormat="1" ht="49.5">
      <c r="A37" s="69"/>
      <c r="B37" s="69"/>
      <c r="C37" s="82" t="s">
        <v>28</v>
      </c>
      <c r="D37" s="58"/>
      <c r="E37" s="58"/>
      <c r="F37" s="58"/>
      <c r="G37" s="82" t="s">
        <v>28</v>
      </c>
      <c r="H37" s="83" t="s">
        <v>170</v>
      </c>
      <c r="I37" s="69" t="s">
        <v>9</v>
      </c>
      <c r="J37" s="69"/>
      <c r="K37" s="69"/>
      <c r="L37" s="71" t="s">
        <v>9</v>
      </c>
      <c r="M37" s="68" t="s">
        <v>17</v>
      </c>
      <c r="N37" s="69" t="s">
        <v>17</v>
      </c>
      <c r="O37" s="71"/>
      <c r="P37" s="68" t="s">
        <v>17</v>
      </c>
      <c r="Q37" s="69"/>
      <c r="R37" s="68"/>
      <c r="S37" s="69"/>
      <c r="T37" s="69"/>
      <c r="U37" s="69"/>
      <c r="V37" s="68"/>
      <c r="W37" s="69"/>
      <c r="X37" s="69"/>
      <c r="Y37" s="69" t="s">
        <v>17</v>
      </c>
      <c r="Z37" s="69"/>
      <c r="AA37" s="69" t="s">
        <v>9</v>
      </c>
      <c r="AB37" s="70" t="s">
        <v>9</v>
      </c>
      <c r="AC37" s="68"/>
      <c r="AD37" s="71"/>
      <c r="AF37" s="65" t="s">
        <v>32</v>
      </c>
    </row>
    <row r="38" spans="1:32" s="38" customFormat="1">
      <c r="C38" s="61"/>
      <c r="D38" s="61"/>
      <c r="E38" s="61"/>
      <c r="F38" s="61"/>
      <c r="G38" s="79"/>
      <c r="H38" s="84"/>
      <c r="L38" s="86"/>
      <c r="M38" s="5"/>
      <c r="O38" s="86"/>
      <c r="P38" s="5"/>
      <c r="R38" s="5"/>
      <c r="V38" s="5"/>
      <c r="AB38" s="77"/>
      <c r="AC38" s="5"/>
      <c r="AD38" s="86"/>
      <c r="AF38" s="78"/>
    </row>
    <row r="39" spans="1:32" s="43" customFormat="1" ht="21">
      <c r="A39" s="33"/>
      <c r="B39" s="33"/>
      <c r="C39" s="27"/>
      <c r="D39" s="7"/>
      <c r="E39" s="7"/>
      <c r="F39" s="7"/>
      <c r="G39" s="98" t="s">
        <v>150</v>
      </c>
      <c r="H39" s="64" t="s">
        <v>116</v>
      </c>
      <c r="I39" s="35"/>
      <c r="J39" s="35"/>
      <c r="K39" s="35"/>
      <c r="L39" s="66"/>
      <c r="M39" s="8"/>
      <c r="N39" s="35"/>
      <c r="O39" s="66"/>
      <c r="P39" s="8"/>
      <c r="Q39" s="35"/>
      <c r="R39" s="8"/>
      <c r="S39" s="35"/>
      <c r="T39" s="35"/>
      <c r="U39" s="35"/>
      <c r="V39" s="8"/>
      <c r="W39" s="35"/>
      <c r="X39" s="35"/>
      <c r="Y39" s="35"/>
      <c r="Z39" s="35"/>
      <c r="AA39" s="35"/>
      <c r="AB39" s="21"/>
      <c r="AC39" s="8"/>
      <c r="AD39" s="66"/>
      <c r="AF39" s="65"/>
    </row>
    <row r="40" spans="1:32" s="23" customFormat="1">
      <c r="A40" s="45"/>
      <c r="B40" s="45"/>
      <c r="C40" s="80" t="s">
        <v>74</v>
      </c>
      <c r="D40" s="72"/>
      <c r="E40" s="72"/>
      <c r="F40" s="72"/>
      <c r="G40" s="80" t="s">
        <v>74</v>
      </c>
      <c r="H40" s="107" t="s">
        <v>182</v>
      </c>
      <c r="I40" s="74"/>
      <c r="J40" s="74"/>
      <c r="K40" s="74"/>
      <c r="L40" s="75" t="s">
        <v>181</v>
      </c>
      <c r="M40" s="73"/>
      <c r="N40" s="74"/>
      <c r="O40" s="75"/>
      <c r="P40" s="73" t="s">
        <v>181</v>
      </c>
      <c r="Q40" s="74"/>
      <c r="R40" s="73"/>
      <c r="S40" s="74"/>
      <c r="T40" s="74"/>
      <c r="U40" s="74"/>
      <c r="V40" s="73"/>
      <c r="W40" s="74"/>
      <c r="X40" s="74"/>
      <c r="Y40" s="74"/>
      <c r="Z40" s="74"/>
      <c r="AA40" s="35"/>
      <c r="AB40" s="74"/>
      <c r="AC40" s="73"/>
      <c r="AD40" s="75"/>
      <c r="AE40" s="29"/>
    </row>
    <row r="41" spans="1:32" s="45" customFormat="1">
      <c r="C41" s="81" t="s">
        <v>189</v>
      </c>
      <c r="D41" s="60"/>
      <c r="E41" s="60"/>
      <c r="F41" s="60"/>
      <c r="G41" s="81" t="s">
        <v>188</v>
      </c>
      <c r="H41" s="108" t="s">
        <v>191</v>
      </c>
      <c r="I41" s="29"/>
      <c r="J41" s="29"/>
      <c r="K41" s="29"/>
      <c r="L41" s="87"/>
      <c r="M41" s="37"/>
      <c r="N41" s="29"/>
      <c r="O41" s="87"/>
      <c r="P41" s="37" t="s">
        <v>179</v>
      </c>
      <c r="Q41" s="29"/>
      <c r="R41" s="37"/>
      <c r="S41" s="29"/>
      <c r="T41" s="29"/>
      <c r="U41" s="29"/>
      <c r="V41" s="37" t="s">
        <v>179</v>
      </c>
      <c r="W41" s="29"/>
      <c r="X41" s="29"/>
      <c r="Y41" s="29"/>
      <c r="Z41" s="29"/>
      <c r="AA41" s="43"/>
      <c r="AB41" s="29"/>
      <c r="AC41" s="37"/>
      <c r="AD41" s="87"/>
      <c r="AE41" s="29"/>
    </row>
    <row r="42" spans="1:32" s="45" customFormat="1">
      <c r="C42" s="81" t="s">
        <v>169</v>
      </c>
      <c r="D42" s="60"/>
      <c r="E42" s="60"/>
      <c r="F42" s="60"/>
      <c r="G42" s="81" t="s">
        <v>169</v>
      </c>
      <c r="H42" s="108" t="s">
        <v>190</v>
      </c>
      <c r="I42" s="29"/>
      <c r="J42" s="29"/>
      <c r="K42" s="29"/>
      <c r="L42" s="87"/>
      <c r="M42" s="37"/>
      <c r="N42" s="29"/>
      <c r="O42" s="87"/>
      <c r="P42" s="37" t="s">
        <v>180</v>
      </c>
      <c r="Q42" s="29"/>
      <c r="R42" s="37"/>
      <c r="S42" s="29"/>
      <c r="T42" s="29"/>
      <c r="U42" s="29"/>
      <c r="V42" s="37"/>
      <c r="W42" s="29" t="s">
        <v>187</v>
      </c>
      <c r="X42" s="29"/>
      <c r="Y42" s="29"/>
      <c r="Z42" s="29"/>
      <c r="AA42" s="43" t="s">
        <v>179</v>
      </c>
      <c r="AB42" s="29"/>
      <c r="AC42" s="37"/>
      <c r="AD42" s="87"/>
      <c r="AE42" s="29"/>
    </row>
    <row r="43" spans="1:32" s="45" customFormat="1">
      <c r="C43" s="81" t="s">
        <v>154</v>
      </c>
      <c r="D43" s="60"/>
      <c r="E43" s="60"/>
      <c r="F43" s="60"/>
      <c r="G43" s="81" t="s">
        <v>142</v>
      </c>
      <c r="H43" s="108" t="s">
        <v>190</v>
      </c>
      <c r="I43" s="29"/>
      <c r="J43" s="29"/>
      <c r="K43" s="29"/>
      <c r="L43" s="87"/>
      <c r="M43" s="37"/>
      <c r="N43" s="29"/>
      <c r="O43" s="87"/>
      <c r="P43" s="37" t="s">
        <v>180</v>
      </c>
      <c r="Q43" s="29"/>
      <c r="R43" s="37"/>
      <c r="S43" s="29"/>
      <c r="T43" s="29"/>
      <c r="U43" s="29"/>
      <c r="V43" s="37"/>
      <c r="W43" s="29" t="s">
        <v>180</v>
      </c>
      <c r="X43" s="29"/>
      <c r="Y43" s="29"/>
      <c r="Z43" s="29"/>
      <c r="AA43" s="43"/>
      <c r="AB43" s="29"/>
      <c r="AC43" s="37"/>
      <c r="AD43" s="87"/>
      <c r="AE43" s="29"/>
    </row>
    <row r="44" spans="1:32" s="45" customFormat="1">
      <c r="C44" s="81" t="s">
        <v>184</v>
      </c>
      <c r="D44" s="60"/>
      <c r="E44" s="60"/>
      <c r="F44" s="60"/>
      <c r="G44" s="81" t="s">
        <v>184</v>
      </c>
      <c r="H44" s="108" t="s">
        <v>185</v>
      </c>
      <c r="I44" s="29"/>
      <c r="J44" s="29"/>
      <c r="K44" s="29"/>
      <c r="L44" s="87"/>
      <c r="M44" s="37"/>
      <c r="N44" s="29"/>
      <c r="O44" s="87" t="s">
        <v>181</v>
      </c>
      <c r="P44" s="37" t="s">
        <v>181</v>
      </c>
      <c r="Q44" s="29" t="s">
        <v>181</v>
      </c>
      <c r="R44" s="37" t="s">
        <v>179</v>
      </c>
      <c r="S44" s="29" t="s">
        <v>179</v>
      </c>
      <c r="T44" s="29" t="s">
        <v>179</v>
      </c>
      <c r="U44" s="29"/>
      <c r="V44" s="37"/>
      <c r="W44" s="29"/>
      <c r="X44" s="29"/>
      <c r="Y44" s="29"/>
      <c r="Z44" s="29"/>
      <c r="AA44" s="43"/>
      <c r="AB44" s="29"/>
      <c r="AC44" s="37"/>
      <c r="AD44" s="87"/>
      <c r="AE44" s="29"/>
    </row>
    <row r="45" spans="1:32" s="45" customFormat="1">
      <c r="A45" s="29"/>
      <c r="B45" s="29"/>
      <c r="C45" s="81"/>
      <c r="D45" s="60"/>
      <c r="E45" s="60"/>
      <c r="F45" s="60"/>
      <c r="G45" s="81"/>
      <c r="H45" s="85"/>
      <c r="I45" s="29"/>
      <c r="J45" s="29"/>
      <c r="K45" s="29"/>
      <c r="L45" s="87"/>
      <c r="M45" s="37"/>
      <c r="N45" s="29"/>
      <c r="O45" s="87"/>
      <c r="P45" s="37"/>
      <c r="Q45" s="29"/>
      <c r="R45" s="37"/>
      <c r="S45" s="29"/>
      <c r="T45" s="29"/>
      <c r="U45" s="29"/>
      <c r="V45" s="37"/>
      <c r="W45" s="29"/>
      <c r="X45" s="29"/>
      <c r="Y45" s="29"/>
      <c r="Z45" s="29"/>
      <c r="AA45" s="43"/>
      <c r="AB45" s="29"/>
      <c r="AC45" s="37"/>
      <c r="AD45" s="87"/>
      <c r="AE45" s="29"/>
    </row>
    <row r="46" spans="1:32" s="45" customFormat="1">
      <c r="A46" s="90"/>
      <c r="B46" s="90"/>
      <c r="C46" s="106"/>
      <c r="D46" s="91"/>
      <c r="E46" s="91"/>
      <c r="F46" s="91"/>
      <c r="G46" s="95"/>
      <c r="H46" s="94"/>
      <c r="I46" s="90"/>
      <c r="J46" s="90"/>
      <c r="K46" s="90"/>
      <c r="L46" s="92"/>
      <c r="M46" s="90"/>
      <c r="N46" s="90"/>
      <c r="O46" s="90"/>
      <c r="P46" s="93"/>
      <c r="Q46" s="90"/>
      <c r="R46" s="90"/>
      <c r="S46" s="90"/>
      <c r="T46" s="90"/>
      <c r="U46" s="90"/>
      <c r="V46" s="93"/>
      <c r="W46" s="90"/>
      <c r="X46" s="90"/>
      <c r="Y46" s="90"/>
      <c r="Z46" s="90"/>
      <c r="AA46" s="69"/>
      <c r="AB46" s="90"/>
      <c r="AC46" s="93"/>
      <c r="AD46" s="92"/>
      <c r="AE46" s="29"/>
    </row>
    <row r="47" spans="1:32" s="10" customFormat="1">
      <c r="A47" s="43"/>
      <c r="B47" s="43"/>
      <c r="C47" s="26" t="s">
        <v>94</v>
      </c>
      <c r="D47" s="25"/>
      <c r="E47" s="25"/>
      <c r="F47" s="25"/>
      <c r="G47" s="25"/>
      <c r="H47" s="31"/>
      <c r="J47" s="43"/>
      <c r="K47" s="43"/>
      <c r="O47" s="43"/>
      <c r="S47" s="43"/>
      <c r="T47" s="43"/>
      <c r="W47" s="43"/>
      <c r="Z47" s="43"/>
      <c r="AB47" s="24"/>
      <c r="AD47" s="32"/>
    </row>
    <row r="48" spans="1:32" s="10" customFormat="1">
      <c r="A48" s="43"/>
      <c r="B48" s="43"/>
      <c r="D48" s="25" t="s">
        <v>78</v>
      </c>
      <c r="E48" s="25" t="s">
        <v>95</v>
      </c>
      <c r="F48" s="10" t="s">
        <v>80</v>
      </c>
      <c r="H48" s="43"/>
      <c r="J48" s="43"/>
      <c r="K48" s="43"/>
      <c r="O48" s="43"/>
      <c r="S48" s="43"/>
      <c r="T48" s="43"/>
      <c r="W48" s="43"/>
      <c r="Z48" s="43"/>
      <c r="AB48" s="24"/>
      <c r="AD48" s="32"/>
    </row>
    <row r="49" spans="1:30" s="10" customFormat="1">
      <c r="A49" s="43"/>
      <c r="B49" s="43"/>
      <c r="D49" s="25"/>
      <c r="E49" s="25"/>
      <c r="F49" s="10" t="s">
        <v>81</v>
      </c>
      <c r="H49" s="43"/>
      <c r="J49" s="43"/>
      <c r="K49" s="43"/>
      <c r="O49" s="43"/>
      <c r="S49" s="43"/>
      <c r="T49" s="43"/>
      <c r="W49" s="43"/>
      <c r="Z49" s="43"/>
      <c r="AB49" s="24"/>
      <c r="AD49" s="32"/>
    </row>
    <row r="50" spans="1:30" s="10" customFormat="1">
      <c r="A50" s="43"/>
      <c r="B50" s="43"/>
      <c r="D50" s="25"/>
      <c r="E50" s="25"/>
      <c r="F50" s="10" t="s">
        <v>114</v>
      </c>
      <c r="H50" s="43"/>
      <c r="J50" s="43"/>
      <c r="K50" s="43"/>
      <c r="O50" s="43"/>
      <c r="S50" s="43"/>
      <c r="T50" s="43"/>
      <c r="W50" s="43"/>
      <c r="Z50" s="43"/>
      <c r="AB50" s="24"/>
      <c r="AD50" s="32"/>
    </row>
    <row r="51" spans="1:30" s="10" customFormat="1">
      <c r="A51" s="43"/>
      <c r="B51" s="43"/>
      <c r="D51" s="25"/>
      <c r="E51" s="25"/>
      <c r="F51" s="10" t="s">
        <v>82</v>
      </c>
      <c r="H51" s="43"/>
      <c r="J51" s="43"/>
      <c r="K51" s="43"/>
      <c r="O51" s="43"/>
      <c r="S51" s="43"/>
      <c r="T51" s="43"/>
      <c r="W51" s="43"/>
      <c r="Z51" s="43"/>
      <c r="AB51" s="24"/>
      <c r="AD51" s="32"/>
    </row>
    <row r="52" spans="1:30" s="10" customFormat="1">
      <c r="A52" s="43"/>
      <c r="B52" s="43"/>
      <c r="D52" s="25"/>
      <c r="E52" s="25"/>
      <c r="H52" s="43"/>
      <c r="J52" s="43"/>
      <c r="K52" s="43"/>
      <c r="O52" s="43"/>
      <c r="S52" s="43"/>
      <c r="T52" s="43"/>
      <c r="W52" s="43"/>
      <c r="Z52" s="43"/>
      <c r="AB52" s="24"/>
      <c r="AD52" s="32"/>
    </row>
    <row r="53" spans="1:30" s="10" customFormat="1">
      <c r="A53" s="43"/>
      <c r="B53" s="43"/>
      <c r="D53" s="25"/>
      <c r="E53" s="25" t="s">
        <v>96</v>
      </c>
      <c r="F53" s="10" t="s">
        <v>83</v>
      </c>
      <c r="G53" s="43" t="s">
        <v>258</v>
      </c>
      <c r="H53" s="43"/>
      <c r="J53" s="43"/>
      <c r="K53" s="43"/>
      <c r="O53" s="43"/>
      <c r="S53" s="43"/>
      <c r="T53" s="43"/>
      <c r="W53" s="43"/>
      <c r="Z53" s="43"/>
      <c r="AB53" s="24"/>
      <c r="AD53" s="32"/>
    </row>
    <row r="54" spans="1:30" s="10" customFormat="1">
      <c r="A54" s="43"/>
      <c r="B54" s="43"/>
      <c r="D54" s="25"/>
      <c r="E54" s="25"/>
      <c r="F54" s="43" t="s">
        <v>25</v>
      </c>
      <c r="G54" s="43" t="s">
        <v>257</v>
      </c>
      <c r="H54" s="43"/>
      <c r="J54" s="43"/>
      <c r="K54" s="43"/>
      <c r="O54" s="43"/>
      <c r="S54" s="43"/>
      <c r="T54" s="43"/>
      <c r="W54" s="43"/>
      <c r="Z54" s="43"/>
      <c r="AB54" s="24"/>
      <c r="AD54" s="32"/>
    </row>
    <row r="55" spans="1:30" s="43" customFormat="1">
      <c r="D55" s="31"/>
      <c r="E55" s="31"/>
      <c r="AB55" s="24"/>
    </row>
    <row r="56" spans="1:30" s="43" customFormat="1">
      <c r="D56" s="31"/>
      <c r="E56" s="31" t="s">
        <v>251</v>
      </c>
      <c r="F56" s="43" t="s">
        <v>252</v>
      </c>
      <c r="AB56" s="24"/>
    </row>
    <row r="57" spans="1:30" s="10" customFormat="1">
      <c r="A57" s="43"/>
      <c r="B57" s="43"/>
      <c r="D57" s="25"/>
      <c r="E57" s="25"/>
      <c r="H57" s="43"/>
      <c r="J57" s="43"/>
      <c r="K57" s="43"/>
      <c r="O57" s="43"/>
      <c r="S57" s="43"/>
      <c r="T57" s="43"/>
      <c r="W57" s="43"/>
      <c r="Z57" s="43"/>
      <c r="AB57" s="24"/>
      <c r="AD57" s="32"/>
    </row>
    <row r="58" spans="1:30" s="10" customFormat="1">
      <c r="A58" s="43"/>
      <c r="B58" s="43"/>
      <c r="D58" s="25"/>
      <c r="E58" s="31" t="s">
        <v>197</v>
      </c>
      <c r="F58" s="10" t="s">
        <v>84</v>
      </c>
      <c r="H58" s="43"/>
      <c r="J58" s="43"/>
      <c r="K58" s="43"/>
      <c r="O58" s="43"/>
      <c r="S58" s="43"/>
      <c r="T58" s="43"/>
      <c r="W58" s="43"/>
      <c r="Z58" s="43"/>
      <c r="AB58" s="24"/>
      <c r="AD58" s="32"/>
    </row>
    <row r="59" spans="1:30" s="10" customFormat="1">
      <c r="A59" s="43"/>
      <c r="B59" s="43"/>
      <c r="D59" s="25"/>
      <c r="E59" s="25"/>
      <c r="F59" s="43" t="s">
        <v>256</v>
      </c>
      <c r="H59" s="43"/>
      <c r="J59" s="43"/>
      <c r="K59" s="43"/>
      <c r="O59" s="43"/>
      <c r="S59" s="43"/>
      <c r="T59" s="43"/>
      <c r="W59" s="43"/>
      <c r="Z59" s="43"/>
      <c r="AB59" s="24"/>
      <c r="AD59" s="32"/>
    </row>
    <row r="60" spans="1:30" s="10" customFormat="1">
      <c r="A60" s="43"/>
      <c r="B60" s="43"/>
      <c r="D60" s="25"/>
      <c r="E60" s="25"/>
      <c r="F60" s="43" t="s">
        <v>205</v>
      </c>
      <c r="H60" s="43"/>
      <c r="J60" s="43"/>
      <c r="K60" s="43"/>
      <c r="O60" s="43"/>
      <c r="S60" s="43"/>
      <c r="T60" s="43"/>
      <c r="W60" s="43"/>
      <c r="Z60" s="43"/>
      <c r="AB60" s="24"/>
      <c r="AD60" s="32"/>
    </row>
    <row r="61" spans="1:30" s="43" customFormat="1">
      <c r="D61" s="31"/>
      <c r="E61" s="31"/>
      <c r="AB61" s="24"/>
    </row>
    <row r="62" spans="1:30" s="43" customFormat="1">
      <c r="D62" s="31"/>
      <c r="E62" s="31" t="s">
        <v>198</v>
      </c>
      <c r="F62" s="43" t="s">
        <v>200</v>
      </c>
      <c r="AB62" s="24"/>
    </row>
    <row r="63" spans="1:30" s="10" customFormat="1">
      <c r="A63" s="43"/>
      <c r="B63" s="43"/>
      <c r="D63" s="25"/>
      <c r="F63" s="43" t="s">
        <v>201</v>
      </c>
      <c r="G63" s="43" t="s">
        <v>203</v>
      </c>
      <c r="H63" s="43"/>
      <c r="J63" s="43"/>
      <c r="K63" s="43"/>
      <c r="O63" s="43"/>
      <c r="S63" s="43"/>
      <c r="T63" s="43"/>
      <c r="W63" s="43"/>
      <c r="Z63" s="43"/>
      <c r="AB63" s="24"/>
      <c r="AD63" s="32"/>
    </row>
    <row r="64" spans="1:30" s="43" customFormat="1">
      <c r="D64" s="31"/>
      <c r="G64" s="43" t="s">
        <v>202</v>
      </c>
      <c r="AB64" s="24"/>
    </row>
    <row r="65" spans="1:30" s="10" customFormat="1">
      <c r="A65" s="43"/>
      <c r="B65" s="43"/>
      <c r="D65" s="25"/>
      <c r="E65" s="25"/>
      <c r="G65" s="43" t="s">
        <v>204</v>
      </c>
      <c r="J65" s="43"/>
      <c r="K65" s="43"/>
      <c r="O65" s="43"/>
      <c r="S65" s="43"/>
      <c r="T65" s="43"/>
      <c r="W65" s="43"/>
      <c r="Z65" s="43"/>
      <c r="AB65" s="24"/>
      <c r="AD65" s="32"/>
    </row>
    <row r="66" spans="1:30" s="10" customFormat="1">
      <c r="A66" s="43"/>
      <c r="B66" s="43"/>
      <c r="D66" s="25"/>
      <c r="E66" s="25"/>
      <c r="F66" s="43" t="s">
        <v>206</v>
      </c>
      <c r="H66" s="43"/>
      <c r="J66" s="43"/>
      <c r="K66" s="43"/>
      <c r="O66" s="43"/>
      <c r="S66" s="43"/>
      <c r="T66" s="43"/>
      <c r="W66" s="43"/>
      <c r="Z66" s="43"/>
      <c r="AB66" s="24"/>
      <c r="AD66" s="32"/>
    </row>
    <row r="67" spans="1:30" s="10" customFormat="1">
      <c r="A67" s="43"/>
      <c r="B67" s="43"/>
      <c r="D67" s="25" t="s">
        <v>86</v>
      </c>
      <c r="E67" s="25"/>
      <c r="H67" s="43"/>
      <c r="J67" s="43"/>
      <c r="K67" s="43"/>
      <c r="O67" s="43"/>
      <c r="S67" s="43"/>
      <c r="T67" s="43"/>
      <c r="W67" s="43"/>
      <c r="Z67" s="43"/>
      <c r="AB67" s="24"/>
      <c r="AD67" s="32"/>
    </row>
    <row r="68" spans="1:30" s="43" customFormat="1">
      <c r="D68" s="25" t="s">
        <v>79</v>
      </c>
      <c r="E68" s="25" t="s">
        <v>87</v>
      </c>
      <c r="F68" s="43" t="s">
        <v>212</v>
      </c>
      <c r="G68" s="43" t="s">
        <v>213</v>
      </c>
      <c r="AB68" s="24"/>
    </row>
    <row r="69" spans="1:30" s="43" customFormat="1">
      <c r="D69" s="31"/>
      <c r="E69" s="31"/>
      <c r="F69" s="43" t="s">
        <v>207</v>
      </c>
      <c r="G69" s="43" t="s">
        <v>208</v>
      </c>
      <c r="AB69" s="24"/>
    </row>
    <row r="70" spans="1:30" s="43" customFormat="1">
      <c r="D70" s="31"/>
      <c r="E70" s="31"/>
      <c r="G70" s="43" t="s">
        <v>209</v>
      </c>
      <c r="AB70" s="24"/>
    </row>
    <row r="71" spans="1:30" s="43" customFormat="1">
      <c r="D71" s="31"/>
      <c r="E71" s="31"/>
      <c r="G71" s="43" t="s">
        <v>210</v>
      </c>
      <c r="AB71" s="24"/>
    </row>
    <row r="72" spans="1:30" s="43" customFormat="1">
      <c r="D72" s="31"/>
      <c r="E72" s="31"/>
      <c r="G72" s="43" t="s">
        <v>211</v>
      </c>
      <c r="AB72" s="24"/>
    </row>
    <row r="73" spans="1:30" s="43" customFormat="1">
      <c r="D73" s="31"/>
      <c r="E73" s="31"/>
      <c r="AB73" s="24"/>
    </row>
    <row r="74" spans="1:30" s="43" customFormat="1">
      <c r="D74" s="31"/>
      <c r="E74" s="31"/>
      <c r="F74" s="43" t="s">
        <v>218</v>
      </c>
      <c r="G74" s="43" t="s">
        <v>214</v>
      </c>
      <c r="AB74" s="24"/>
    </row>
    <row r="75" spans="1:30" s="43" customFormat="1">
      <c r="D75" s="31"/>
      <c r="E75" s="31"/>
      <c r="G75" s="126" t="s">
        <v>215</v>
      </c>
      <c r="H75" s="126" t="s">
        <v>216</v>
      </c>
      <c r="AB75" s="24"/>
    </row>
    <row r="76" spans="1:30" s="43" customFormat="1">
      <c r="D76" s="31"/>
      <c r="E76" s="31"/>
      <c r="H76" s="126" t="s">
        <v>217</v>
      </c>
      <c r="AB76" s="24"/>
    </row>
    <row r="77" spans="1:30" s="43" customFormat="1">
      <c r="D77" s="31"/>
      <c r="E77" s="31"/>
      <c r="AB77" s="24"/>
    </row>
    <row r="78" spans="1:30" s="10" customFormat="1">
      <c r="A78" s="43"/>
      <c r="B78" s="43"/>
      <c r="D78" s="25"/>
      <c r="E78" s="25" t="s">
        <v>101</v>
      </c>
      <c r="F78" s="43" t="s">
        <v>219</v>
      </c>
      <c r="H78" s="43"/>
      <c r="J78" s="43"/>
      <c r="K78" s="43"/>
      <c r="O78" s="43"/>
      <c r="S78" s="43"/>
      <c r="T78" s="43"/>
      <c r="W78" s="43"/>
      <c r="Z78" s="43"/>
      <c r="AB78" s="24"/>
      <c r="AD78" s="32"/>
    </row>
    <row r="79" spans="1:30" s="10" customFormat="1">
      <c r="A79" s="43"/>
      <c r="B79" s="43"/>
      <c r="D79" s="25"/>
      <c r="E79" s="25"/>
      <c r="F79" s="43" t="s">
        <v>220</v>
      </c>
      <c r="H79" s="43"/>
      <c r="J79" s="43"/>
      <c r="K79" s="43"/>
      <c r="O79" s="43"/>
      <c r="S79" s="43"/>
      <c r="T79" s="43"/>
      <c r="W79" s="43"/>
      <c r="Z79" s="43"/>
      <c r="AB79" s="24"/>
      <c r="AD79" s="32"/>
    </row>
    <row r="80" spans="1:30" s="43" customFormat="1">
      <c r="D80" s="31"/>
      <c r="E80" s="31"/>
      <c r="G80" s="43" t="s">
        <v>221</v>
      </c>
      <c r="AB80" s="24"/>
    </row>
    <row r="81" spans="1:30" s="10" customFormat="1">
      <c r="A81" s="43"/>
      <c r="B81" s="43"/>
      <c r="D81" s="25"/>
      <c r="E81" s="25"/>
      <c r="F81" s="43" t="s">
        <v>222</v>
      </c>
      <c r="H81" s="43"/>
      <c r="J81" s="43"/>
      <c r="K81" s="43"/>
      <c r="O81" s="43"/>
      <c r="S81" s="43"/>
      <c r="T81" s="43"/>
      <c r="W81" s="43"/>
      <c r="Z81" s="43"/>
      <c r="AB81" s="24"/>
      <c r="AD81" s="32"/>
    </row>
    <row r="82" spans="1:30" s="10" customFormat="1">
      <c r="A82" s="43"/>
      <c r="B82" s="43"/>
      <c r="D82" s="25"/>
      <c r="E82" s="25"/>
      <c r="G82" s="43" t="s">
        <v>223</v>
      </c>
      <c r="H82" s="43"/>
      <c r="J82" s="43"/>
      <c r="K82" s="43"/>
      <c r="O82" s="43"/>
      <c r="S82" s="43"/>
      <c r="T82" s="43"/>
      <c r="W82" s="43"/>
      <c r="Z82" s="43"/>
      <c r="AB82" s="24"/>
      <c r="AD82" s="32"/>
    </row>
    <row r="83" spans="1:30" s="43" customFormat="1">
      <c r="D83" s="31"/>
      <c r="E83" s="31"/>
      <c r="F83" s="43" t="s">
        <v>224</v>
      </c>
      <c r="AB83" s="24"/>
    </row>
    <row r="84" spans="1:30" s="43" customFormat="1">
      <c r="D84" s="31"/>
      <c r="E84" s="31"/>
      <c r="F84" s="43" t="s">
        <v>225</v>
      </c>
      <c r="AB84" s="24"/>
    </row>
    <row r="85" spans="1:30" s="43" customFormat="1">
      <c r="D85" s="31"/>
      <c r="E85" s="31"/>
      <c r="AB85" s="24"/>
    </row>
    <row r="86" spans="1:30" s="10" customFormat="1">
      <c r="A86" s="43"/>
      <c r="B86" s="43"/>
      <c r="D86" s="25"/>
      <c r="E86" s="25" t="s">
        <v>102</v>
      </c>
      <c r="F86" s="43" t="s">
        <v>199</v>
      </c>
      <c r="H86" s="43"/>
      <c r="J86" s="43"/>
      <c r="K86" s="43"/>
      <c r="O86" s="43"/>
      <c r="S86" s="43"/>
      <c r="T86" s="43"/>
      <c r="W86" s="43"/>
      <c r="Z86" s="43"/>
      <c r="AB86" s="24"/>
      <c r="AD86" s="32"/>
    </row>
    <row r="87" spans="1:30" s="10" customFormat="1">
      <c r="A87" s="43"/>
      <c r="B87" s="43"/>
      <c r="D87" s="25"/>
      <c r="E87" s="25"/>
      <c r="F87" s="10" t="s">
        <v>88</v>
      </c>
      <c r="H87" s="43"/>
      <c r="J87" s="43"/>
      <c r="K87" s="43"/>
      <c r="O87" s="43"/>
      <c r="S87" s="43"/>
      <c r="T87" s="43"/>
      <c r="W87" s="43"/>
      <c r="Z87" s="43"/>
      <c r="AB87" s="24"/>
      <c r="AD87" s="32"/>
    </row>
    <row r="88" spans="1:30" s="43" customFormat="1">
      <c r="D88" s="31"/>
      <c r="E88" s="31"/>
      <c r="F88" s="43" t="s">
        <v>226</v>
      </c>
      <c r="G88" s="43" t="s">
        <v>228</v>
      </c>
      <c r="AB88" s="24"/>
    </row>
    <row r="89" spans="1:30" s="43" customFormat="1">
      <c r="D89" s="31"/>
      <c r="E89" s="31"/>
      <c r="F89" s="43" t="s">
        <v>227</v>
      </c>
      <c r="AB89" s="24"/>
    </row>
    <row r="90" spans="1:30" s="10" customFormat="1">
      <c r="A90" s="43"/>
      <c r="B90" s="43"/>
      <c r="D90" s="25" t="s">
        <v>85</v>
      </c>
      <c r="E90" s="25"/>
      <c r="H90" s="43"/>
      <c r="J90" s="43"/>
      <c r="K90" s="43"/>
      <c r="O90" s="43"/>
      <c r="S90" s="43"/>
      <c r="T90" s="43"/>
      <c r="W90" s="43"/>
      <c r="Z90" s="43"/>
      <c r="AB90" s="24"/>
      <c r="AD90" s="32"/>
    </row>
    <row r="91" spans="1:30" s="10" customFormat="1">
      <c r="A91" s="43"/>
      <c r="B91" s="43"/>
      <c r="D91" s="25"/>
      <c r="E91" s="25" t="s">
        <v>103</v>
      </c>
      <c r="F91" s="43" t="s">
        <v>229</v>
      </c>
      <c r="G91" s="43" t="s">
        <v>235</v>
      </c>
      <c r="H91" s="43"/>
      <c r="J91" s="43"/>
      <c r="K91" s="43"/>
      <c r="O91" s="43"/>
      <c r="S91" s="43"/>
      <c r="T91" s="43"/>
      <c r="W91" s="43"/>
      <c r="Z91" s="43"/>
      <c r="AB91" s="24"/>
      <c r="AD91" s="32"/>
    </row>
    <row r="92" spans="1:30" s="10" customFormat="1">
      <c r="A92" s="43"/>
      <c r="B92" s="43"/>
      <c r="D92" s="25"/>
      <c r="E92" s="25"/>
      <c r="G92" s="43" t="s">
        <v>259</v>
      </c>
      <c r="H92" s="43"/>
      <c r="J92" s="43"/>
      <c r="K92" s="43"/>
      <c r="O92" s="43"/>
      <c r="S92" s="43"/>
      <c r="T92" s="43"/>
      <c r="W92" s="43"/>
      <c r="Z92" s="43"/>
      <c r="AB92" s="24"/>
      <c r="AD92" s="32"/>
    </row>
    <row r="93" spans="1:30" s="43" customFormat="1">
      <c r="F93" s="43" t="s">
        <v>230</v>
      </c>
      <c r="G93" s="43" t="s">
        <v>232</v>
      </c>
      <c r="H93" s="43" t="s">
        <v>260</v>
      </c>
      <c r="AB93" s="24"/>
    </row>
    <row r="94" spans="1:30" s="43" customFormat="1">
      <c r="F94" s="43" t="s">
        <v>233</v>
      </c>
      <c r="G94" s="43" t="s">
        <v>234</v>
      </c>
      <c r="AB94" s="24"/>
    </row>
    <row r="95" spans="1:30" s="43" customFormat="1">
      <c r="F95" s="43" t="s">
        <v>231</v>
      </c>
      <c r="AB95" s="24"/>
    </row>
    <row r="96" spans="1:30" s="43" customFormat="1">
      <c r="AB96" s="24"/>
    </row>
    <row r="97" spans="1:30" s="43" customFormat="1">
      <c r="AB97" s="24"/>
    </row>
    <row r="98" spans="1:30" s="43" customFormat="1">
      <c r="AB98" s="24"/>
    </row>
    <row r="99" spans="1:30" s="43" customFormat="1">
      <c r="AB99" s="24"/>
    </row>
    <row r="100" spans="1:30" s="43" customFormat="1">
      <c r="D100" s="43" t="s">
        <v>261</v>
      </c>
      <c r="AB100" s="24"/>
    </row>
    <row r="101" spans="1:30" s="43" customFormat="1">
      <c r="D101" s="43" t="s">
        <v>262</v>
      </c>
      <c r="AB101" s="24"/>
    </row>
    <row r="102" spans="1:30" s="10" customFormat="1">
      <c r="A102" s="43"/>
      <c r="B102" s="43"/>
      <c r="C102" s="25"/>
      <c r="D102" s="25"/>
      <c r="E102" s="25"/>
      <c r="F102" s="25"/>
      <c r="G102" s="25"/>
      <c r="H102" s="31"/>
      <c r="J102" s="43"/>
      <c r="K102" s="43"/>
      <c r="O102" s="43"/>
      <c r="S102" s="43"/>
      <c r="T102" s="43"/>
      <c r="W102" s="43"/>
      <c r="Z102" s="43"/>
      <c r="AB102" s="24"/>
      <c r="AD102" s="32"/>
    </row>
    <row r="103" spans="1:30" s="10" customFormat="1">
      <c r="A103" s="43"/>
      <c r="B103" s="43"/>
      <c r="C103" s="25"/>
      <c r="D103" s="25"/>
      <c r="E103" s="25"/>
      <c r="F103" s="25"/>
      <c r="G103" s="25"/>
      <c r="H103" s="31"/>
      <c r="J103" s="43"/>
      <c r="K103" s="43"/>
      <c r="O103" s="43"/>
      <c r="S103" s="43"/>
      <c r="T103" s="43"/>
      <c r="W103" s="43"/>
      <c r="Z103" s="43"/>
      <c r="AB103" s="24"/>
      <c r="AD103" s="32"/>
    </row>
    <row r="104" spans="1:30" s="10" customFormat="1">
      <c r="A104" s="43"/>
      <c r="B104" s="43"/>
      <c r="C104" s="25"/>
      <c r="D104" s="25"/>
      <c r="E104" s="25"/>
      <c r="F104" s="25"/>
      <c r="G104" s="25"/>
      <c r="H104" s="31"/>
      <c r="J104" s="43"/>
      <c r="K104" s="43"/>
      <c r="O104" s="43"/>
      <c r="S104" s="43"/>
      <c r="T104" s="43"/>
      <c r="W104" s="43"/>
      <c r="Z104" s="43"/>
      <c r="AB104" s="24"/>
      <c r="AD104" s="32"/>
    </row>
    <row r="105" spans="1:30" s="10" customFormat="1">
      <c r="A105" s="43"/>
      <c r="B105" s="43"/>
      <c r="C105" s="25"/>
      <c r="D105" s="25"/>
      <c r="E105" s="25"/>
      <c r="F105" s="25"/>
      <c r="G105" s="25"/>
      <c r="H105" s="31"/>
      <c r="J105" s="43"/>
      <c r="K105" s="43"/>
      <c r="O105" s="43"/>
      <c r="S105" s="43"/>
      <c r="T105" s="43"/>
      <c r="W105" s="43"/>
      <c r="Z105" s="43"/>
      <c r="AB105" s="24"/>
      <c r="AD105" s="32"/>
    </row>
    <row r="106" spans="1:30" s="10" customFormat="1">
      <c r="A106" s="43"/>
      <c r="B106" s="43"/>
      <c r="C106" s="25"/>
      <c r="D106" s="25"/>
      <c r="E106" s="25"/>
      <c r="F106" s="25"/>
      <c r="G106" s="25"/>
      <c r="H106" s="31"/>
      <c r="J106" s="43"/>
      <c r="K106" s="43"/>
      <c r="O106" s="43"/>
      <c r="S106" s="43"/>
      <c r="T106" s="43"/>
      <c r="W106" s="43"/>
      <c r="Z106" s="43"/>
      <c r="AB106" s="24"/>
      <c r="AD106" s="32"/>
    </row>
    <row r="107" spans="1:30" s="10" customFormat="1">
      <c r="A107" s="43"/>
      <c r="B107" s="43"/>
      <c r="C107" s="25"/>
      <c r="D107" s="25"/>
      <c r="E107" s="25"/>
      <c r="F107" s="25"/>
      <c r="G107" s="25"/>
      <c r="H107" s="31"/>
      <c r="J107" s="43"/>
      <c r="K107" s="43"/>
      <c r="O107" s="43"/>
      <c r="S107" s="43"/>
      <c r="T107" s="43"/>
      <c r="W107" s="43"/>
      <c r="Z107" s="43"/>
      <c r="AB107" s="24"/>
      <c r="AD107" s="32"/>
    </row>
    <row r="108" spans="1:30" s="10" customFormat="1">
      <c r="A108" s="43"/>
      <c r="B108" s="43"/>
      <c r="C108" s="25"/>
      <c r="D108" s="25"/>
      <c r="E108" s="25"/>
      <c r="F108" s="25"/>
      <c r="G108" s="25"/>
      <c r="H108" s="31"/>
      <c r="J108" s="43"/>
      <c r="K108" s="43"/>
      <c r="O108" s="43"/>
      <c r="S108" s="43"/>
      <c r="T108" s="43"/>
      <c r="W108" s="43"/>
      <c r="Z108" s="43"/>
      <c r="AB108" s="24"/>
      <c r="AD108" s="32"/>
    </row>
    <row r="109" spans="1:30" s="10" customFormat="1">
      <c r="A109" s="43"/>
      <c r="B109" s="43"/>
      <c r="C109" s="25"/>
      <c r="D109" s="25"/>
      <c r="E109" s="25"/>
      <c r="F109" s="25"/>
      <c r="G109" s="25"/>
      <c r="H109" s="31"/>
      <c r="J109" s="43"/>
      <c r="K109" s="43"/>
      <c r="O109" s="43"/>
      <c r="S109" s="43"/>
      <c r="T109" s="43"/>
      <c r="W109" s="43"/>
      <c r="Z109" s="43"/>
      <c r="AB109" s="24"/>
      <c r="AD109" s="32"/>
    </row>
    <row r="110" spans="1:30" s="10" customFormat="1">
      <c r="A110" s="43"/>
      <c r="B110" s="43"/>
      <c r="C110" s="25"/>
      <c r="D110" s="25"/>
      <c r="E110" s="25"/>
      <c r="F110" s="25"/>
      <c r="G110" s="25"/>
      <c r="H110" s="31"/>
      <c r="J110" s="43"/>
      <c r="K110" s="43"/>
      <c r="O110" s="43"/>
      <c r="S110" s="43"/>
      <c r="T110" s="43"/>
      <c r="W110" s="43"/>
      <c r="Z110" s="43"/>
      <c r="AB110" s="24"/>
      <c r="AD110" s="32"/>
    </row>
    <row r="111" spans="1:30" s="10" customFormat="1">
      <c r="A111" s="43"/>
      <c r="B111" s="43"/>
      <c r="C111" s="25"/>
      <c r="D111" s="25"/>
      <c r="E111" s="25"/>
      <c r="F111" s="25"/>
      <c r="G111" s="25"/>
      <c r="H111" s="31"/>
      <c r="J111" s="43"/>
      <c r="K111" s="43"/>
      <c r="O111" s="43"/>
      <c r="S111" s="43"/>
      <c r="T111" s="43"/>
      <c r="W111" s="43"/>
      <c r="Z111" s="43"/>
      <c r="AB111" s="24"/>
      <c r="AD111" s="32"/>
    </row>
    <row r="112" spans="1:30" s="10" customFormat="1">
      <c r="A112" s="43"/>
      <c r="B112" s="43"/>
      <c r="C112" s="25"/>
      <c r="D112" s="25"/>
      <c r="E112" s="25"/>
      <c r="F112" s="25"/>
      <c r="G112" s="25"/>
      <c r="H112" s="31"/>
      <c r="J112" s="43"/>
      <c r="K112" s="43"/>
      <c r="O112" s="43"/>
      <c r="S112" s="43"/>
      <c r="T112" s="43"/>
      <c r="W112" s="43"/>
      <c r="Z112" s="43"/>
      <c r="AB112" s="24"/>
      <c r="AD112" s="32"/>
    </row>
    <row r="113" spans="1:30" s="10" customFormat="1">
      <c r="A113" s="43"/>
      <c r="B113" s="43"/>
      <c r="C113" s="25"/>
      <c r="D113" s="25"/>
      <c r="E113" s="25"/>
      <c r="F113" s="25"/>
      <c r="G113" s="25"/>
      <c r="H113" s="31"/>
      <c r="J113" s="43"/>
      <c r="K113" s="43"/>
      <c r="O113" s="43"/>
      <c r="S113" s="43"/>
      <c r="T113" s="43"/>
      <c r="W113" s="43"/>
      <c r="Z113" s="43"/>
      <c r="AB113" s="24"/>
      <c r="AD113" s="32"/>
    </row>
    <row r="114" spans="1:30" s="10" customFormat="1">
      <c r="A114" s="43"/>
      <c r="B114" s="43"/>
      <c r="C114" s="25"/>
      <c r="D114" s="25"/>
      <c r="E114" s="25"/>
      <c r="F114" s="25"/>
      <c r="G114" s="25"/>
      <c r="H114" s="31"/>
      <c r="J114" s="43"/>
      <c r="K114" s="43"/>
      <c r="O114" s="43"/>
      <c r="S114" s="43"/>
      <c r="T114" s="43"/>
      <c r="W114" s="43"/>
      <c r="Z114" s="43"/>
      <c r="AB114" s="24"/>
      <c r="AD114" s="32"/>
    </row>
    <row r="115" spans="1:30" s="10" customFormat="1">
      <c r="A115" s="43"/>
      <c r="B115" s="43"/>
      <c r="C115" s="25"/>
      <c r="D115" s="25"/>
      <c r="E115" s="25"/>
      <c r="F115" s="25"/>
      <c r="G115" s="25"/>
      <c r="H115" s="31"/>
      <c r="J115" s="43"/>
      <c r="K115" s="43"/>
      <c r="O115" s="43"/>
      <c r="S115" s="43"/>
      <c r="T115" s="43"/>
      <c r="W115" s="43"/>
      <c r="Z115" s="43"/>
      <c r="AB115" s="24"/>
      <c r="AD115" s="32"/>
    </row>
    <row r="116" spans="1:30" s="10" customFormat="1">
      <c r="A116" s="43"/>
      <c r="B116" s="43"/>
      <c r="C116" s="25"/>
      <c r="D116" s="25"/>
      <c r="E116" s="25"/>
      <c r="F116" s="25"/>
      <c r="G116" s="25"/>
      <c r="H116" s="31"/>
      <c r="J116" s="43"/>
      <c r="K116" s="43"/>
      <c r="O116" s="43"/>
      <c r="S116" s="43"/>
      <c r="T116" s="43"/>
      <c r="W116" s="43"/>
      <c r="Z116" s="43"/>
      <c r="AB116" s="24"/>
      <c r="AD116" s="32"/>
    </row>
    <row r="117" spans="1:30" s="10" customFormat="1">
      <c r="A117" s="43"/>
      <c r="B117" s="43"/>
      <c r="C117" s="25"/>
      <c r="D117" s="25"/>
      <c r="E117" s="25"/>
      <c r="F117" s="25"/>
      <c r="G117" s="25"/>
      <c r="H117" s="31"/>
      <c r="J117" s="43"/>
      <c r="K117" s="43"/>
      <c r="O117" s="43"/>
      <c r="S117" s="43"/>
      <c r="T117" s="43"/>
      <c r="W117" s="43"/>
      <c r="Z117" s="43"/>
      <c r="AB117" s="24"/>
      <c r="AD117" s="32"/>
    </row>
    <row r="118" spans="1:30" s="10" customFormat="1">
      <c r="A118" s="43"/>
      <c r="B118" s="43"/>
      <c r="C118" s="25"/>
      <c r="D118" s="25"/>
      <c r="E118" s="25"/>
      <c r="F118" s="25"/>
      <c r="G118" s="25"/>
      <c r="H118" s="31"/>
      <c r="J118" s="43"/>
      <c r="K118" s="43"/>
      <c r="O118" s="43"/>
      <c r="S118" s="43"/>
      <c r="T118" s="43"/>
      <c r="W118" s="43"/>
      <c r="Z118" s="43"/>
      <c r="AB118" s="24"/>
      <c r="AD118" s="32"/>
    </row>
    <row r="119" spans="1:30" s="10" customFormat="1">
      <c r="A119" s="43"/>
      <c r="B119" s="43"/>
      <c r="C119" s="25"/>
      <c r="D119" s="25"/>
      <c r="E119" s="25"/>
      <c r="F119" s="25"/>
      <c r="G119" s="25"/>
      <c r="H119" s="31"/>
      <c r="J119" s="43"/>
      <c r="K119" s="43"/>
      <c r="O119" s="43"/>
      <c r="S119" s="43"/>
      <c r="T119" s="43"/>
      <c r="W119" s="43"/>
      <c r="Z119" s="43"/>
      <c r="AB119" s="24"/>
      <c r="AD119" s="32"/>
    </row>
    <row r="120" spans="1:30" s="10" customFormat="1">
      <c r="A120" s="43"/>
      <c r="B120" s="43"/>
      <c r="C120" s="25"/>
      <c r="D120" s="25"/>
      <c r="E120" s="25"/>
      <c r="F120" s="25"/>
      <c r="G120" s="25"/>
      <c r="H120" s="31"/>
      <c r="J120" s="43"/>
      <c r="K120" s="43"/>
      <c r="O120" s="43"/>
      <c r="S120" s="43"/>
      <c r="T120" s="43"/>
      <c r="W120" s="43"/>
      <c r="Z120" s="43"/>
      <c r="AB120" s="24"/>
      <c r="AD120" s="32"/>
    </row>
    <row r="121" spans="1:30" s="10" customFormat="1">
      <c r="A121" s="43"/>
      <c r="B121" s="43"/>
      <c r="C121" s="25"/>
      <c r="D121" s="25"/>
      <c r="E121" s="25"/>
      <c r="F121" s="25"/>
      <c r="G121" s="25"/>
      <c r="H121" s="31"/>
      <c r="J121" s="43"/>
      <c r="K121" s="43"/>
      <c r="O121" s="43"/>
      <c r="S121" s="43"/>
      <c r="T121" s="43"/>
      <c r="W121" s="43"/>
      <c r="Z121" s="43"/>
      <c r="AB121" s="24"/>
      <c r="AD121" s="32"/>
    </row>
    <row r="122" spans="1:30" s="10" customFormat="1">
      <c r="A122" s="43"/>
      <c r="B122" s="43"/>
      <c r="C122" s="25"/>
      <c r="D122" s="25"/>
      <c r="E122" s="25"/>
      <c r="F122" s="25"/>
      <c r="G122" s="25"/>
      <c r="H122" s="31"/>
      <c r="J122" s="43"/>
      <c r="K122" s="43"/>
      <c r="O122" s="43"/>
      <c r="S122" s="43"/>
      <c r="T122" s="43"/>
      <c r="W122" s="43"/>
      <c r="Z122" s="43"/>
      <c r="AB122" s="24"/>
      <c r="AD122" s="32"/>
    </row>
    <row r="123" spans="1:30" s="10" customFormat="1">
      <c r="A123" s="43"/>
      <c r="B123" s="43"/>
      <c r="C123" s="25"/>
      <c r="D123" s="25"/>
      <c r="E123" s="25"/>
      <c r="F123" s="25"/>
      <c r="G123" s="25"/>
      <c r="H123" s="31"/>
      <c r="J123" s="43"/>
      <c r="K123" s="43"/>
      <c r="O123" s="43"/>
      <c r="S123" s="43"/>
      <c r="T123" s="43"/>
      <c r="W123" s="43"/>
      <c r="Z123" s="43"/>
      <c r="AB123" s="24"/>
      <c r="AD123" s="32"/>
    </row>
    <row r="124" spans="1:30" s="10" customFormat="1">
      <c r="A124" s="43"/>
      <c r="B124" s="43"/>
      <c r="C124" s="25"/>
      <c r="D124" s="25"/>
      <c r="E124" s="25"/>
      <c r="F124" s="25"/>
      <c r="G124" s="25"/>
      <c r="H124" s="31"/>
      <c r="J124" s="43"/>
      <c r="K124" s="43"/>
      <c r="O124" s="43"/>
      <c r="S124" s="43"/>
      <c r="T124" s="43"/>
      <c r="W124" s="43"/>
      <c r="Z124" s="43"/>
      <c r="AB124" s="24"/>
      <c r="AD124" s="32"/>
    </row>
    <row r="125" spans="1:30" s="10" customFormat="1">
      <c r="A125" s="43"/>
      <c r="B125" s="43"/>
      <c r="C125" s="25"/>
      <c r="D125" s="25"/>
      <c r="E125" s="25"/>
      <c r="F125" s="25"/>
      <c r="G125" s="25"/>
      <c r="H125" s="31"/>
      <c r="J125" s="43"/>
      <c r="K125" s="43"/>
      <c r="O125" s="43"/>
      <c r="S125" s="43"/>
      <c r="T125" s="43"/>
      <c r="W125" s="43"/>
      <c r="Z125" s="43"/>
      <c r="AB125" s="24"/>
      <c r="AD125" s="32"/>
    </row>
    <row r="126" spans="1:30" s="10" customFormat="1">
      <c r="A126" s="43"/>
      <c r="B126" s="43"/>
      <c r="C126" s="25"/>
      <c r="D126" s="25"/>
      <c r="E126" s="25"/>
      <c r="F126" s="25"/>
      <c r="G126" s="25"/>
      <c r="H126" s="31"/>
      <c r="J126" s="43"/>
      <c r="K126" s="43"/>
      <c r="O126" s="43"/>
      <c r="S126" s="43"/>
      <c r="T126" s="43"/>
      <c r="W126" s="43"/>
      <c r="Z126" s="43"/>
      <c r="AB126" s="24"/>
      <c r="AD126" s="32"/>
    </row>
    <row r="127" spans="1:30" s="10" customFormat="1">
      <c r="A127" s="43"/>
      <c r="B127" s="43"/>
      <c r="C127" s="25"/>
      <c r="D127" s="25"/>
      <c r="E127" s="25"/>
      <c r="F127" s="25"/>
      <c r="G127" s="25"/>
      <c r="H127" s="31"/>
      <c r="J127" s="43"/>
      <c r="K127" s="43"/>
      <c r="O127" s="43"/>
      <c r="S127" s="43"/>
      <c r="T127" s="43"/>
      <c r="W127" s="43"/>
      <c r="Z127" s="43"/>
      <c r="AB127" s="24"/>
      <c r="AD127" s="32"/>
    </row>
    <row r="128" spans="1:30" s="10" customFormat="1">
      <c r="A128" s="43"/>
      <c r="B128" s="43"/>
      <c r="C128" s="25"/>
      <c r="D128" s="25"/>
      <c r="E128" s="25"/>
      <c r="F128" s="25"/>
      <c r="G128" s="25"/>
      <c r="H128" s="31"/>
      <c r="J128" s="43"/>
      <c r="K128" s="43"/>
      <c r="O128" s="43"/>
      <c r="S128" s="43"/>
      <c r="T128" s="43"/>
      <c r="W128" s="43"/>
      <c r="Z128" s="43"/>
      <c r="AB128" s="24"/>
      <c r="AD128" s="32"/>
    </row>
    <row r="129" spans="1:30" s="10" customFormat="1">
      <c r="A129" s="43"/>
      <c r="B129" s="43"/>
      <c r="C129" s="25"/>
      <c r="D129" s="25"/>
      <c r="E129" s="25"/>
      <c r="F129" s="25"/>
      <c r="G129" s="25"/>
      <c r="H129" s="31"/>
      <c r="J129" s="43"/>
      <c r="K129" s="43"/>
      <c r="O129" s="43"/>
      <c r="S129" s="43"/>
      <c r="T129" s="43"/>
      <c r="W129" s="43"/>
      <c r="Z129" s="43"/>
      <c r="AB129" s="24"/>
      <c r="AD129" s="32"/>
    </row>
    <row r="130" spans="1:30" s="10" customFormat="1">
      <c r="A130" s="43"/>
      <c r="B130" s="43"/>
      <c r="C130" s="25"/>
      <c r="D130" s="25"/>
      <c r="E130" s="25"/>
      <c r="F130" s="25"/>
      <c r="G130" s="25"/>
      <c r="H130" s="31"/>
      <c r="J130" s="43"/>
      <c r="K130" s="43"/>
      <c r="O130" s="43"/>
      <c r="S130" s="43"/>
      <c r="T130" s="43"/>
      <c r="W130" s="43"/>
      <c r="Z130" s="43"/>
      <c r="AB130" s="24"/>
      <c r="AD130" s="32"/>
    </row>
    <row r="131" spans="1:30" s="10" customFormat="1">
      <c r="A131" s="43"/>
      <c r="B131" s="43"/>
      <c r="C131" s="25"/>
      <c r="D131" s="25"/>
      <c r="E131" s="25"/>
      <c r="F131" s="25"/>
      <c r="G131" s="25"/>
      <c r="H131" s="31"/>
      <c r="J131" s="43"/>
      <c r="K131" s="43"/>
      <c r="O131" s="43"/>
      <c r="S131" s="43"/>
      <c r="T131" s="43"/>
      <c r="W131" s="43"/>
      <c r="Z131" s="43"/>
      <c r="AB131" s="24"/>
      <c r="AD131" s="32"/>
    </row>
    <row r="132" spans="1:30" s="10" customFormat="1">
      <c r="A132" s="43"/>
      <c r="B132" s="43"/>
      <c r="C132" s="25"/>
      <c r="D132" s="25"/>
      <c r="E132" s="25"/>
      <c r="F132" s="25"/>
      <c r="G132" s="25"/>
      <c r="H132" s="31"/>
      <c r="J132" s="43"/>
      <c r="K132" s="43"/>
      <c r="O132" s="43"/>
      <c r="S132" s="43"/>
      <c r="T132" s="43"/>
      <c r="W132" s="43"/>
      <c r="Z132" s="43"/>
      <c r="AB132" s="24"/>
      <c r="AD132" s="32"/>
    </row>
    <row r="133" spans="1:30" s="10" customFormat="1">
      <c r="A133" s="43"/>
      <c r="B133" s="43"/>
      <c r="C133" s="25"/>
      <c r="D133" s="25"/>
      <c r="E133" s="25"/>
      <c r="F133" s="25"/>
      <c r="G133" s="25"/>
      <c r="H133" s="31"/>
      <c r="J133" s="43"/>
      <c r="K133" s="43"/>
      <c r="O133" s="43"/>
      <c r="S133" s="43"/>
      <c r="T133" s="43"/>
      <c r="W133" s="43"/>
      <c r="Z133" s="43"/>
      <c r="AB133" s="24"/>
      <c r="AD133" s="32"/>
    </row>
    <row r="134" spans="1:30" s="10" customFormat="1">
      <c r="A134" s="43"/>
      <c r="B134" s="43"/>
      <c r="C134" s="25"/>
      <c r="D134" s="25"/>
      <c r="E134" s="25"/>
      <c r="F134" s="25"/>
      <c r="G134" s="25"/>
      <c r="H134" s="31"/>
      <c r="J134" s="43"/>
      <c r="K134" s="43"/>
      <c r="O134" s="43"/>
      <c r="S134" s="43"/>
      <c r="T134" s="43"/>
      <c r="W134" s="43"/>
      <c r="Z134" s="43"/>
      <c r="AB134" s="24"/>
      <c r="AD134" s="32"/>
    </row>
    <row r="135" spans="1:30" s="10" customFormat="1">
      <c r="A135" s="43"/>
      <c r="B135" s="43"/>
      <c r="C135" s="25"/>
      <c r="D135" s="25"/>
      <c r="E135" s="25"/>
      <c r="F135" s="25"/>
      <c r="G135" s="25"/>
      <c r="H135" s="31"/>
      <c r="J135" s="43"/>
      <c r="K135" s="43"/>
      <c r="O135" s="43"/>
      <c r="S135" s="43"/>
      <c r="T135" s="43"/>
      <c r="W135" s="43"/>
      <c r="Z135" s="43"/>
      <c r="AB135" s="24"/>
      <c r="AD135" s="32"/>
    </row>
    <row r="136" spans="1:30" s="10" customFormat="1">
      <c r="A136" s="43"/>
      <c r="B136" s="43"/>
      <c r="C136" s="25"/>
      <c r="D136" s="25"/>
      <c r="E136" s="25"/>
      <c r="F136" s="25"/>
      <c r="G136" s="25"/>
      <c r="H136" s="31"/>
      <c r="J136" s="43"/>
      <c r="K136" s="43"/>
      <c r="O136" s="43"/>
      <c r="S136" s="43"/>
      <c r="T136" s="43"/>
      <c r="W136" s="43"/>
      <c r="Z136" s="43"/>
      <c r="AB136" s="24"/>
      <c r="AD136" s="32"/>
    </row>
    <row r="137" spans="1:30" s="10" customFormat="1">
      <c r="A137" s="43"/>
      <c r="B137" s="43"/>
      <c r="C137" s="25"/>
      <c r="D137" s="25"/>
      <c r="E137" s="25"/>
      <c r="F137" s="25"/>
      <c r="G137" s="25"/>
      <c r="H137" s="31"/>
      <c r="J137" s="43"/>
      <c r="K137" s="43"/>
      <c r="O137" s="43"/>
      <c r="S137" s="43"/>
      <c r="T137" s="43"/>
      <c r="W137" s="43"/>
      <c r="Z137" s="43"/>
      <c r="AB137" s="24"/>
      <c r="AD137" s="32"/>
    </row>
    <row r="138" spans="1:30" s="10" customFormat="1">
      <c r="A138" s="43"/>
      <c r="B138" s="43"/>
      <c r="C138" s="25"/>
      <c r="D138" s="25"/>
      <c r="E138" s="25"/>
      <c r="F138" s="25"/>
      <c r="G138" s="25"/>
      <c r="H138" s="31"/>
      <c r="J138" s="43"/>
      <c r="K138" s="43"/>
      <c r="O138" s="43"/>
      <c r="S138" s="43"/>
      <c r="T138" s="43"/>
      <c r="W138" s="43"/>
      <c r="Z138" s="43"/>
      <c r="AB138" s="24"/>
      <c r="AD138" s="32"/>
    </row>
    <row r="139" spans="1:30" s="10" customFormat="1">
      <c r="A139" s="43"/>
      <c r="B139" s="43"/>
      <c r="C139" s="25"/>
      <c r="D139" s="25"/>
      <c r="E139" s="25"/>
      <c r="F139" s="25"/>
      <c r="G139" s="25"/>
      <c r="H139" s="31"/>
      <c r="J139" s="43"/>
      <c r="K139" s="43"/>
      <c r="O139" s="43"/>
      <c r="S139" s="43"/>
      <c r="T139" s="43"/>
      <c r="W139" s="43"/>
      <c r="Z139" s="43"/>
      <c r="AB139" s="24"/>
      <c r="AD139" s="32"/>
    </row>
    <row r="140" spans="1:30" s="10" customFormat="1">
      <c r="A140" s="43"/>
      <c r="B140" s="43"/>
      <c r="C140" s="25"/>
      <c r="D140" s="25"/>
      <c r="E140" s="25"/>
      <c r="F140" s="25"/>
      <c r="G140" s="25"/>
      <c r="H140" s="31"/>
      <c r="J140" s="43"/>
      <c r="K140" s="43"/>
      <c r="O140" s="43"/>
      <c r="S140" s="43"/>
      <c r="T140" s="43"/>
      <c r="W140" s="43"/>
      <c r="Z140" s="43"/>
      <c r="AB140" s="24"/>
      <c r="AD140" s="32"/>
    </row>
    <row r="141" spans="1:30" s="10" customFormat="1">
      <c r="A141" s="43"/>
      <c r="B141" s="43"/>
      <c r="C141" s="25"/>
      <c r="D141" s="25"/>
      <c r="E141" s="25"/>
      <c r="F141" s="25"/>
      <c r="G141" s="25"/>
      <c r="H141" s="31"/>
      <c r="J141" s="43"/>
      <c r="K141" s="43"/>
      <c r="O141" s="43"/>
      <c r="S141" s="43"/>
      <c r="T141" s="43"/>
      <c r="W141" s="43"/>
      <c r="Z141" s="43"/>
      <c r="AB141" s="24"/>
      <c r="AD141" s="32"/>
    </row>
    <row r="142" spans="1:30" s="10" customFormat="1">
      <c r="A142" s="43"/>
      <c r="B142" s="43"/>
      <c r="C142" s="25"/>
      <c r="D142" s="25"/>
      <c r="E142" s="25"/>
      <c r="F142" s="25"/>
      <c r="G142" s="25"/>
      <c r="H142" s="31"/>
      <c r="J142" s="43"/>
      <c r="K142" s="43"/>
      <c r="O142" s="43"/>
      <c r="S142" s="43"/>
      <c r="T142" s="43"/>
      <c r="W142" s="43"/>
      <c r="Z142" s="43"/>
      <c r="AB142" s="24"/>
      <c r="AD142" s="32"/>
    </row>
    <row r="143" spans="1:30" s="10" customFormat="1">
      <c r="A143" s="43"/>
      <c r="B143" s="43"/>
      <c r="C143" s="25"/>
      <c r="D143" s="25"/>
      <c r="E143" s="25"/>
      <c r="F143" s="25"/>
      <c r="G143" s="25"/>
      <c r="H143" s="31"/>
      <c r="J143" s="43"/>
      <c r="K143" s="43"/>
      <c r="O143" s="43"/>
      <c r="S143" s="43"/>
      <c r="T143" s="43"/>
      <c r="W143" s="43"/>
      <c r="Z143" s="43"/>
      <c r="AB143" s="24"/>
      <c r="AD143" s="32"/>
    </row>
    <row r="144" spans="1:30" s="10" customFormat="1">
      <c r="A144" s="43"/>
      <c r="B144" s="43"/>
      <c r="C144" s="25"/>
      <c r="D144" s="25"/>
      <c r="E144" s="25"/>
      <c r="F144" s="25"/>
      <c r="G144" s="25"/>
      <c r="H144" s="31"/>
      <c r="J144" s="43"/>
      <c r="K144" s="43"/>
      <c r="O144" s="43"/>
      <c r="S144" s="43"/>
      <c r="T144" s="43"/>
      <c r="W144" s="43"/>
      <c r="Z144" s="43"/>
      <c r="AB144" s="24"/>
      <c r="AD144" s="32"/>
    </row>
    <row r="145" spans="1:30" s="10" customFormat="1">
      <c r="A145" s="43"/>
      <c r="B145" s="43"/>
      <c r="C145" s="25"/>
      <c r="D145" s="25"/>
      <c r="E145" s="25"/>
      <c r="F145" s="25"/>
      <c r="G145" s="25"/>
      <c r="H145" s="31"/>
      <c r="J145" s="43"/>
      <c r="K145" s="43"/>
      <c r="O145" s="43"/>
      <c r="S145" s="43"/>
      <c r="T145" s="43"/>
      <c r="W145" s="43"/>
      <c r="Z145" s="43"/>
      <c r="AB145" s="24"/>
      <c r="AD145" s="32"/>
    </row>
    <row r="146" spans="1:30" s="10" customFormat="1">
      <c r="A146" s="43"/>
      <c r="B146" s="43"/>
      <c r="C146" s="25"/>
      <c r="D146" s="25"/>
      <c r="E146" s="25"/>
      <c r="F146" s="25"/>
      <c r="G146" s="25"/>
      <c r="H146" s="31"/>
      <c r="J146" s="43"/>
      <c r="K146" s="43"/>
      <c r="O146" s="43"/>
      <c r="S146" s="43"/>
      <c r="T146" s="43"/>
      <c r="W146" s="43"/>
      <c r="Z146" s="43"/>
      <c r="AB146" s="24"/>
      <c r="AD146" s="32"/>
    </row>
    <row r="147" spans="1:30" s="10" customFormat="1">
      <c r="A147" s="43"/>
      <c r="B147" s="43"/>
      <c r="C147" s="25"/>
      <c r="D147" s="25"/>
      <c r="E147" s="25"/>
      <c r="F147" s="25"/>
      <c r="G147" s="25"/>
      <c r="H147" s="31"/>
      <c r="J147" s="43"/>
      <c r="K147" s="43"/>
      <c r="O147" s="43"/>
      <c r="S147" s="43"/>
      <c r="T147" s="43"/>
      <c r="W147" s="43"/>
      <c r="Z147" s="43"/>
      <c r="AB147" s="24"/>
      <c r="AD147" s="32"/>
    </row>
    <row r="148" spans="1:30" s="10" customFormat="1">
      <c r="A148" s="43"/>
      <c r="B148" s="43"/>
      <c r="C148" s="25"/>
      <c r="D148" s="25"/>
      <c r="E148" s="25"/>
      <c r="F148" s="25"/>
      <c r="G148" s="25"/>
      <c r="H148" s="31"/>
      <c r="J148" s="43"/>
      <c r="K148" s="43"/>
      <c r="O148" s="43"/>
      <c r="S148" s="43"/>
      <c r="T148" s="43"/>
      <c r="W148" s="43"/>
      <c r="Z148" s="43"/>
      <c r="AB148" s="24"/>
      <c r="AD148" s="32"/>
    </row>
    <row r="149" spans="1:30" s="10" customFormat="1">
      <c r="A149" s="43"/>
      <c r="B149" s="43"/>
      <c r="C149" s="25"/>
      <c r="D149" s="25"/>
      <c r="E149" s="25"/>
      <c r="F149" s="25"/>
      <c r="G149" s="25"/>
      <c r="H149" s="31"/>
      <c r="J149" s="43"/>
      <c r="K149" s="43"/>
      <c r="O149" s="43"/>
      <c r="S149" s="43"/>
      <c r="T149" s="43"/>
      <c r="W149" s="43"/>
      <c r="Z149" s="43"/>
      <c r="AB149" s="24"/>
      <c r="AD149" s="32"/>
    </row>
    <row r="150" spans="1:30" s="10" customFormat="1">
      <c r="A150" s="43"/>
      <c r="B150" s="43"/>
      <c r="C150" s="25"/>
      <c r="D150" s="25"/>
      <c r="E150" s="25"/>
      <c r="F150" s="25"/>
      <c r="G150" s="25"/>
      <c r="H150" s="31"/>
      <c r="J150" s="43"/>
      <c r="K150" s="43"/>
      <c r="O150" s="43"/>
      <c r="S150" s="43"/>
      <c r="T150" s="43"/>
      <c r="W150" s="43"/>
      <c r="Z150" s="43"/>
      <c r="AB150" s="24"/>
      <c r="AD150" s="32"/>
    </row>
    <row r="151" spans="1:30" s="10" customFormat="1">
      <c r="A151" s="43"/>
      <c r="B151" s="43"/>
      <c r="C151" s="25"/>
      <c r="D151" s="25"/>
      <c r="E151" s="25"/>
      <c r="F151" s="25"/>
      <c r="G151" s="25"/>
      <c r="H151" s="31"/>
      <c r="J151" s="43"/>
      <c r="K151" s="43"/>
      <c r="O151" s="43"/>
      <c r="S151" s="43"/>
      <c r="T151" s="43"/>
      <c r="W151" s="43"/>
      <c r="Z151" s="43"/>
      <c r="AB151" s="24"/>
      <c r="AD151" s="32"/>
    </row>
    <row r="152" spans="1:30" s="10" customFormat="1">
      <c r="A152" s="43"/>
      <c r="B152" s="43"/>
      <c r="C152" s="25"/>
      <c r="D152" s="25"/>
      <c r="E152" s="25"/>
      <c r="F152" s="25"/>
      <c r="G152" s="25"/>
      <c r="H152" s="31"/>
      <c r="J152" s="43"/>
      <c r="K152" s="43"/>
      <c r="O152" s="43"/>
      <c r="S152" s="43"/>
      <c r="T152" s="43"/>
      <c r="W152" s="43"/>
      <c r="Z152" s="43"/>
      <c r="AB152" s="24"/>
      <c r="AD152" s="32"/>
    </row>
    <row r="153" spans="1:30" s="10" customFormat="1">
      <c r="A153" s="43"/>
      <c r="B153" s="43"/>
      <c r="C153" s="25"/>
      <c r="D153" s="25"/>
      <c r="E153" s="25"/>
      <c r="F153" s="25"/>
      <c r="G153" s="25"/>
      <c r="H153" s="31"/>
      <c r="J153" s="43"/>
      <c r="K153" s="43"/>
      <c r="O153" s="43"/>
      <c r="S153" s="43"/>
      <c r="T153" s="43"/>
      <c r="W153" s="43"/>
      <c r="Z153" s="43"/>
      <c r="AB153" s="24"/>
      <c r="AD153" s="32"/>
    </row>
    <row r="154" spans="1:30" s="10" customFormat="1">
      <c r="A154" s="43"/>
      <c r="B154" s="43"/>
      <c r="C154" s="25"/>
      <c r="D154" s="25"/>
      <c r="E154" s="25"/>
      <c r="F154" s="25"/>
      <c r="G154" s="25"/>
      <c r="H154" s="31"/>
      <c r="J154" s="43"/>
      <c r="K154" s="43"/>
      <c r="O154" s="43"/>
      <c r="S154" s="43"/>
      <c r="T154" s="43"/>
      <c r="W154" s="43"/>
      <c r="Z154" s="43"/>
      <c r="AB154" s="24"/>
      <c r="AD154" s="32"/>
    </row>
    <row r="155" spans="1:30" s="10" customFormat="1">
      <c r="A155" s="43"/>
      <c r="B155" s="43"/>
      <c r="C155" s="25"/>
      <c r="D155" s="25"/>
      <c r="E155" s="25"/>
      <c r="F155" s="25"/>
      <c r="G155" s="25"/>
      <c r="H155" s="31"/>
      <c r="J155" s="43"/>
      <c r="K155" s="43"/>
      <c r="O155" s="43"/>
      <c r="S155" s="43"/>
      <c r="T155" s="43"/>
      <c r="W155" s="43"/>
      <c r="Z155" s="43"/>
      <c r="AB155" s="24"/>
      <c r="AD155" s="32"/>
    </row>
    <row r="156" spans="1:30" s="10" customFormat="1">
      <c r="A156" s="43"/>
      <c r="B156" s="43"/>
      <c r="C156" s="25"/>
      <c r="D156" s="25"/>
      <c r="E156" s="25"/>
      <c r="F156" s="25"/>
      <c r="G156" s="25"/>
      <c r="H156" s="31"/>
      <c r="J156" s="43"/>
      <c r="K156" s="43"/>
      <c r="O156" s="43"/>
      <c r="S156" s="43"/>
      <c r="T156" s="43"/>
      <c r="W156" s="43"/>
      <c r="Z156" s="43"/>
      <c r="AB156" s="24"/>
      <c r="AD156" s="32"/>
    </row>
    <row r="157" spans="1:30" s="10" customFormat="1">
      <c r="A157" s="43"/>
      <c r="B157" s="43"/>
      <c r="C157" s="25"/>
      <c r="D157" s="25"/>
      <c r="E157" s="25"/>
      <c r="F157" s="25"/>
      <c r="G157" s="25"/>
      <c r="H157" s="31"/>
      <c r="J157" s="43"/>
      <c r="K157" s="43"/>
      <c r="O157" s="43"/>
      <c r="S157" s="43"/>
      <c r="T157" s="43"/>
      <c r="W157" s="43"/>
      <c r="Z157" s="43"/>
      <c r="AB157" s="24"/>
      <c r="AD157" s="32"/>
    </row>
    <row r="158" spans="1:30" s="10" customFormat="1">
      <c r="A158" s="43"/>
      <c r="B158" s="43"/>
      <c r="C158" s="25"/>
      <c r="D158" s="25"/>
      <c r="E158" s="25"/>
      <c r="F158" s="25"/>
      <c r="G158" s="25"/>
      <c r="H158" s="31"/>
      <c r="J158" s="43"/>
      <c r="K158" s="43"/>
      <c r="O158" s="43"/>
      <c r="S158" s="43"/>
      <c r="T158" s="43"/>
      <c r="W158" s="43"/>
      <c r="Z158" s="43"/>
      <c r="AB158" s="24"/>
      <c r="AD158" s="32"/>
    </row>
    <row r="159" spans="1:30" s="10" customFormat="1">
      <c r="A159" s="43"/>
      <c r="B159" s="43"/>
      <c r="C159" s="25"/>
      <c r="D159" s="25"/>
      <c r="E159" s="25"/>
      <c r="F159" s="25"/>
      <c r="G159" s="25"/>
      <c r="H159" s="31"/>
      <c r="J159" s="43"/>
      <c r="K159" s="43"/>
      <c r="O159" s="43"/>
      <c r="S159" s="43"/>
      <c r="T159" s="43"/>
      <c r="W159" s="43"/>
      <c r="Z159" s="43"/>
      <c r="AB159" s="24"/>
      <c r="AD159" s="32"/>
    </row>
    <row r="160" spans="1:30" s="10" customFormat="1">
      <c r="A160" s="43"/>
      <c r="B160" s="43"/>
      <c r="C160" s="25"/>
      <c r="D160" s="25"/>
      <c r="E160" s="25"/>
      <c r="F160" s="25"/>
      <c r="G160" s="25"/>
      <c r="H160" s="31"/>
      <c r="J160" s="43"/>
      <c r="K160" s="43"/>
      <c r="O160" s="43"/>
      <c r="S160" s="43"/>
      <c r="T160" s="43"/>
      <c r="W160" s="43"/>
      <c r="Z160" s="43"/>
      <c r="AB160" s="24"/>
      <c r="AD160" s="32"/>
    </row>
    <row r="161" spans="1:30" s="10" customFormat="1">
      <c r="A161" s="43"/>
      <c r="B161" s="43"/>
      <c r="C161" s="25"/>
      <c r="D161" s="25"/>
      <c r="E161" s="25"/>
      <c r="F161" s="25"/>
      <c r="G161" s="25"/>
      <c r="H161" s="31"/>
      <c r="J161" s="43"/>
      <c r="K161" s="43"/>
      <c r="O161" s="43"/>
      <c r="S161" s="43"/>
      <c r="T161" s="43"/>
      <c r="W161" s="43"/>
      <c r="Z161" s="43"/>
      <c r="AB161" s="24"/>
      <c r="AD161" s="32"/>
    </row>
    <row r="162" spans="1:30" s="10" customFormat="1">
      <c r="A162" s="43"/>
      <c r="B162" s="43"/>
      <c r="C162" s="25"/>
      <c r="D162" s="25"/>
      <c r="E162" s="25"/>
      <c r="F162" s="25"/>
      <c r="G162" s="25"/>
      <c r="H162" s="31"/>
      <c r="J162" s="43"/>
      <c r="K162" s="43"/>
      <c r="O162" s="43"/>
      <c r="S162" s="43"/>
      <c r="T162" s="43"/>
      <c r="W162" s="43"/>
      <c r="Z162" s="43"/>
      <c r="AB162" s="24"/>
      <c r="AD162" s="32"/>
    </row>
    <row r="163" spans="1:30" s="10" customFormat="1">
      <c r="A163" s="43"/>
      <c r="B163" s="43"/>
      <c r="C163" s="25"/>
      <c r="D163" s="25"/>
      <c r="E163" s="25"/>
      <c r="F163" s="25"/>
      <c r="G163" s="25"/>
      <c r="H163" s="31"/>
      <c r="J163" s="43"/>
      <c r="K163" s="43"/>
      <c r="O163" s="43"/>
      <c r="S163" s="43"/>
      <c r="T163" s="43"/>
      <c r="W163" s="43"/>
      <c r="Z163" s="43"/>
      <c r="AB163" s="24"/>
      <c r="AD163" s="32"/>
    </row>
    <row r="164" spans="1:30" s="10" customFormat="1">
      <c r="A164" s="43"/>
      <c r="B164" s="43"/>
      <c r="C164" s="25"/>
      <c r="D164" s="25"/>
      <c r="E164" s="25"/>
      <c r="F164" s="25"/>
      <c r="G164" s="25"/>
      <c r="H164" s="31"/>
      <c r="J164" s="43"/>
      <c r="K164" s="43"/>
      <c r="O164" s="43"/>
      <c r="S164" s="43"/>
      <c r="T164" s="43"/>
      <c r="W164" s="43"/>
      <c r="Z164" s="43"/>
      <c r="AB164" s="24"/>
      <c r="AD164" s="32"/>
    </row>
    <row r="165" spans="1:30" s="10" customFormat="1">
      <c r="A165" s="43"/>
      <c r="B165" s="43"/>
      <c r="C165" s="25"/>
      <c r="D165" s="25"/>
      <c r="E165" s="25"/>
      <c r="F165" s="25"/>
      <c r="G165" s="25"/>
      <c r="H165" s="31"/>
      <c r="J165" s="43"/>
      <c r="K165" s="43"/>
      <c r="O165" s="43"/>
      <c r="S165" s="43"/>
      <c r="T165" s="43"/>
      <c r="W165" s="43"/>
      <c r="Z165" s="43"/>
      <c r="AB165" s="24"/>
      <c r="AD165" s="32"/>
    </row>
    <row r="166" spans="1:30" s="10" customFormat="1">
      <c r="A166" s="43"/>
      <c r="B166" s="43"/>
      <c r="C166" s="25"/>
      <c r="D166" s="25"/>
      <c r="E166" s="25"/>
      <c r="F166" s="25"/>
      <c r="G166" s="25"/>
      <c r="H166" s="31"/>
      <c r="J166" s="43"/>
      <c r="K166" s="43"/>
      <c r="O166" s="43"/>
      <c r="S166" s="43"/>
      <c r="T166" s="43"/>
      <c r="W166" s="43"/>
      <c r="Z166" s="43"/>
      <c r="AB166" s="24"/>
      <c r="AD166" s="32"/>
    </row>
    <row r="167" spans="1:30" s="10" customFormat="1">
      <c r="A167" s="43"/>
      <c r="B167" s="43"/>
      <c r="C167" s="25"/>
      <c r="D167" s="25"/>
      <c r="E167" s="25"/>
      <c r="F167" s="25"/>
      <c r="G167" s="25"/>
      <c r="H167" s="31"/>
      <c r="J167" s="43"/>
      <c r="K167" s="43"/>
      <c r="O167" s="43"/>
      <c r="S167" s="43"/>
      <c r="T167" s="43"/>
      <c r="W167" s="43"/>
      <c r="Z167" s="43"/>
      <c r="AB167" s="24"/>
      <c r="AD167" s="32"/>
    </row>
    <row r="168" spans="1:30" s="10" customFormat="1">
      <c r="A168" s="43"/>
      <c r="B168" s="43"/>
      <c r="C168" s="25"/>
      <c r="D168" s="25"/>
      <c r="E168" s="25"/>
      <c r="F168" s="25"/>
      <c r="G168" s="25"/>
      <c r="H168" s="31"/>
      <c r="J168" s="43"/>
      <c r="K168" s="43"/>
      <c r="O168" s="43"/>
      <c r="S168" s="43"/>
      <c r="T168" s="43"/>
      <c r="W168" s="43"/>
      <c r="Z168" s="43"/>
      <c r="AB168" s="24"/>
      <c r="AD168" s="32"/>
    </row>
    <row r="169" spans="1:30" s="10" customFormat="1">
      <c r="A169" s="43"/>
      <c r="B169" s="43"/>
      <c r="C169" s="25"/>
      <c r="D169" s="25"/>
      <c r="E169" s="25"/>
      <c r="F169" s="25"/>
      <c r="G169" s="25"/>
      <c r="H169" s="31"/>
      <c r="J169" s="43"/>
      <c r="K169" s="43"/>
      <c r="O169" s="43"/>
      <c r="S169" s="43"/>
      <c r="T169" s="43"/>
      <c r="W169" s="43"/>
      <c r="Z169" s="43"/>
      <c r="AB169" s="24"/>
      <c r="AD169" s="32"/>
    </row>
    <row r="170" spans="1:30" s="10" customFormat="1">
      <c r="A170" s="43"/>
      <c r="B170" s="43"/>
      <c r="C170" s="25"/>
      <c r="D170" s="25"/>
      <c r="E170" s="25"/>
      <c r="F170" s="25"/>
      <c r="G170" s="25"/>
      <c r="H170" s="31"/>
      <c r="J170" s="43"/>
      <c r="K170" s="43"/>
      <c r="O170" s="43"/>
      <c r="S170" s="43"/>
      <c r="T170" s="43"/>
      <c r="W170" s="43"/>
      <c r="Z170" s="43"/>
      <c r="AB170" s="24"/>
      <c r="AD170" s="32"/>
    </row>
    <row r="171" spans="1:30" s="10" customFormat="1">
      <c r="A171" s="43"/>
      <c r="B171" s="43"/>
      <c r="C171" s="25"/>
      <c r="D171" s="25"/>
      <c r="E171" s="25"/>
      <c r="F171" s="25"/>
      <c r="G171" s="25"/>
      <c r="H171" s="31"/>
      <c r="J171" s="43"/>
      <c r="K171" s="43"/>
      <c r="O171" s="43"/>
      <c r="S171" s="43"/>
      <c r="T171" s="43"/>
      <c r="W171" s="43"/>
      <c r="Z171" s="43"/>
      <c r="AB171" s="24"/>
      <c r="AD171" s="32"/>
    </row>
    <row r="172" spans="1:30" s="10" customFormat="1">
      <c r="A172" s="43"/>
      <c r="B172" s="43"/>
      <c r="C172" s="25"/>
      <c r="D172" s="25"/>
      <c r="E172" s="25"/>
      <c r="F172" s="25"/>
      <c r="G172" s="25"/>
      <c r="H172" s="31"/>
      <c r="J172" s="43"/>
      <c r="K172" s="43"/>
      <c r="O172" s="43"/>
      <c r="S172" s="43"/>
      <c r="T172" s="43"/>
      <c r="W172" s="43"/>
      <c r="Z172" s="43"/>
      <c r="AB172" s="24"/>
      <c r="AD172" s="32"/>
    </row>
    <row r="173" spans="1:30" s="10" customFormat="1">
      <c r="A173" s="43"/>
      <c r="B173" s="43"/>
      <c r="C173" s="25"/>
      <c r="D173" s="25"/>
      <c r="E173" s="25"/>
      <c r="F173" s="25"/>
      <c r="G173" s="25"/>
      <c r="H173" s="31"/>
      <c r="J173" s="43"/>
      <c r="K173" s="43"/>
      <c r="O173" s="43"/>
      <c r="S173" s="43"/>
      <c r="T173" s="43"/>
      <c r="W173" s="43"/>
      <c r="Z173" s="43"/>
      <c r="AB173" s="24"/>
      <c r="AD173" s="32"/>
    </row>
    <row r="174" spans="1:30" s="10" customFormat="1">
      <c r="A174" s="43"/>
      <c r="B174" s="43"/>
      <c r="C174" s="25"/>
      <c r="D174" s="25"/>
      <c r="E174" s="25"/>
      <c r="F174" s="25"/>
      <c r="G174" s="25"/>
      <c r="H174" s="31"/>
      <c r="J174" s="43"/>
      <c r="K174" s="43"/>
      <c r="O174" s="43"/>
      <c r="S174" s="43"/>
      <c r="T174" s="43"/>
      <c r="W174" s="43"/>
      <c r="Z174" s="43"/>
      <c r="AB174" s="24"/>
      <c r="AD174" s="32"/>
    </row>
    <row r="175" spans="1:30" s="10" customFormat="1">
      <c r="A175" s="43"/>
      <c r="B175" s="43"/>
      <c r="C175" s="25"/>
      <c r="D175" s="25"/>
      <c r="E175" s="25"/>
      <c r="F175" s="25"/>
      <c r="G175" s="25"/>
      <c r="H175" s="31"/>
      <c r="J175" s="43"/>
      <c r="K175" s="43"/>
      <c r="O175" s="43"/>
      <c r="S175" s="43"/>
      <c r="T175" s="43"/>
      <c r="W175" s="43"/>
      <c r="Z175" s="43"/>
      <c r="AB175" s="24"/>
      <c r="AD175" s="32"/>
    </row>
    <row r="176" spans="1:30" s="10" customFormat="1">
      <c r="A176" s="43"/>
      <c r="B176" s="43"/>
      <c r="C176" s="25"/>
      <c r="D176" s="25"/>
      <c r="E176" s="25"/>
      <c r="F176" s="25"/>
      <c r="G176" s="25"/>
      <c r="H176" s="31"/>
      <c r="J176" s="43"/>
      <c r="K176" s="43"/>
      <c r="O176" s="43"/>
      <c r="S176" s="43"/>
      <c r="T176" s="43"/>
      <c r="W176" s="43"/>
      <c r="Z176" s="43"/>
      <c r="AB176" s="24"/>
      <c r="AD176" s="32"/>
    </row>
    <row r="177" spans="1:30" s="10" customFormat="1">
      <c r="A177" s="43"/>
      <c r="B177" s="43"/>
      <c r="C177" s="25"/>
      <c r="D177" s="25"/>
      <c r="E177" s="25"/>
      <c r="F177" s="25"/>
      <c r="G177" s="25"/>
      <c r="H177" s="31"/>
      <c r="J177" s="43"/>
      <c r="K177" s="43"/>
      <c r="O177" s="43"/>
      <c r="S177" s="43"/>
      <c r="T177" s="43"/>
      <c r="W177" s="43"/>
      <c r="Z177" s="43"/>
      <c r="AB177" s="24"/>
      <c r="AD177" s="32"/>
    </row>
    <row r="178" spans="1:30" s="10" customFormat="1">
      <c r="A178" s="43"/>
      <c r="B178" s="43"/>
      <c r="C178" s="25"/>
      <c r="D178" s="25"/>
      <c r="E178" s="25"/>
      <c r="F178" s="25"/>
      <c r="G178" s="25"/>
      <c r="H178" s="31"/>
      <c r="J178" s="43"/>
      <c r="K178" s="43"/>
      <c r="O178" s="43"/>
      <c r="S178" s="43"/>
      <c r="T178" s="43"/>
      <c r="W178" s="43"/>
      <c r="Z178" s="43"/>
      <c r="AB178" s="24"/>
      <c r="AD178" s="32"/>
    </row>
    <row r="179" spans="1:30" s="10" customFormat="1">
      <c r="A179" s="43"/>
      <c r="B179" s="43"/>
      <c r="C179" s="25"/>
      <c r="D179" s="25"/>
      <c r="E179" s="25"/>
      <c r="F179" s="25"/>
      <c r="G179" s="25"/>
      <c r="H179" s="31"/>
      <c r="J179" s="43"/>
      <c r="K179" s="43"/>
      <c r="O179" s="43"/>
      <c r="S179" s="43"/>
      <c r="T179" s="43"/>
      <c r="W179" s="43"/>
      <c r="Z179" s="43"/>
      <c r="AB179" s="24"/>
      <c r="AD179" s="32"/>
    </row>
    <row r="180" spans="1:30" s="10" customFormat="1">
      <c r="A180" s="43"/>
      <c r="B180" s="43"/>
      <c r="C180" s="25"/>
      <c r="D180" s="25"/>
      <c r="E180" s="25"/>
      <c r="F180" s="25"/>
      <c r="G180" s="25"/>
      <c r="H180" s="31"/>
      <c r="J180" s="43"/>
      <c r="K180" s="43"/>
      <c r="O180" s="43"/>
      <c r="S180" s="43"/>
      <c r="T180" s="43"/>
      <c r="W180" s="43"/>
      <c r="Z180" s="43"/>
      <c r="AB180" s="24"/>
      <c r="AD180" s="32"/>
    </row>
    <row r="181" spans="1:30" s="10" customFormat="1">
      <c r="A181" s="43"/>
      <c r="B181" s="43"/>
      <c r="C181" s="25"/>
      <c r="D181" s="25"/>
      <c r="E181" s="25"/>
      <c r="F181" s="25"/>
      <c r="G181" s="25"/>
      <c r="H181" s="31"/>
      <c r="J181" s="43"/>
      <c r="K181" s="43"/>
      <c r="O181" s="43"/>
      <c r="S181" s="43"/>
      <c r="T181" s="43"/>
      <c r="W181" s="43"/>
      <c r="Z181" s="43"/>
      <c r="AB181" s="24"/>
      <c r="AD181" s="32"/>
    </row>
    <row r="182" spans="1:30" s="10" customFormat="1">
      <c r="A182" s="43"/>
      <c r="B182" s="43"/>
      <c r="C182" s="25"/>
      <c r="D182" s="25"/>
      <c r="E182" s="25"/>
      <c r="F182" s="25"/>
      <c r="G182" s="25"/>
      <c r="H182" s="31"/>
      <c r="J182" s="43"/>
      <c r="K182" s="43"/>
      <c r="O182" s="43"/>
      <c r="S182" s="43"/>
      <c r="T182" s="43"/>
      <c r="W182" s="43"/>
      <c r="Z182" s="43"/>
      <c r="AB182" s="24"/>
      <c r="AD182" s="32"/>
    </row>
    <row r="183" spans="1:30" s="10" customFormat="1">
      <c r="A183" s="43"/>
      <c r="B183" s="43"/>
      <c r="C183" s="25"/>
      <c r="D183" s="25"/>
      <c r="E183" s="25"/>
      <c r="F183" s="25"/>
      <c r="G183" s="25"/>
      <c r="H183" s="31"/>
      <c r="J183" s="43"/>
      <c r="K183" s="43"/>
      <c r="O183" s="43"/>
      <c r="S183" s="43"/>
      <c r="T183" s="43"/>
      <c r="W183" s="43"/>
      <c r="Z183" s="43"/>
      <c r="AB183" s="24"/>
      <c r="AD183" s="32"/>
    </row>
    <row r="184" spans="1:30" s="10" customFormat="1">
      <c r="A184" s="43"/>
      <c r="B184" s="43"/>
      <c r="C184" s="25"/>
      <c r="D184" s="25"/>
      <c r="E184" s="25"/>
      <c r="F184" s="25"/>
      <c r="G184" s="25"/>
      <c r="H184" s="31"/>
      <c r="J184" s="43"/>
      <c r="K184" s="43"/>
      <c r="O184" s="43"/>
      <c r="S184" s="43"/>
      <c r="T184" s="43"/>
      <c r="W184" s="43"/>
      <c r="Z184" s="43"/>
      <c r="AB184" s="24"/>
      <c r="AD184" s="32"/>
    </row>
    <row r="185" spans="1:30" s="10" customFormat="1">
      <c r="A185" s="43"/>
      <c r="B185" s="43"/>
      <c r="C185" s="25"/>
      <c r="D185" s="25"/>
      <c r="E185" s="25"/>
      <c r="F185" s="25"/>
      <c r="G185" s="25"/>
      <c r="H185" s="31"/>
      <c r="J185" s="43"/>
      <c r="K185" s="43"/>
      <c r="O185" s="43"/>
      <c r="S185" s="43"/>
      <c r="T185" s="43"/>
      <c r="W185" s="43"/>
      <c r="Z185" s="43"/>
      <c r="AB185" s="24"/>
      <c r="AD185" s="32"/>
    </row>
    <row r="186" spans="1:30" s="10" customFormat="1">
      <c r="A186" s="43"/>
      <c r="B186" s="43"/>
      <c r="C186" s="25"/>
      <c r="D186" s="25"/>
      <c r="E186" s="25"/>
      <c r="F186" s="25"/>
      <c r="G186" s="25"/>
      <c r="H186" s="31"/>
      <c r="J186" s="43"/>
      <c r="K186" s="43"/>
      <c r="O186" s="43"/>
      <c r="S186" s="43"/>
      <c r="T186" s="43"/>
      <c r="W186" s="43"/>
      <c r="Z186" s="43"/>
      <c r="AB186" s="24"/>
      <c r="AD186" s="32"/>
    </row>
    <row r="187" spans="1:30" s="10" customFormat="1">
      <c r="A187" s="43"/>
      <c r="B187" s="43"/>
      <c r="C187" s="25"/>
      <c r="D187" s="25"/>
      <c r="E187" s="25"/>
      <c r="F187" s="25"/>
      <c r="G187" s="25"/>
      <c r="H187" s="31"/>
      <c r="J187" s="43"/>
      <c r="K187" s="43"/>
      <c r="O187" s="43"/>
      <c r="S187" s="43"/>
      <c r="T187" s="43"/>
      <c r="W187" s="43"/>
      <c r="Z187" s="43"/>
      <c r="AB187" s="24"/>
      <c r="AD187" s="32"/>
    </row>
    <row r="188" spans="1:30" s="10" customFormat="1">
      <c r="A188" s="43"/>
      <c r="B188" s="43"/>
      <c r="C188" s="25"/>
      <c r="D188" s="25"/>
      <c r="E188" s="25"/>
      <c r="F188" s="25"/>
      <c r="G188" s="25"/>
      <c r="H188" s="31"/>
      <c r="J188" s="43"/>
      <c r="K188" s="43"/>
      <c r="O188" s="43"/>
      <c r="S188" s="43"/>
      <c r="T188" s="43"/>
      <c r="W188" s="43"/>
      <c r="Z188" s="43"/>
      <c r="AB188" s="24"/>
      <c r="AD188" s="32"/>
    </row>
    <row r="189" spans="1:30" s="10" customFormat="1">
      <c r="A189" s="43"/>
      <c r="B189" s="43"/>
      <c r="C189" s="25"/>
      <c r="D189" s="25"/>
      <c r="E189" s="25"/>
      <c r="F189" s="25"/>
      <c r="G189" s="25"/>
      <c r="H189" s="31"/>
      <c r="J189" s="43"/>
      <c r="K189" s="43"/>
      <c r="O189" s="43"/>
      <c r="S189" s="43"/>
      <c r="T189" s="43"/>
      <c r="W189" s="43"/>
      <c r="Z189" s="43"/>
      <c r="AB189" s="24"/>
      <c r="AD189" s="32"/>
    </row>
    <row r="190" spans="1:30" s="10" customFormat="1">
      <c r="A190" s="43"/>
      <c r="B190" s="43"/>
      <c r="C190" s="25"/>
      <c r="D190" s="25"/>
      <c r="E190" s="25"/>
      <c r="F190" s="25"/>
      <c r="G190" s="25"/>
      <c r="H190" s="31"/>
      <c r="J190" s="43"/>
      <c r="K190" s="43"/>
      <c r="O190" s="43"/>
      <c r="S190" s="43"/>
      <c r="T190" s="43"/>
      <c r="W190" s="43"/>
      <c r="Z190" s="43"/>
      <c r="AB190" s="24"/>
      <c r="AD190" s="32"/>
    </row>
    <row r="191" spans="1:30" s="10" customFormat="1">
      <c r="A191" s="43"/>
      <c r="B191" s="43"/>
      <c r="C191" s="25"/>
      <c r="D191" s="25"/>
      <c r="E191" s="25"/>
      <c r="F191" s="25"/>
      <c r="G191" s="25"/>
      <c r="H191" s="31"/>
      <c r="J191" s="43"/>
      <c r="K191" s="43"/>
      <c r="O191" s="43"/>
      <c r="S191" s="43"/>
      <c r="T191" s="43"/>
      <c r="W191" s="43"/>
      <c r="Z191" s="43"/>
      <c r="AB191" s="24"/>
      <c r="AD191" s="32"/>
    </row>
    <row r="192" spans="1:30" s="10" customFormat="1">
      <c r="A192" s="43"/>
      <c r="B192" s="43"/>
      <c r="C192" s="25"/>
      <c r="D192" s="25"/>
      <c r="E192" s="25"/>
      <c r="F192" s="25"/>
      <c r="G192" s="25"/>
      <c r="H192" s="31"/>
      <c r="J192" s="43"/>
      <c r="K192" s="43"/>
      <c r="O192" s="43"/>
      <c r="S192" s="43"/>
      <c r="T192" s="43"/>
      <c r="W192" s="43"/>
      <c r="Z192" s="43"/>
      <c r="AB192" s="24"/>
      <c r="AD192" s="32"/>
    </row>
    <row r="193" spans="1:30" s="10" customFormat="1">
      <c r="A193" s="43"/>
      <c r="B193" s="43"/>
      <c r="C193" s="25"/>
      <c r="D193" s="25"/>
      <c r="E193" s="25"/>
      <c r="F193" s="25"/>
      <c r="G193" s="25"/>
      <c r="H193" s="31"/>
      <c r="J193" s="43"/>
      <c r="K193" s="43"/>
      <c r="O193" s="43"/>
      <c r="S193" s="43"/>
      <c r="T193" s="43"/>
      <c r="W193" s="43"/>
      <c r="Z193" s="43"/>
      <c r="AB193" s="24"/>
      <c r="AD193" s="32"/>
    </row>
    <row r="194" spans="1:30" s="10" customFormat="1">
      <c r="A194" s="43"/>
      <c r="B194" s="43"/>
      <c r="C194" s="25"/>
      <c r="D194" s="25"/>
      <c r="E194" s="25"/>
      <c r="F194" s="25"/>
      <c r="G194" s="25"/>
      <c r="H194" s="31"/>
      <c r="J194" s="43"/>
      <c r="K194" s="43"/>
      <c r="O194" s="43"/>
      <c r="S194" s="43"/>
      <c r="T194" s="43"/>
      <c r="W194" s="43"/>
      <c r="Z194" s="43"/>
      <c r="AB194" s="24"/>
      <c r="AD194" s="32"/>
    </row>
    <row r="195" spans="1:30" s="10" customFormat="1">
      <c r="A195" s="43"/>
      <c r="B195" s="43"/>
      <c r="C195" s="25"/>
      <c r="D195" s="25"/>
      <c r="E195" s="25"/>
      <c r="F195" s="25"/>
      <c r="G195" s="25"/>
      <c r="H195" s="31"/>
      <c r="J195" s="43"/>
      <c r="K195" s="43"/>
      <c r="O195" s="43"/>
      <c r="S195" s="43"/>
      <c r="T195" s="43"/>
      <c r="W195" s="43"/>
      <c r="Z195" s="43"/>
      <c r="AB195" s="24"/>
      <c r="AD195" s="32"/>
    </row>
    <row r="196" spans="1:30" s="10" customFormat="1">
      <c r="A196" s="43"/>
      <c r="B196" s="43"/>
      <c r="C196" s="25"/>
      <c r="D196" s="25"/>
      <c r="E196" s="25"/>
      <c r="F196" s="25"/>
      <c r="G196" s="25"/>
      <c r="H196" s="31"/>
      <c r="J196" s="43"/>
      <c r="K196" s="43"/>
      <c r="O196" s="43"/>
      <c r="S196" s="43"/>
      <c r="T196" s="43"/>
      <c r="W196" s="43"/>
      <c r="Z196" s="43"/>
      <c r="AB196" s="24"/>
      <c r="AD196" s="32"/>
    </row>
    <row r="197" spans="1:30" s="10" customFormat="1">
      <c r="A197" s="43"/>
      <c r="B197" s="43"/>
      <c r="C197" s="25"/>
      <c r="D197" s="25"/>
      <c r="E197" s="25"/>
      <c r="F197" s="25"/>
      <c r="G197" s="25"/>
      <c r="H197" s="31"/>
      <c r="J197" s="43"/>
      <c r="K197" s="43"/>
      <c r="O197" s="43"/>
      <c r="S197" s="43"/>
      <c r="T197" s="43"/>
      <c r="W197" s="43"/>
      <c r="Z197" s="43"/>
      <c r="AB197" s="24"/>
      <c r="AD197" s="32"/>
    </row>
    <row r="198" spans="1:30" s="10" customFormat="1">
      <c r="A198" s="43"/>
      <c r="B198" s="43"/>
      <c r="C198" s="25"/>
      <c r="D198" s="25"/>
      <c r="E198" s="25"/>
      <c r="F198" s="25"/>
      <c r="G198" s="25"/>
      <c r="H198" s="31"/>
      <c r="J198" s="43"/>
      <c r="K198" s="43"/>
      <c r="O198" s="43"/>
      <c r="S198" s="43"/>
      <c r="T198" s="43"/>
      <c r="W198" s="43"/>
      <c r="Z198" s="43"/>
      <c r="AB198" s="24"/>
      <c r="AD198" s="32"/>
    </row>
    <row r="199" spans="1:30" s="10" customFormat="1">
      <c r="A199" s="43"/>
      <c r="B199" s="43"/>
      <c r="C199" s="25"/>
      <c r="D199" s="25"/>
      <c r="E199" s="25"/>
      <c r="F199" s="25"/>
      <c r="G199" s="25"/>
      <c r="H199" s="31"/>
      <c r="J199" s="43"/>
      <c r="K199" s="43"/>
      <c r="O199" s="43"/>
      <c r="S199" s="43"/>
      <c r="T199" s="43"/>
      <c r="W199" s="43"/>
      <c r="Z199" s="43"/>
      <c r="AB199" s="24"/>
      <c r="AD199" s="32"/>
    </row>
    <row r="200" spans="1:30" s="10" customFormat="1">
      <c r="A200" s="43"/>
      <c r="B200" s="43"/>
      <c r="C200" s="25"/>
      <c r="D200" s="25"/>
      <c r="E200" s="25"/>
      <c r="F200" s="25"/>
      <c r="G200" s="25"/>
      <c r="H200" s="31"/>
      <c r="J200" s="43"/>
      <c r="K200" s="43"/>
      <c r="O200" s="43"/>
      <c r="S200" s="43"/>
      <c r="T200" s="43"/>
      <c r="W200" s="43"/>
      <c r="Z200" s="43"/>
      <c r="AB200" s="24"/>
      <c r="AD200" s="32"/>
    </row>
    <row r="201" spans="1:30" s="10" customFormat="1">
      <c r="A201" s="43"/>
      <c r="B201" s="43"/>
      <c r="C201" s="25"/>
      <c r="D201" s="25"/>
      <c r="E201" s="25"/>
      <c r="F201" s="25"/>
      <c r="G201" s="25"/>
      <c r="H201" s="31"/>
      <c r="J201" s="43"/>
      <c r="K201" s="43"/>
      <c r="O201" s="43"/>
      <c r="S201" s="43"/>
      <c r="T201" s="43"/>
      <c r="W201" s="43"/>
      <c r="Z201" s="43"/>
      <c r="AB201" s="24"/>
      <c r="AD201" s="32"/>
    </row>
    <row r="202" spans="1:30" s="10" customFormat="1">
      <c r="A202" s="43"/>
      <c r="B202" s="43"/>
      <c r="C202" s="25"/>
      <c r="D202" s="25"/>
      <c r="E202" s="25"/>
      <c r="F202" s="25"/>
      <c r="G202" s="25"/>
      <c r="H202" s="31"/>
      <c r="J202" s="43"/>
      <c r="K202" s="43"/>
      <c r="O202" s="43"/>
      <c r="S202" s="43"/>
      <c r="T202" s="43"/>
      <c r="W202" s="43"/>
      <c r="Z202" s="43"/>
      <c r="AB202" s="24"/>
      <c r="AD202" s="32"/>
    </row>
    <row r="203" spans="1:30" s="10" customFormat="1">
      <c r="A203" s="43"/>
      <c r="B203" s="43"/>
      <c r="C203" s="25"/>
      <c r="D203" s="25"/>
      <c r="E203" s="25"/>
      <c r="F203" s="25"/>
      <c r="G203" s="25"/>
      <c r="H203" s="31"/>
      <c r="J203" s="43"/>
      <c r="K203" s="43"/>
      <c r="O203" s="43"/>
      <c r="S203" s="43"/>
      <c r="T203" s="43"/>
      <c r="W203" s="43"/>
      <c r="Z203" s="43"/>
      <c r="AB203" s="24"/>
      <c r="AD203" s="32"/>
    </row>
    <row r="204" spans="1:30" s="10" customFormat="1">
      <c r="A204" s="43"/>
      <c r="B204" s="43"/>
      <c r="C204" s="25"/>
      <c r="D204" s="25"/>
      <c r="E204" s="25"/>
      <c r="F204" s="25"/>
      <c r="G204" s="25"/>
      <c r="H204" s="31"/>
      <c r="J204" s="43"/>
      <c r="K204" s="43"/>
      <c r="O204" s="43"/>
      <c r="S204" s="43"/>
      <c r="T204" s="43"/>
      <c r="W204" s="43"/>
      <c r="Z204" s="43"/>
      <c r="AB204" s="24"/>
      <c r="AD204" s="32"/>
    </row>
    <row r="205" spans="1:30" s="10" customFormat="1">
      <c r="A205" s="43"/>
      <c r="B205" s="43"/>
      <c r="C205" s="25"/>
      <c r="D205" s="25"/>
      <c r="E205" s="25"/>
      <c r="F205" s="25"/>
      <c r="G205" s="25"/>
      <c r="H205" s="31"/>
      <c r="J205" s="43"/>
      <c r="K205" s="43"/>
      <c r="O205" s="43"/>
      <c r="S205" s="43"/>
      <c r="T205" s="43"/>
      <c r="W205" s="43"/>
      <c r="Z205" s="43"/>
      <c r="AB205" s="24"/>
      <c r="AD205" s="32"/>
    </row>
    <row r="206" spans="1:30" s="10" customFormat="1">
      <c r="A206" s="43"/>
      <c r="B206" s="43"/>
      <c r="C206" s="25"/>
      <c r="D206" s="25"/>
      <c r="E206" s="25"/>
      <c r="F206" s="25"/>
      <c r="G206" s="25"/>
      <c r="H206" s="31"/>
      <c r="J206" s="43"/>
      <c r="K206" s="43"/>
      <c r="O206" s="43"/>
      <c r="S206" s="43"/>
      <c r="T206" s="43"/>
      <c r="W206" s="43"/>
      <c r="Z206" s="43"/>
      <c r="AB206" s="24"/>
      <c r="AD206" s="32"/>
    </row>
    <row r="207" spans="1:30" s="10" customFormat="1">
      <c r="A207" s="43"/>
      <c r="B207" s="43"/>
      <c r="C207" s="25"/>
      <c r="D207" s="25"/>
      <c r="E207" s="25"/>
      <c r="F207" s="25"/>
      <c r="G207" s="25"/>
      <c r="H207" s="31"/>
      <c r="J207" s="43"/>
      <c r="K207" s="43"/>
      <c r="O207" s="43"/>
      <c r="S207" s="43"/>
      <c r="T207" s="43"/>
      <c r="W207" s="43"/>
      <c r="Z207" s="43"/>
      <c r="AB207" s="24"/>
      <c r="AD207" s="32"/>
    </row>
    <row r="208" spans="1:30" s="10" customFormat="1">
      <c r="A208" s="43"/>
      <c r="B208" s="43"/>
      <c r="C208" s="25"/>
      <c r="D208" s="25"/>
      <c r="E208" s="25"/>
      <c r="F208" s="25"/>
      <c r="G208" s="25"/>
      <c r="H208" s="31"/>
      <c r="J208" s="43"/>
      <c r="K208" s="43"/>
      <c r="O208" s="43"/>
      <c r="S208" s="43"/>
      <c r="T208" s="43"/>
      <c r="W208" s="43"/>
      <c r="Z208" s="43"/>
      <c r="AB208" s="24"/>
      <c r="AD208" s="32"/>
    </row>
    <row r="209" spans="1:30" s="10" customFormat="1">
      <c r="A209" s="43"/>
      <c r="B209" s="43"/>
      <c r="C209" s="25"/>
      <c r="D209" s="25"/>
      <c r="E209" s="25"/>
      <c r="F209" s="25"/>
      <c r="G209" s="25"/>
      <c r="H209" s="31"/>
      <c r="J209" s="43"/>
      <c r="K209" s="43"/>
      <c r="O209" s="43"/>
      <c r="S209" s="43"/>
      <c r="T209" s="43"/>
      <c r="W209" s="43"/>
      <c r="Z209" s="43"/>
      <c r="AB209" s="24"/>
      <c r="AD209" s="32"/>
    </row>
    <row r="210" spans="1:30" s="10" customFormat="1">
      <c r="A210" s="43"/>
      <c r="B210" s="43"/>
      <c r="C210" s="25"/>
      <c r="D210" s="25"/>
      <c r="E210" s="25"/>
      <c r="F210" s="25"/>
      <c r="G210" s="25"/>
      <c r="H210" s="31"/>
      <c r="J210" s="43"/>
      <c r="K210" s="43"/>
      <c r="O210" s="43"/>
      <c r="S210" s="43"/>
      <c r="T210" s="43"/>
      <c r="W210" s="43"/>
      <c r="Z210" s="43"/>
      <c r="AB210" s="24"/>
      <c r="AD210" s="32"/>
    </row>
    <row r="211" spans="1:30" s="10" customFormat="1">
      <c r="A211" s="43"/>
      <c r="B211" s="43"/>
      <c r="C211" s="25"/>
      <c r="D211" s="25"/>
      <c r="E211" s="25"/>
      <c r="F211" s="25"/>
      <c r="G211" s="25"/>
      <c r="H211" s="31"/>
      <c r="J211" s="43"/>
      <c r="K211" s="43"/>
      <c r="O211" s="43"/>
      <c r="S211" s="43"/>
      <c r="T211" s="43"/>
      <c r="W211" s="43"/>
      <c r="Z211" s="43"/>
      <c r="AB211" s="24"/>
      <c r="AD211" s="32"/>
    </row>
    <row r="212" spans="1:30" s="10" customFormat="1">
      <c r="A212" s="43"/>
      <c r="B212" s="43"/>
      <c r="C212" s="25"/>
      <c r="D212" s="25"/>
      <c r="E212" s="25"/>
      <c r="F212" s="25"/>
      <c r="G212" s="25"/>
      <c r="H212" s="31"/>
      <c r="J212" s="43"/>
      <c r="K212" s="43"/>
      <c r="O212" s="43"/>
      <c r="S212" s="43"/>
      <c r="T212" s="43"/>
      <c r="W212" s="43"/>
      <c r="Z212" s="43"/>
      <c r="AB212" s="24"/>
      <c r="AD212" s="32"/>
    </row>
    <row r="213" spans="1:30" s="10" customFormat="1">
      <c r="A213" s="43"/>
      <c r="B213" s="43"/>
      <c r="C213" s="25"/>
      <c r="D213" s="25"/>
      <c r="E213" s="25"/>
      <c r="F213" s="25"/>
      <c r="G213" s="25"/>
      <c r="H213" s="31"/>
      <c r="J213" s="43"/>
      <c r="K213" s="43"/>
      <c r="O213" s="43"/>
      <c r="S213" s="43"/>
      <c r="T213" s="43"/>
      <c r="W213" s="43"/>
      <c r="Z213" s="43"/>
      <c r="AB213" s="24"/>
      <c r="AD213" s="32"/>
    </row>
    <row r="214" spans="1:30" s="10" customFormat="1">
      <c r="A214" s="43"/>
      <c r="B214" s="43"/>
      <c r="C214" s="25"/>
      <c r="D214" s="25"/>
      <c r="E214" s="25"/>
      <c r="F214" s="25"/>
      <c r="G214" s="25"/>
      <c r="H214" s="31"/>
      <c r="J214" s="43"/>
      <c r="K214" s="43"/>
      <c r="O214" s="43"/>
      <c r="S214" s="43"/>
      <c r="T214" s="43"/>
      <c r="W214" s="43"/>
      <c r="Z214" s="43"/>
      <c r="AB214" s="24"/>
      <c r="AD214" s="32"/>
    </row>
    <row r="215" spans="1:30" s="10" customFormat="1">
      <c r="A215" s="43"/>
      <c r="B215" s="43"/>
      <c r="C215" s="25"/>
      <c r="D215" s="25"/>
      <c r="E215" s="25"/>
      <c r="F215" s="25"/>
      <c r="G215" s="25"/>
      <c r="H215" s="31"/>
      <c r="J215" s="43"/>
      <c r="K215" s="43"/>
      <c r="O215" s="43"/>
      <c r="S215" s="43"/>
      <c r="T215" s="43"/>
      <c r="W215" s="43"/>
      <c r="Z215" s="43"/>
      <c r="AB215" s="24"/>
      <c r="AD215" s="32"/>
    </row>
    <row r="216" spans="1:30" s="10" customFormat="1">
      <c r="A216" s="43"/>
      <c r="B216" s="43"/>
      <c r="C216" s="25"/>
      <c r="D216" s="25"/>
      <c r="E216" s="25"/>
      <c r="F216" s="25"/>
      <c r="G216" s="25"/>
      <c r="H216" s="31"/>
      <c r="J216" s="43"/>
      <c r="K216" s="43"/>
      <c r="O216" s="43"/>
      <c r="S216" s="43"/>
      <c r="T216" s="43"/>
      <c r="W216" s="43"/>
      <c r="Z216" s="43"/>
      <c r="AB216" s="24"/>
      <c r="AD216" s="32"/>
    </row>
    <row r="217" spans="1:30" s="10" customFormat="1">
      <c r="A217" s="43"/>
      <c r="B217" s="43"/>
      <c r="C217" s="25"/>
      <c r="D217" s="25"/>
      <c r="E217" s="25"/>
      <c r="F217" s="25"/>
      <c r="G217" s="25"/>
      <c r="H217" s="31"/>
      <c r="J217" s="43"/>
      <c r="K217" s="43"/>
      <c r="O217" s="43"/>
      <c r="S217" s="43"/>
      <c r="T217" s="43"/>
      <c r="W217" s="43"/>
      <c r="Z217" s="43"/>
      <c r="AB217" s="24"/>
      <c r="AD217" s="32"/>
    </row>
    <row r="218" spans="1:30" s="10" customFormat="1">
      <c r="A218" s="43"/>
      <c r="B218" s="43"/>
      <c r="C218" s="25"/>
      <c r="D218" s="25"/>
      <c r="E218" s="25"/>
      <c r="F218" s="25"/>
      <c r="G218" s="25"/>
      <c r="H218" s="31"/>
      <c r="J218" s="43"/>
      <c r="K218" s="43"/>
      <c r="O218" s="43"/>
      <c r="S218" s="43"/>
      <c r="T218" s="43"/>
      <c r="W218" s="43"/>
      <c r="Z218" s="43"/>
      <c r="AB218" s="24"/>
      <c r="AD218" s="32"/>
    </row>
    <row r="219" spans="1:30" s="10" customFormat="1">
      <c r="A219" s="43"/>
      <c r="B219" s="43"/>
      <c r="C219" s="25"/>
      <c r="D219" s="25"/>
      <c r="E219" s="25"/>
      <c r="F219" s="25"/>
      <c r="G219" s="25"/>
      <c r="H219" s="31"/>
      <c r="J219" s="43"/>
      <c r="K219" s="43"/>
      <c r="O219" s="43"/>
      <c r="S219" s="43"/>
      <c r="T219" s="43"/>
      <c r="W219" s="43"/>
      <c r="Z219" s="43"/>
      <c r="AB219" s="24"/>
      <c r="AD219" s="32"/>
    </row>
    <row r="220" spans="1:30" s="10" customFormat="1">
      <c r="A220" s="43"/>
      <c r="B220" s="43"/>
      <c r="C220" s="25"/>
      <c r="D220" s="25"/>
      <c r="E220" s="25"/>
      <c r="F220" s="25"/>
      <c r="G220" s="25"/>
      <c r="H220" s="31"/>
      <c r="J220" s="43"/>
      <c r="K220" s="43"/>
      <c r="O220" s="43"/>
      <c r="S220" s="43"/>
      <c r="T220" s="43"/>
      <c r="W220" s="43"/>
      <c r="Z220" s="43"/>
      <c r="AB220" s="24"/>
      <c r="AD220" s="32"/>
    </row>
    <row r="221" spans="1:30" s="10" customFormat="1">
      <c r="A221" s="43"/>
      <c r="B221" s="43"/>
      <c r="C221" s="25"/>
      <c r="D221" s="25"/>
      <c r="E221" s="25"/>
      <c r="F221" s="25"/>
      <c r="G221" s="25"/>
      <c r="H221" s="31"/>
      <c r="J221" s="43"/>
      <c r="K221" s="43"/>
      <c r="O221" s="43"/>
      <c r="S221" s="43"/>
      <c r="T221" s="43"/>
      <c r="W221" s="43"/>
      <c r="Z221" s="43"/>
      <c r="AB221" s="24"/>
      <c r="AD221" s="32"/>
    </row>
    <row r="222" spans="1:30" s="10" customFormat="1">
      <c r="A222" s="43"/>
      <c r="B222" s="43"/>
      <c r="C222" s="25"/>
      <c r="D222" s="25"/>
      <c r="E222" s="25"/>
      <c r="F222" s="25"/>
      <c r="G222" s="25"/>
      <c r="H222" s="31"/>
      <c r="J222" s="43"/>
      <c r="K222" s="43"/>
      <c r="O222" s="43"/>
      <c r="S222" s="43"/>
      <c r="T222" s="43"/>
      <c r="W222" s="43"/>
      <c r="Z222" s="43"/>
      <c r="AB222" s="24"/>
      <c r="AD222" s="32"/>
    </row>
    <row r="223" spans="1:30" s="10" customFormat="1">
      <c r="A223" s="43"/>
      <c r="B223" s="43"/>
      <c r="C223" s="25"/>
      <c r="D223" s="25"/>
      <c r="E223" s="25"/>
      <c r="F223" s="25"/>
      <c r="G223" s="25"/>
      <c r="H223" s="31"/>
      <c r="J223" s="43"/>
      <c r="K223" s="43"/>
      <c r="O223" s="43"/>
      <c r="S223" s="43"/>
      <c r="T223" s="43"/>
      <c r="W223" s="43"/>
      <c r="Z223" s="43"/>
      <c r="AB223" s="24"/>
      <c r="AD223" s="32"/>
    </row>
    <row r="224" spans="1:30" s="10" customFormat="1">
      <c r="A224" s="43"/>
      <c r="B224" s="43"/>
      <c r="C224" s="25"/>
      <c r="D224" s="25"/>
      <c r="E224" s="25"/>
      <c r="F224" s="25"/>
      <c r="G224" s="25"/>
      <c r="H224" s="31"/>
      <c r="J224" s="43"/>
      <c r="K224" s="43"/>
      <c r="O224" s="43"/>
      <c r="S224" s="43"/>
      <c r="T224" s="43"/>
      <c r="W224" s="43"/>
      <c r="Z224" s="43"/>
      <c r="AB224" s="24"/>
      <c r="AD224" s="32"/>
    </row>
    <row r="225" spans="1:30" s="10" customFormat="1">
      <c r="A225" s="43"/>
      <c r="B225" s="43"/>
      <c r="C225" s="25"/>
      <c r="D225" s="25"/>
      <c r="E225" s="25"/>
      <c r="F225" s="25"/>
      <c r="G225" s="25"/>
      <c r="H225" s="31"/>
      <c r="J225" s="43"/>
      <c r="K225" s="43"/>
      <c r="O225" s="43"/>
      <c r="S225" s="43"/>
      <c r="T225" s="43"/>
      <c r="W225" s="43"/>
      <c r="Z225" s="43"/>
      <c r="AB225" s="24"/>
      <c r="AD225" s="32"/>
    </row>
  </sheetData>
  <mergeCells count="27">
    <mergeCell ref="G2:AD2"/>
    <mergeCell ref="D4:F4"/>
    <mergeCell ref="P3:Q3"/>
    <mergeCell ref="R3:AB3"/>
    <mergeCell ref="H3:H5"/>
    <mergeCell ref="AC3:AD3"/>
    <mergeCell ref="D19:D20"/>
    <mergeCell ref="E19:E20"/>
    <mergeCell ref="F19:F20"/>
    <mergeCell ref="M3:O3"/>
    <mergeCell ref="G4:G5"/>
    <mergeCell ref="I3:L3"/>
    <mergeCell ref="D6:D9"/>
    <mergeCell ref="E6:E9"/>
    <mergeCell ref="F6:F9"/>
    <mergeCell ref="C4:C5"/>
    <mergeCell ref="S4:T4"/>
    <mergeCell ref="Y4:Z4"/>
    <mergeCell ref="A4:A5"/>
    <mergeCell ref="D15:D17"/>
    <mergeCell ref="E15:E17"/>
    <mergeCell ref="F15:F17"/>
    <mergeCell ref="H15:H17"/>
    <mergeCell ref="B4:B5"/>
    <mergeCell ref="V4:W4"/>
    <mergeCell ref="H6:H9"/>
    <mergeCell ref="C6:C9"/>
  </mergeCells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"/>
  <sheetViews>
    <sheetView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A38" sqref="A38"/>
    </sheetView>
  </sheetViews>
  <sheetFormatPr defaultRowHeight="13.5"/>
  <cols>
    <col min="1" max="1" width="15.25" bestFit="1" customWidth="1"/>
  </cols>
  <sheetData>
    <row r="1" spans="1:33">
      <c r="A1" s="131" t="s">
        <v>334</v>
      </c>
      <c r="B1" s="198" t="s">
        <v>342</v>
      </c>
      <c r="C1" s="198"/>
      <c r="D1" s="198"/>
      <c r="E1" s="198"/>
      <c r="F1" s="198" t="s">
        <v>343</v>
      </c>
      <c r="G1" s="198"/>
      <c r="H1" s="198"/>
      <c r="I1" s="198"/>
      <c r="J1" s="198" t="s">
        <v>344</v>
      </c>
      <c r="K1" s="198"/>
      <c r="L1" s="198"/>
      <c r="M1" s="198"/>
      <c r="N1" s="198" t="s">
        <v>391</v>
      </c>
      <c r="O1" s="198"/>
      <c r="P1" s="198"/>
      <c r="Q1" s="198"/>
      <c r="R1" s="198" t="s">
        <v>392</v>
      </c>
      <c r="S1" s="198"/>
      <c r="T1" s="198"/>
      <c r="U1" s="198"/>
      <c r="V1" s="198" t="s">
        <v>393</v>
      </c>
      <c r="W1" s="198"/>
      <c r="X1" s="198"/>
      <c r="Y1" s="198"/>
      <c r="Z1" s="198" t="s">
        <v>349</v>
      </c>
      <c r="AA1" s="198"/>
      <c r="AB1" s="198"/>
      <c r="AC1" s="198"/>
      <c r="AD1" s="198" t="s">
        <v>350</v>
      </c>
      <c r="AE1" s="198"/>
      <c r="AF1" s="198"/>
      <c r="AG1" s="198"/>
    </row>
    <row r="2" spans="1:33">
      <c r="A2" s="135" t="s">
        <v>355</v>
      </c>
      <c r="B2" s="196" t="s">
        <v>381</v>
      </c>
      <c r="C2" s="196"/>
      <c r="D2" s="196"/>
      <c r="E2" s="196"/>
      <c r="F2" s="196" t="s">
        <v>382</v>
      </c>
      <c r="G2" s="196"/>
      <c r="H2" s="196"/>
      <c r="I2" s="196"/>
      <c r="J2" s="196" t="s">
        <v>383</v>
      </c>
      <c r="K2" s="196"/>
      <c r="L2" s="196"/>
      <c r="M2" s="196"/>
      <c r="N2" s="196" t="s">
        <v>384</v>
      </c>
      <c r="O2" s="196"/>
      <c r="P2" s="196"/>
      <c r="Q2" s="196"/>
      <c r="R2" s="196" t="s">
        <v>385</v>
      </c>
      <c r="S2" s="196"/>
      <c r="T2" s="196"/>
      <c r="U2" s="196"/>
      <c r="V2" s="196" t="s">
        <v>385</v>
      </c>
      <c r="W2" s="196"/>
      <c r="X2" s="196"/>
      <c r="Y2" s="196"/>
      <c r="Z2" s="196" t="s">
        <v>385</v>
      </c>
      <c r="AA2" s="196"/>
      <c r="AB2" s="196"/>
      <c r="AC2" s="196"/>
      <c r="AD2" s="196" t="s">
        <v>385</v>
      </c>
      <c r="AE2" s="196"/>
      <c r="AF2" s="196"/>
      <c r="AG2" s="196"/>
    </row>
    <row r="3" spans="1:33">
      <c r="A3" s="131" t="s">
        <v>339</v>
      </c>
      <c r="B3" s="130" t="s">
        <v>340</v>
      </c>
      <c r="C3" s="130">
        <v>4</v>
      </c>
      <c r="D3" s="130" t="s">
        <v>341</v>
      </c>
      <c r="E3" s="130">
        <v>8</v>
      </c>
      <c r="F3" s="130" t="s">
        <v>340</v>
      </c>
      <c r="G3" s="130">
        <v>4</v>
      </c>
      <c r="H3" s="130" t="s">
        <v>341</v>
      </c>
      <c r="I3" s="130">
        <v>8</v>
      </c>
      <c r="J3" s="130" t="s">
        <v>340</v>
      </c>
      <c r="K3" s="130">
        <v>4</v>
      </c>
      <c r="L3" s="130" t="s">
        <v>341</v>
      </c>
      <c r="M3" s="130">
        <v>8</v>
      </c>
      <c r="N3" s="130" t="s">
        <v>340</v>
      </c>
      <c r="O3" s="130">
        <v>4</v>
      </c>
      <c r="P3" s="130" t="s">
        <v>341</v>
      </c>
      <c r="Q3" s="130">
        <v>8</v>
      </c>
      <c r="R3" s="130" t="s">
        <v>347</v>
      </c>
      <c r="S3" s="130">
        <v>4</v>
      </c>
      <c r="T3" s="130" t="s">
        <v>348</v>
      </c>
      <c r="U3" s="130">
        <v>8</v>
      </c>
      <c r="V3" s="130" t="s">
        <v>347</v>
      </c>
      <c r="W3" s="130">
        <v>4</v>
      </c>
      <c r="X3" s="130" t="s">
        <v>348</v>
      </c>
      <c r="Y3" s="130">
        <v>8</v>
      </c>
      <c r="Z3" s="130" t="s">
        <v>347</v>
      </c>
      <c r="AA3" s="130">
        <v>4</v>
      </c>
      <c r="AB3" s="130" t="s">
        <v>348</v>
      </c>
      <c r="AC3" s="130">
        <v>8</v>
      </c>
      <c r="AD3" s="130" t="s">
        <v>347</v>
      </c>
      <c r="AE3" s="130">
        <v>4</v>
      </c>
      <c r="AF3" s="130" t="s">
        <v>348</v>
      </c>
      <c r="AG3" s="130">
        <v>8</v>
      </c>
    </row>
    <row r="4" spans="1:33">
      <c r="A4" s="131" t="s">
        <v>335</v>
      </c>
      <c r="B4" s="131" t="s">
        <v>388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</row>
    <row r="5" spans="1:33">
      <c r="A5" s="131" t="s">
        <v>336</v>
      </c>
      <c r="B5" s="131">
        <v>11</v>
      </c>
      <c r="C5" s="131">
        <v>18</v>
      </c>
      <c r="D5" s="131"/>
      <c r="E5" s="131"/>
      <c r="F5" s="131">
        <v>8</v>
      </c>
      <c r="G5" s="131">
        <v>5</v>
      </c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</row>
    <row r="6" spans="1:33">
      <c r="A6" s="131" t="s">
        <v>356</v>
      </c>
      <c r="B6" s="131">
        <v>0</v>
      </c>
      <c r="C6" s="131"/>
      <c r="D6" s="131"/>
      <c r="E6" s="131"/>
      <c r="F6" s="131">
        <v>2</v>
      </c>
      <c r="G6" s="131">
        <v>5</v>
      </c>
      <c r="H6" s="131"/>
      <c r="I6" s="131"/>
      <c r="J6" s="131">
        <v>8</v>
      </c>
      <c r="K6" s="131"/>
      <c r="L6" s="131"/>
      <c r="M6" s="131"/>
      <c r="N6" s="131"/>
      <c r="O6" s="131"/>
      <c r="P6" s="131"/>
      <c r="Q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</row>
    <row r="7" spans="1:33">
      <c r="A7" s="131" t="s">
        <v>363</v>
      </c>
      <c r="B7" s="131"/>
      <c r="C7" s="130"/>
      <c r="D7" s="131"/>
      <c r="E7" s="131"/>
      <c r="F7" s="131"/>
      <c r="G7" s="131"/>
      <c r="H7" s="131"/>
      <c r="I7" s="131"/>
      <c r="J7" s="131">
        <v>4</v>
      </c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</row>
    <row r="8" spans="1:33">
      <c r="A8" s="131" t="s">
        <v>337</v>
      </c>
      <c r="B8" s="131"/>
      <c r="C8" s="131"/>
      <c r="D8" s="131"/>
      <c r="E8" s="131"/>
      <c r="F8" s="131"/>
      <c r="G8" s="131"/>
      <c r="H8" s="131"/>
      <c r="I8" s="131"/>
      <c r="J8" s="131">
        <v>6</v>
      </c>
      <c r="K8" s="131">
        <v>7</v>
      </c>
      <c r="L8" s="131"/>
      <c r="M8" s="131"/>
      <c r="N8" s="131"/>
      <c r="O8" s="131"/>
      <c r="P8" s="131"/>
      <c r="Q8" s="131"/>
      <c r="R8" s="131">
        <v>8</v>
      </c>
      <c r="S8" s="131">
        <v>0</v>
      </c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</row>
    <row r="9" spans="1:33">
      <c r="A9" s="131" t="s">
        <v>357</v>
      </c>
      <c r="B9" s="131"/>
      <c r="C9" s="131"/>
      <c r="D9" s="131"/>
      <c r="E9" s="131"/>
      <c r="F9" s="131"/>
      <c r="G9" s="131"/>
      <c r="H9" s="131"/>
      <c r="I9" s="131"/>
      <c r="J9" s="131"/>
      <c r="K9" s="131">
        <v>5</v>
      </c>
      <c r="L9" s="131"/>
      <c r="M9" s="131"/>
      <c r="N9" s="131">
        <v>4</v>
      </c>
      <c r="O9" s="131"/>
      <c r="P9" s="131"/>
      <c r="Q9" s="131"/>
      <c r="R9" s="131">
        <v>14</v>
      </c>
      <c r="S9" s="131">
        <v>18</v>
      </c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</row>
    <row r="10" spans="1:33">
      <c r="A10" s="131" t="s">
        <v>362</v>
      </c>
      <c r="B10" s="131"/>
      <c r="C10" s="131"/>
      <c r="D10" s="131"/>
      <c r="E10" s="131"/>
      <c r="F10" s="131"/>
      <c r="G10" s="131"/>
      <c r="H10" s="131"/>
      <c r="I10" s="131"/>
      <c r="J10" s="131"/>
      <c r="K10" s="131">
        <v>2</v>
      </c>
      <c r="L10" s="131"/>
      <c r="M10" s="131"/>
      <c r="N10" s="131">
        <v>4</v>
      </c>
      <c r="O10" s="131">
        <v>5</v>
      </c>
      <c r="P10" s="131"/>
      <c r="Q10" s="131"/>
      <c r="R10" s="131">
        <v>8</v>
      </c>
      <c r="S10" s="131">
        <v>10</v>
      </c>
      <c r="T10" s="131"/>
      <c r="U10" s="131"/>
      <c r="V10" s="131">
        <v>5</v>
      </c>
      <c r="W10" s="131">
        <v>10</v>
      </c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</row>
    <row r="11" spans="1:33">
      <c r="A11" s="131" t="s">
        <v>358</v>
      </c>
      <c r="B11" s="131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>
        <v>7</v>
      </c>
      <c r="P11" s="131"/>
      <c r="Q11" s="131"/>
      <c r="R11" s="131"/>
      <c r="S11" s="131"/>
      <c r="T11" s="131"/>
      <c r="U11" s="131"/>
      <c r="V11" s="131">
        <v>15</v>
      </c>
      <c r="W11" s="131">
        <v>18</v>
      </c>
      <c r="X11" s="131"/>
      <c r="Y11" s="131"/>
      <c r="Z11" s="131">
        <v>10</v>
      </c>
      <c r="AA11" s="131">
        <v>18</v>
      </c>
      <c r="AB11" s="131"/>
      <c r="AC11" s="131"/>
      <c r="AD11" s="131">
        <v>5</v>
      </c>
      <c r="AE11" s="131">
        <v>0</v>
      </c>
      <c r="AF11" s="131"/>
      <c r="AG11" s="131"/>
    </row>
    <row r="12" spans="1:33">
      <c r="A12" s="131" t="s">
        <v>359</v>
      </c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>
        <v>5</v>
      </c>
      <c r="W12" s="131">
        <v>10</v>
      </c>
      <c r="X12" s="131"/>
      <c r="Y12" s="131"/>
      <c r="Z12" s="131">
        <v>15</v>
      </c>
      <c r="AA12" s="131">
        <v>20</v>
      </c>
      <c r="AB12" s="131"/>
      <c r="AC12" s="131"/>
      <c r="AD12" s="131">
        <v>15</v>
      </c>
      <c r="AE12" s="131">
        <v>15</v>
      </c>
      <c r="AF12" s="131"/>
      <c r="AG12" s="131"/>
    </row>
    <row r="13" spans="1:33">
      <c r="A13" s="131" t="s">
        <v>361</v>
      </c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>
        <v>5</v>
      </c>
      <c r="AE13" s="131">
        <v>32</v>
      </c>
      <c r="AF13" s="131"/>
      <c r="AG13" s="131"/>
    </row>
    <row r="14" spans="1:33">
      <c r="A14" s="131" t="s">
        <v>338</v>
      </c>
      <c r="B14" s="131"/>
      <c r="C14" s="131"/>
      <c r="D14" s="131">
        <v>5</v>
      </c>
      <c r="E14" s="131">
        <v>10</v>
      </c>
      <c r="F14" s="131"/>
      <c r="G14" s="131"/>
      <c r="H14" s="131">
        <v>6</v>
      </c>
      <c r="I14" s="131">
        <v>12</v>
      </c>
      <c r="J14" s="131"/>
      <c r="K14" s="131"/>
      <c r="L14" s="131">
        <v>7</v>
      </c>
      <c r="M14" s="131">
        <v>15</v>
      </c>
      <c r="N14" s="131"/>
      <c r="O14" s="131"/>
      <c r="P14" s="131">
        <v>5</v>
      </c>
      <c r="Q14" s="131">
        <v>5</v>
      </c>
      <c r="R14" s="131"/>
      <c r="S14" s="131"/>
      <c r="T14" s="131">
        <v>15</v>
      </c>
      <c r="U14" s="131">
        <v>15</v>
      </c>
      <c r="V14" s="131"/>
      <c r="W14" s="131"/>
      <c r="X14" s="131">
        <v>10</v>
      </c>
      <c r="Y14" s="131">
        <v>8</v>
      </c>
      <c r="Z14" s="131"/>
      <c r="AA14" s="131"/>
      <c r="AB14" s="131">
        <v>25</v>
      </c>
      <c r="AC14" s="131">
        <v>30</v>
      </c>
      <c r="AD14" s="131"/>
      <c r="AE14" s="131"/>
      <c r="AF14" s="131">
        <v>30</v>
      </c>
      <c r="AG14" s="131">
        <v>25</v>
      </c>
    </row>
    <row r="15" spans="1:33">
      <c r="A15" s="131" t="s">
        <v>360</v>
      </c>
      <c r="B15" s="131"/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N15" s="131"/>
      <c r="O15" s="131"/>
      <c r="P15" s="131">
        <v>2</v>
      </c>
      <c r="Q15" s="131">
        <v>6</v>
      </c>
      <c r="R15" s="131"/>
      <c r="S15" s="131"/>
      <c r="T15" s="131">
        <v>10</v>
      </c>
      <c r="U15" s="131">
        <v>15</v>
      </c>
      <c r="V15" s="131"/>
      <c r="W15" s="131"/>
      <c r="X15" s="131">
        <v>15</v>
      </c>
      <c r="Y15" s="131">
        <v>22</v>
      </c>
      <c r="Z15" s="131"/>
      <c r="AA15" s="131"/>
      <c r="AB15" s="131">
        <v>20</v>
      </c>
      <c r="AC15" s="131">
        <v>15</v>
      </c>
      <c r="AD15" s="131"/>
      <c r="AE15" s="131"/>
      <c r="AF15" s="131">
        <v>15</v>
      </c>
      <c r="AG15" s="131">
        <v>20</v>
      </c>
    </row>
    <row r="16" spans="1:33">
      <c r="A16" s="131" t="s">
        <v>374</v>
      </c>
      <c r="B16" s="131"/>
      <c r="C16" s="131">
        <v>3</v>
      </c>
      <c r="D16" s="131"/>
      <c r="E16" s="131">
        <v>3</v>
      </c>
      <c r="F16" s="131">
        <v>3</v>
      </c>
      <c r="G16">
        <v>3</v>
      </c>
      <c r="H16" s="131">
        <v>3</v>
      </c>
      <c r="I16" s="131">
        <v>3</v>
      </c>
      <c r="J16" s="131"/>
      <c r="K16" s="131"/>
      <c r="L16" s="131">
        <v>8</v>
      </c>
      <c r="M16" s="131">
        <v>10</v>
      </c>
      <c r="N16" s="131"/>
      <c r="O16" s="131">
        <v>10</v>
      </c>
      <c r="P16" s="131">
        <v>10</v>
      </c>
      <c r="Q16" s="131"/>
      <c r="S16" s="131">
        <v>18</v>
      </c>
      <c r="T16" s="131">
        <v>18</v>
      </c>
      <c r="U16" s="131"/>
      <c r="W16" s="131">
        <v>14</v>
      </c>
      <c r="X16" s="131">
        <v>14</v>
      </c>
      <c r="Y16" s="131"/>
      <c r="Z16" s="131"/>
      <c r="AA16" s="131">
        <v>10</v>
      </c>
      <c r="AB16" s="131">
        <v>10</v>
      </c>
      <c r="AC16" s="131"/>
      <c r="AD16" s="131"/>
      <c r="AE16" s="131">
        <v>6</v>
      </c>
      <c r="AF16" s="131">
        <v>6</v>
      </c>
      <c r="AG16" s="131"/>
    </row>
    <row r="17" spans="1:33">
      <c r="A17" s="131" t="s">
        <v>373</v>
      </c>
      <c r="B17" s="131"/>
      <c r="C17" s="131">
        <v>3</v>
      </c>
      <c r="D17" s="131"/>
      <c r="E17" s="131">
        <v>3</v>
      </c>
      <c r="F17" s="131">
        <v>3</v>
      </c>
      <c r="G17" s="131">
        <v>3</v>
      </c>
      <c r="H17" s="131">
        <v>3</v>
      </c>
      <c r="I17">
        <v>3</v>
      </c>
      <c r="J17" s="131"/>
      <c r="K17" s="131"/>
      <c r="L17" s="131"/>
      <c r="M17" s="131">
        <v>5</v>
      </c>
      <c r="N17" s="131">
        <v>10</v>
      </c>
      <c r="O17" s="131"/>
      <c r="P17" s="131"/>
      <c r="Q17" s="131">
        <v>10</v>
      </c>
      <c r="R17" s="131">
        <v>18</v>
      </c>
      <c r="S17" s="131"/>
      <c r="T17" s="131"/>
      <c r="U17" s="131">
        <v>18</v>
      </c>
      <c r="V17" s="131">
        <v>14</v>
      </c>
      <c r="W17" s="131"/>
      <c r="X17" s="131"/>
      <c r="Y17" s="131">
        <v>14</v>
      </c>
      <c r="Z17" s="131">
        <v>10</v>
      </c>
      <c r="AA17" s="131"/>
      <c r="AB17" s="131"/>
      <c r="AC17" s="131">
        <v>10</v>
      </c>
      <c r="AD17" s="131">
        <v>6</v>
      </c>
      <c r="AE17" s="131"/>
      <c r="AF17" s="131"/>
      <c r="AG17" s="131">
        <v>6</v>
      </c>
    </row>
    <row r="18" spans="1:33">
      <c r="A18" s="131" t="s">
        <v>375</v>
      </c>
      <c r="B18" s="131"/>
      <c r="C18" s="131">
        <v>3</v>
      </c>
      <c r="D18" s="131"/>
      <c r="E18" s="131">
        <v>3</v>
      </c>
      <c r="F18" s="131">
        <v>3</v>
      </c>
      <c r="G18" s="131">
        <v>3</v>
      </c>
      <c r="H18" s="131">
        <v>3</v>
      </c>
      <c r="I18" s="131">
        <v>3</v>
      </c>
      <c r="J18" s="131"/>
      <c r="K18" s="131"/>
      <c r="L18" s="131"/>
      <c r="M18" s="131"/>
      <c r="N18" s="131"/>
      <c r="O18" s="131">
        <v>10</v>
      </c>
      <c r="P18" s="131"/>
      <c r="Q18" s="131">
        <v>10</v>
      </c>
      <c r="R18" s="131"/>
      <c r="S18" s="131">
        <v>18</v>
      </c>
      <c r="T18" s="131"/>
      <c r="U18" s="131">
        <v>18</v>
      </c>
      <c r="V18" s="131"/>
      <c r="W18" s="131">
        <v>14</v>
      </c>
      <c r="X18" s="131"/>
      <c r="Y18" s="131">
        <v>14</v>
      </c>
      <c r="Z18" s="131"/>
      <c r="AA18" s="131">
        <v>10</v>
      </c>
      <c r="AB18" s="131"/>
      <c r="AC18" s="131">
        <v>10</v>
      </c>
      <c r="AD18" s="131"/>
      <c r="AE18" s="131">
        <v>6</v>
      </c>
      <c r="AF18" s="131"/>
      <c r="AG18" s="131">
        <v>6</v>
      </c>
    </row>
    <row r="19" spans="1:33">
      <c r="A19" s="131" t="s">
        <v>376</v>
      </c>
      <c r="B19" s="131"/>
      <c r="C19" s="131">
        <v>3</v>
      </c>
      <c r="D19" s="131"/>
      <c r="E19" s="131">
        <v>3</v>
      </c>
      <c r="F19" s="131">
        <v>3</v>
      </c>
      <c r="G19" s="131">
        <v>3</v>
      </c>
      <c r="H19" s="131">
        <v>3</v>
      </c>
      <c r="I19" s="131">
        <v>3</v>
      </c>
      <c r="J19" s="131"/>
      <c r="K19" s="131"/>
      <c r="L19" s="131"/>
      <c r="M19" s="131"/>
      <c r="N19" s="131">
        <v>10</v>
      </c>
      <c r="O19" s="131"/>
      <c r="P19" s="131">
        <v>10</v>
      </c>
      <c r="Q19" s="131"/>
      <c r="R19" s="131">
        <v>18</v>
      </c>
      <c r="S19" s="131"/>
      <c r="T19" s="131">
        <v>18</v>
      </c>
      <c r="U19" s="131"/>
      <c r="V19" s="131">
        <v>14</v>
      </c>
      <c r="W19" s="131"/>
      <c r="X19" s="131">
        <v>14</v>
      </c>
      <c r="Y19" s="131"/>
      <c r="Z19" s="131">
        <v>10</v>
      </c>
      <c r="AA19" s="131"/>
      <c r="AB19" s="131">
        <v>10</v>
      </c>
      <c r="AC19" s="131"/>
      <c r="AD19" s="131">
        <v>6</v>
      </c>
      <c r="AE19" s="131"/>
      <c r="AF19" s="131">
        <v>6</v>
      </c>
      <c r="AG19" s="131"/>
    </row>
    <row r="20" spans="1:33">
      <c r="A20" s="131" t="s">
        <v>377</v>
      </c>
      <c r="B20" s="131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W20" s="131">
        <v>2</v>
      </c>
      <c r="X20" s="131">
        <v>2</v>
      </c>
      <c r="Y20" s="131"/>
      <c r="Z20" s="131"/>
      <c r="AA20" s="131">
        <v>6</v>
      </c>
      <c r="AB20" s="131">
        <v>6</v>
      </c>
      <c r="AC20" s="131"/>
      <c r="AD20" s="131"/>
      <c r="AE20" s="131">
        <v>10</v>
      </c>
      <c r="AF20" s="131">
        <v>10</v>
      </c>
      <c r="AG20" s="131"/>
    </row>
    <row r="21" spans="1:33">
      <c r="A21" s="131" t="s">
        <v>378</v>
      </c>
      <c r="B21" s="131"/>
      <c r="C21" s="131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>
        <v>2</v>
      </c>
      <c r="W21" s="131"/>
      <c r="X21" s="131"/>
      <c r="Y21" s="131">
        <v>2</v>
      </c>
      <c r="Z21" s="131">
        <v>6</v>
      </c>
      <c r="AA21" s="131"/>
      <c r="AB21" s="131"/>
      <c r="AC21" s="131">
        <v>6</v>
      </c>
      <c r="AD21" s="131">
        <v>10</v>
      </c>
      <c r="AE21" s="131"/>
      <c r="AF21" s="131"/>
      <c r="AG21" s="131">
        <v>10</v>
      </c>
    </row>
    <row r="22" spans="1:33">
      <c r="A22" s="131" t="s">
        <v>379</v>
      </c>
      <c r="B22" s="131"/>
      <c r="C22" s="131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>
        <v>2</v>
      </c>
      <c r="X22" s="131"/>
      <c r="Y22" s="131">
        <v>2</v>
      </c>
      <c r="Z22" s="131"/>
      <c r="AA22" s="131">
        <v>6</v>
      </c>
      <c r="AB22" s="131"/>
      <c r="AC22" s="131">
        <v>6</v>
      </c>
      <c r="AD22" s="131"/>
      <c r="AE22" s="131">
        <v>10</v>
      </c>
      <c r="AF22" s="131"/>
      <c r="AG22" s="131">
        <v>10</v>
      </c>
    </row>
    <row r="23" spans="1:33">
      <c r="A23" s="131" t="s">
        <v>380</v>
      </c>
      <c r="B23" s="131"/>
      <c r="C23" s="131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>
        <v>2</v>
      </c>
      <c r="W23" s="131"/>
      <c r="X23" s="131">
        <v>2</v>
      </c>
      <c r="Y23" s="131"/>
      <c r="Z23" s="131">
        <v>6</v>
      </c>
      <c r="AA23" s="131"/>
      <c r="AB23" s="131">
        <v>6</v>
      </c>
      <c r="AC23" s="131"/>
      <c r="AD23" s="131">
        <v>10</v>
      </c>
      <c r="AE23" s="131"/>
      <c r="AF23" s="131">
        <v>10</v>
      </c>
      <c r="AG23" s="131"/>
    </row>
    <row r="24" spans="1:33">
      <c r="A24" s="131" t="s">
        <v>351</v>
      </c>
      <c r="B24" s="131"/>
      <c r="C24" s="131">
        <v>20</v>
      </c>
      <c r="D24" s="131"/>
      <c r="E24" s="131">
        <v>20</v>
      </c>
      <c r="F24" s="131">
        <v>8</v>
      </c>
      <c r="G24" s="131">
        <v>20</v>
      </c>
      <c r="H24" s="131">
        <v>7</v>
      </c>
      <c r="I24" s="131">
        <v>20</v>
      </c>
      <c r="J24" s="131">
        <v>10</v>
      </c>
      <c r="K24" s="131">
        <v>20</v>
      </c>
      <c r="L24" s="131">
        <v>7</v>
      </c>
      <c r="M24" s="131">
        <v>20</v>
      </c>
      <c r="N24" s="131">
        <v>7</v>
      </c>
      <c r="O24" s="131">
        <v>20</v>
      </c>
      <c r="P24" s="131">
        <v>8</v>
      </c>
      <c r="Q24" s="131">
        <v>20</v>
      </c>
      <c r="R24" s="131">
        <v>7</v>
      </c>
      <c r="S24" s="131">
        <v>20</v>
      </c>
      <c r="T24" s="131">
        <v>7</v>
      </c>
      <c r="U24" s="131">
        <v>20</v>
      </c>
      <c r="V24" s="131">
        <v>8</v>
      </c>
      <c r="W24" s="131">
        <v>20</v>
      </c>
      <c r="X24" s="131">
        <v>8</v>
      </c>
      <c r="Y24" s="131">
        <v>20</v>
      </c>
      <c r="Z24" s="131">
        <v>11</v>
      </c>
      <c r="AA24" s="131">
        <v>15</v>
      </c>
      <c r="AB24" s="131">
        <v>11</v>
      </c>
      <c r="AC24" s="131">
        <v>15</v>
      </c>
      <c r="AD24" s="131">
        <v>20</v>
      </c>
      <c r="AE24" s="131">
        <v>8</v>
      </c>
      <c r="AF24" s="131">
        <v>20</v>
      </c>
      <c r="AG24" s="131">
        <v>8</v>
      </c>
    </row>
    <row r="25" spans="1:33">
      <c r="A25" s="131" t="s">
        <v>352</v>
      </c>
      <c r="B25" s="131">
        <v>8</v>
      </c>
      <c r="C25" s="131">
        <v>8</v>
      </c>
      <c r="D25" s="131">
        <v>8</v>
      </c>
      <c r="E25" s="131">
        <v>9</v>
      </c>
      <c r="F25" s="131">
        <v>8</v>
      </c>
      <c r="G25" s="131">
        <v>6</v>
      </c>
      <c r="H25" s="131">
        <v>15</v>
      </c>
      <c r="I25" s="131">
        <v>9</v>
      </c>
      <c r="J25" s="131">
        <v>7</v>
      </c>
      <c r="K25" s="131">
        <v>8</v>
      </c>
      <c r="L25" s="131">
        <v>9</v>
      </c>
      <c r="M25" s="131">
        <v>5</v>
      </c>
      <c r="N25" s="131">
        <v>8</v>
      </c>
      <c r="O25" s="131">
        <v>9</v>
      </c>
      <c r="P25" s="131">
        <v>7</v>
      </c>
      <c r="Q25" s="131">
        <v>6</v>
      </c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31"/>
      <c r="AC25" s="131"/>
      <c r="AD25" s="131"/>
      <c r="AE25" s="131"/>
      <c r="AF25" s="131"/>
      <c r="AG25" s="131"/>
    </row>
    <row r="26" spans="1:33">
      <c r="A26" s="131" t="s">
        <v>353</v>
      </c>
      <c r="B26" s="131">
        <v>7</v>
      </c>
      <c r="C26" s="131">
        <v>7</v>
      </c>
      <c r="D26" s="131">
        <v>12</v>
      </c>
      <c r="E26" s="131">
        <v>4</v>
      </c>
      <c r="F26" s="131">
        <v>4</v>
      </c>
      <c r="G26" s="131">
        <v>2</v>
      </c>
      <c r="H26" s="131">
        <v>4</v>
      </c>
      <c r="I26" s="131">
        <v>3</v>
      </c>
      <c r="J26" s="131">
        <v>4</v>
      </c>
      <c r="K26" s="131">
        <v>4</v>
      </c>
      <c r="L26" s="131">
        <v>8</v>
      </c>
      <c r="M26" s="131">
        <v>4</v>
      </c>
      <c r="N26" s="131">
        <v>4</v>
      </c>
      <c r="O26" s="131">
        <v>7</v>
      </c>
      <c r="P26" s="131">
        <v>5</v>
      </c>
      <c r="Q26" s="131">
        <v>4</v>
      </c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  <c r="AF26" s="131"/>
      <c r="AG26" s="131"/>
    </row>
    <row r="27" spans="1:33">
      <c r="A27" s="131" t="s">
        <v>354</v>
      </c>
      <c r="B27" s="131">
        <v>4</v>
      </c>
      <c r="C27" s="131">
        <v>5</v>
      </c>
      <c r="D27" s="131">
        <v>6</v>
      </c>
      <c r="E27" s="131"/>
      <c r="F27" s="131"/>
      <c r="G27" s="131">
        <v>7</v>
      </c>
      <c r="H27" s="131">
        <v>8</v>
      </c>
      <c r="I27" s="131">
        <v>5</v>
      </c>
      <c r="J27" s="131">
        <v>1</v>
      </c>
      <c r="K27" s="131">
        <v>2</v>
      </c>
      <c r="L27" s="131">
        <v>8</v>
      </c>
      <c r="M27" s="131">
        <v>3</v>
      </c>
      <c r="N27" s="131">
        <v>5</v>
      </c>
      <c r="O27" s="131">
        <v>5</v>
      </c>
      <c r="P27" s="131">
        <v>3</v>
      </c>
      <c r="Q27" s="131">
        <v>4</v>
      </c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  <c r="AG27" s="131"/>
    </row>
    <row r="28" spans="1:33">
      <c r="A28" s="131" t="s">
        <v>364</v>
      </c>
      <c r="B28" s="131">
        <v>70</v>
      </c>
      <c r="C28" s="131">
        <v>42</v>
      </c>
      <c r="D28" s="131">
        <v>69</v>
      </c>
      <c r="E28" s="131">
        <v>57</v>
      </c>
      <c r="F28" s="131">
        <v>70</v>
      </c>
      <c r="G28" s="131">
        <v>55</v>
      </c>
      <c r="H28" s="131">
        <v>60</v>
      </c>
      <c r="I28" s="131">
        <v>51</v>
      </c>
      <c r="J28" s="131">
        <v>60</v>
      </c>
      <c r="K28" s="131">
        <v>52</v>
      </c>
      <c r="L28" s="131">
        <v>57</v>
      </c>
      <c r="M28" s="131">
        <v>45</v>
      </c>
      <c r="N28" s="131">
        <v>48</v>
      </c>
      <c r="O28" s="131">
        <v>27</v>
      </c>
      <c r="P28" s="131">
        <v>50</v>
      </c>
      <c r="Q28" s="131">
        <v>35</v>
      </c>
      <c r="R28" s="131">
        <v>27</v>
      </c>
      <c r="S28" s="131">
        <v>16</v>
      </c>
      <c r="T28" s="131">
        <v>32</v>
      </c>
      <c r="U28" s="131">
        <v>14</v>
      </c>
      <c r="V28" s="131">
        <v>35</v>
      </c>
      <c r="W28" s="131">
        <v>10</v>
      </c>
      <c r="X28" s="131">
        <v>35</v>
      </c>
      <c r="Y28" s="131">
        <v>18</v>
      </c>
      <c r="Z28" s="131">
        <v>32</v>
      </c>
      <c r="AA28" s="131">
        <v>15</v>
      </c>
      <c r="AB28" s="131">
        <v>15</v>
      </c>
      <c r="AC28" s="131">
        <v>8</v>
      </c>
      <c r="AD28" s="131">
        <v>23</v>
      </c>
      <c r="AE28" s="131">
        <v>13</v>
      </c>
      <c r="AF28" s="131">
        <v>3</v>
      </c>
      <c r="AG28" s="131">
        <v>15</v>
      </c>
    </row>
    <row r="29" spans="1:33">
      <c r="A29" s="133" t="s">
        <v>390</v>
      </c>
      <c r="B29" s="132">
        <f>SUM(B4:B28)</f>
        <v>100</v>
      </c>
      <c r="C29" s="132">
        <f t="shared" ref="C29:H29" si="0">SUM(C4:C28)</f>
        <v>112</v>
      </c>
      <c r="D29" s="132">
        <f t="shared" si="0"/>
        <v>100</v>
      </c>
      <c r="E29" s="132">
        <f t="shared" si="0"/>
        <v>112</v>
      </c>
      <c r="F29" s="132">
        <f t="shared" si="0"/>
        <v>112</v>
      </c>
      <c r="G29" s="132">
        <f t="shared" si="0"/>
        <v>112</v>
      </c>
      <c r="H29" s="132">
        <f t="shared" si="0"/>
        <v>112</v>
      </c>
      <c r="I29" s="132">
        <f t="shared" ref="I29:AG29" si="1">SUM(I4:I28)</f>
        <v>112</v>
      </c>
      <c r="J29" s="132">
        <f t="shared" si="1"/>
        <v>100</v>
      </c>
      <c r="K29" s="132">
        <f t="shared" si="1"/>
        <v>100</v>
      </c>
      <c r="L29" s="132">
        <f t="shared" si="1"/>
        <v>104</v>
      </c>
      <c r="M29" s="132">
        <f t="shared" si="1"/>
        <v>107</v>
      </c>
      <c r="N29" s="132">
        <f t="shared" si="1"/>
        <v>100</v>
      </c>
      <c r="O29" s="132">
        <f t="shared" si="1"/>
        <v>100</v>
      </c>
      <c r="P29" s="132">
        <f t="shared" si="1"/>
        <v>100</v>
      </c>
      <c r="Q29" s="132">
        <f t="shared" si="1"/>
        <v>100</v>
      </c>
      <c r="R29" s="132">
        <f t="shared" si="1"/>
        <v>100</v>
      </c>
      <c r="S29" s="132">
        <f t="shared" si="1"/>
        <v>100</v>
      </c>
      <c r="T29" s="132">
        <f t="shared" si="1"/>
        <v>100</v>
      </c>
      <c r="U29" s="132">
        <f t="shared" si="1"/>
        <v>100</v>
      </c>
      <c r="V29" s="132">
        <f t="shared" si="1"/>
        <v>100</v>
      </c>
      <c r="W29" s="132">
        <f t="shared" si="1"/>
        <v>100</v>
      </c>
      <c r="X29" s="132">
        <f t="shared" si="1"/>
        <v>100</v>
      </c>
      <c r="Y29" s="132">
        <f t="shared" si="1"/>
        <v>100</v>
      </c>
      <c r="Z29" s="132">
        <f t="shared" si="1"/>
        <v>100</v>
      </c>
      <c r="AA29" s="132">
        <f t="shared" si="1"/>
        <v>100</v>
      </c>
      <c r="AB29" s="132">
        <f t="shared" si="1"/>
        <v>103</v>
      </c>
      <c r="AC29" s="132">
        <f t="shared" si="1"/>
        <v>100</v>
      </c>
      <c r="AD29" s="132">
        <f t="shared" si="1"/>
        <v>100</v>
      </c>
      <c r="AE29" s="132">
        <f t="shared" si="1"/>
        <v>100</v>
      </c>
      <c r="AF29" s="132">
        <f t="shared" si="1"/>
        <v>100</v>
      </c>
      <c r="AG29" s="132">
        <f t="shared" si="1"/>
        <v>100</v>
      </c>
    </row>
    <row r="30" spans="1:33">
      <c r="A30" s="133" t="s">
        <v>389</v>
      </c>
      <c r="B30" s="132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</row>
    <row r="31" spans="1:33">
      <c r="A31" s="133" t="s">
        <v>386</v>
      </c>
      <c r="B31" s="132">
        <f t="shared" ref="B31:T31" si="2">(B5*1+B6*2+B7*5+B8*5+B9*10+B10*25+B11*25+B12*50+B13*125)*0.01</f>
        <v>0.11</v>
      </c>
      <c r="C31" s="132">
        <f t="shared" si="2"/>
        <v>0.18</v>
      </c>
      <c r="D31" s="132">
        <f t="shared" si="2"/>
        <v>0</v>
      </c>
      <c r="E31" s="132">
        <f t="shared" si="2"/>
        <v>0</v>
      </c>
      <c r="F31" s="132">
        <f t="shared" si="2"/>
        <v>0.12</v>
      </c>
      <c r="G31" s="132">
        <f t="shared" si="2"/>
        <v>0.15</v>
      </c>
      <c r="H31" s="132">
        <f t="shared" si="2"/>
        <v>0</v>
      </c>
      <c r="I31" s="132">
        <f t="shared" si="2"/>
        <v>0</v>
      </c>
      <c r="J31" s="132">
        <f t="shared" si="2"/>
        <v>0.66</v>
      </c>
      <c r="K31" s="132">
        <f t="shared" si="2"/>
        <v>1.35</v>
      </c>
      <c r="L31" s="132">
        <f t="shared" si="2"/>
        <v>0</v>
      </c>
      <c r="M31" s="132">
        <f t="shared" si="2"/>
        <v>0</v>
      </c>
      <c r="N31" s="132">
        <f t="shared" si="2"/>
        <v>1.4000000000000001</v>
      </c>
      <c r="O31" s="132">
        <f t="shared" si="2"/>
        <v>3</v>
      </c>
      <c r="P31" s="132">
        <f t="shared" si="2"/>
        <v>0</v>
      </c>
      <c r="Q31" s="132">
        <f t="shared" si="2"/>
        <v>0</v>
      </c>
      <c r="R31" s="132">
        <f t="shared" si="2"/>
        <v>3.8000000000000003</v>
      </c>
      <c r="S31" s="132">
        <f t="shared" si="2"/>
        <v>4.3</v>
      </c>
      <c r="T31" s="132">
        <f t="shared" si="2"/>
        <v>0</v>
      </c>
      <c r="U31" s="132">
        <f t="shared" ref="U31:AG31" si="3">(U5*1+U6*2+U7*5+U8*5+U9*10+U10*25+U11*25+U12*50+U13*125)*0.01</f>
        <v>0</v>
      </c>
      <c r="V31" s="132">
        <f t="shared" si="3"/>
        <v>7.5</v>
      </c>
      <c r="W31" s="132">
        <f t="shared" si="3"/>
        <v>12</v>
      </c>
      <c r="X31" s="132">
        <f t="shared" si="3"/>
        <v>0</v>
      </c>
      <c r="Y31" s="132">
        <f t="shared" si="3"/>
        <v>0</v>
      </c>
      <c r="Z31" s="132">
        <f t="shared" si="3"/>
        <v>10</v>
      </c>
      <c r="AA31" s="132">
        <f t="shared" si="3"/>
        <v>14.5</v>
      </c>
      <c r="AB31" s="132">
        <f t="shared" si="3"/>
        <v>0</v>
      </c>
      <c r="AC31" s="132">
        <f t="shared" si="3"/>
        <v>0</v>
      </c>
      <c r="AD31" s="132">
        <f t="shared" si="3"/>
        <v>15</v>
      </c>
      <c r="AE31" s="132">
        <f t="shared" si="3"/>
        <v>47.5</v>
      </c>
      <c r="AF31" s="132">
        <f t="shared" si="3"/>
        <v>0</v>
      </c>
      <c r="AG31" s="132">
        <f t="shared" si="3"/>
        <v>0</v>
      </c>
    </row>
    <row r="32" spans="1:33">
      <c r="A32" s="133" t="s">
        <v>387</v>
      </c>
      <c r="B32" s="132">
        <f t="shared" ref="B32:T32" si="4">(B14+B15*2)*0.01</f>
        <v>0</v>
      </c>
      <c r="C32" s="132">
        <f t="shared" si="4"/>
        <v>0</v>
      </c>
      <c r="D32" s="132">
        <f t="shared" si="4"/>
        <v>0.05</v>
      </c>
      <c r="E32" s="132">
        <f t="shared" si="4"/>
        <v>0.1</v>
      </c>
      <c r="F32" s="132">
        <f t="shared" si="4"/>
        <v>0</v>
      </c>
      <c r="G32" s="132">
        <f t="shared" si="4"/>
        <v>0</v>
      </c>
      <c r="H32" s="132">
        <f t="shared" si="4"/>
        <v>0.06</v>
      </c>
      <c r="I32" s="132">
        <f t="shared" si="4"/>
        <v>0.12</v>
      </c>
      <c r="J32" s="132">
        <f t="shared" si="4"/>
        <v>0</v>
      </c>
      <c r="K32" s="132">
        <f t="shared" si="4"/>
        <v>0</v>
      </c>
      <c r="L32" s="132">
        <f t="shared" si="4"/>
        <v>7.0000000000000007E-2</v>
      </c>
      <c r="M32" s="132">
        <f t="shared" si="4"/>
        <v>0.15</v>
      </c>
      <c r="N32" s="132">
        <f t="shared" si="4"/>
        <v>0</v>
      </c>
      <c r="O32" s="132">
        <f t="shared" si="4"/>
        <v>0</v>
      </c>
      <c r="P32" s="132">
        <f t="shared" si="4"/>
        <v>0.09</v>
      </c>
      <c r="Q32" s="132">
        <f t="shared" si="4"/>
        <v>0.17</v>
      </c>
      <c r="R32" s="132">
        <f t="shared" si="4"/>
        <v>0</v>
      </c>
      <c r="S32" s="132">
        <f t="shared" si="4"/>
        <v>0</v>
      </c>
      <c r="T32" s="132">
        <f t="shared" si="4"/>
        <v>0.35000000000000003</v>
      </c>
      <c r="U32" s="132">
        <f t="shared" ref="U32:AG32" si="5">(U14+U15*2)*0.01</f>
        <v>0.45</v>
      </c>
      <c r="V32" s="132">
        <f t="shared" si="5"/>
        <v>0</v>
      </c>
      <c r="W32" s="132">
        <f t="shared" si="5"/>
        <v>0</v>
      </c>
      <c r="X32" s="132">
        <f t="shared" si="5"/>
        <v>0.4</v>
      </c>
      <c r="Y32" s="132">
        <f t="shared" si="5"/>
        <v>0.52</v>
      </c>
      <c r="Z32" s="132">
        <f t="shared" si="5"/>
        <v>0</v>
      </c>
      <c r="AA32" s="132">
        <f t="shared" si="5"/>
        <v>0</v>
      </c>
      <c r="AB32" s="132">
        <f t="shared" si="5"/>
        <v>0.65</v>
      </c>
      <c r="AC32" s="132">
        <f t="shared" si="5"/>
        <v>0.6</v>
      </c>
      <c r="AD32" s="132">
        <f t="shared" si="5"/>
        <v>0</v>
      </c>
      <c r="AE32" s="132">
        <f t="shared" si="5"/>
        <v>0</v>
      </c>
      <c r="AF32" s="132">
        <f t="shared" si="5"/>
        <v>0.6</v>
      </c>
      <c r="AG32" s="132">
        <f t="shared" si="5"/>
        <v>0.65</v>
      </c>
    </row>
    <row r="33" spans="1:33">
      <c r="A33" s="134"/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</row>
    <row r="34" spans="1:33">
      <c r="A34" t="s">
        <v>345</v>
      </c>
    </row>
    <row r="35" spans="1:33">
      <c r="A35" t="s">
        <v>346</v>
      </c>
      <c r="B35" s="197" t="s">
        <v>365</v>
      </c>
      <c r="C35" s="197"/>
      <c r="D35" s="197"/>
      <c r="E35" s="197"/>
      <c r="F35" s="197" t="s">
        <v>366</v>
      </c>
      <c r="G35" s="197"/>
      <c r="H35" s="197"/>
      <c r="I35" s="197"/>
      <c r="J35" s="197" t="s">
        <v>367</v>
      </c>
      <c r="K35" s="197"/>
      <c r="L35" s="197"/>
      <c r="M35" s="197"/>
      <c r="N35" s="197" t="s">
        <v>368</v>
      </c>
      <c r="O35" s="197"/>
      <c r="P35" s="197"/>
      <c r="Q35" s="197"/>
      <c r="R35" s="197" t="s">
        <v>369</v>
      </c>
      <c r="S35" s="197"/>
      <c r="T35" s="197"/>
      <c r="U35" s="197"/>
      <c r="V35" s="197" t="s">
        <v>370</v>
      </c>
      <c r="W35" s="197"/>
      <c r="X35" s="197"/>
      <c r="Y35" s="197"/>
      <c r="Z35" s="197" t="s">
        <v>371</v>
      </c>
      <c r="AA35" s="197"/>
      <c r="AB35" s="197"/>
      <c r="AC35" s="197"/>
      <c r="AD35" s="197" t="s">
        <v>372</v>
      </c>
      <c r="AE35" s="197"/>
      <c r="AF35" s="197"/>
      <c r="AG35" s="197"/>
    </row>
    <row r="37" spans="1:33">
      <c r="A37" t="s">
        <v>729</v>
      </c>
    </row>
    <row r="39" spans="1:33">
      <c r="I39" t="s">
        <v>415</v>
      </c>
    </row>
    <row r="40" spans="1:33">
      <c r="B40" t="s">
        <v>394</v>
      </c>
      <c r="E40" t="s">
        <v>413</v>
      </c>
      <c r="F40" t="s">
        <v>414</v>
      </c>
      <c r="H40" t="s">
        <v>416</v>
      </c>
      <c r="I40" t="s">
        <v>417</v>
      </c>
      <c r="J40" t="s">
        <v>418</v>
      </c>
    </row>
    <row r="41" spans="1:33">
      <c r="B41">
        <v>1</v>
      </c>
      <c r="C41">
        <f>'[1]宠物经验(副本关联表)'!$L18</f>
        <v>25</v>
      </c>
      <c r="E41">
        <v>1.1000000000000001</v>
      </c>
      <c r="F41">
        <f>E41*C41</f>
        <v>27.500000000000004</v>
      </c>
      <c r="H41" s="199">
        <v>1</v>
      </c>
      <c r="I41">
        <v>1</v>
      </c>
      <c r="J41">
        <v>1</v>
      </c>
    </row>
    <row r="42" spans="1:33">
      <c r="B42">
        <v>2</v>
      </c>
      <c r="C42">
        <f>'[1]宠物经验(副本关联表)'!$L19</f>
        <v>30</v>
      </c>
      <c r="E42">
        <v>1.1000000000000001</v>
      </c>
      <c r="F42">
        <f t="shared" ref="F42:F100" si="6">E42*C42</f>
        <v>33</v>
      </c>
      <c r="H42" s="199"/>
      <c r="I42">
        <v>2</v>
      </c>
      <c r="J42">
        <v>1</v>
      </c>
    </row>
    <row r="43" spans="1:33">
      <c r="B43">
        <v>3</v>
      </c>
      <c r="C43">
        <f>'[1]宠物经验(副本关联表)'!$L20</f>
        <v>35</v>
      </c>
      <c r="E43">
        <v>1.2</v>
      </c>
      <c r="F43">
        <f t="shared" si="6"/>
        <v>42</v>
      </c>
      <c r="H43" s="199"/>
      <c r="I43">
        <v>3</v>
      </c>
      <c r="J43">
        <v>2</v>
      </c>
    </row>
    <row r="44" spans="1:33">
      <c r="B44">
        <v>4</v>
      </c>
      <c r="C44">
        <f>'[1]宠物经验(副本关联表)'!$L21</f>
        <v>40</v>
      </c>
      <c r="E44">
        <v>1.2</v>
      </c>
      <c r="F44">
        <f t="shared" si="6"/>
        <v>48</v>
      </c>
      <c r="H44" s="199"/>
      <c r="I44">
        <v>4</v>
      </c>
      <c r="J44">
        <v>2</v>
      </c>
    </row>
    <row r="45" spans="1:33">
      <c r="B45">
        <v>5</v>
      </c>
      <c r="C45">
        <f>'[1]宠物经验(副本关联表)'!$L22</f>
        <v>45</v>
      </c>
      <c r="E45">
        <v>1.2</v>
      </c>
      <c r="F45">
        <f t="shared" si="6"/>
        <v>54</v>
      </c>
      <c r="H45" s="199"/>
      <c r="I45">
        <v>5</v>
      </c>
      <c r="J45">
        <v>3</v>
      </c>
    </row>
    <row r="46" spans="1:33">
      <c r="B46">
        <v>6</v>
      </c>
      <c r="C46">
        <f>'[1]宠物经验(副本关联表)'!$L23</f>
        <v>50</v>
      </c>
      <c r="E46">
        <v>1.2</v>
      </c>
      <c r="F46">
        <f t="shared" si="6"/>
        <v>60</v>
      </c>
      <c r="H46" s="199"/>
      <c r="I46">
        <v>6</v>
      </c>
      <c r="J46">
        <v>3</v>
      </c>
    </row>
    <row r="47" spans="1:33">
      <c r="B47">
        <v>7</v>
      </c>
      <c r="C47">
        <f>'[1]宠物经验(副本关联表)'!$L24</f>
        <v>55</v>
      </c>
      <c r="E47">
        <v>1.2</v>
      </c>
      <c r="F47">
        <f t="shared" si="6"/>
        <v>66</v>
      </c>
      <c r="H47" s="199"/>
      <c r="I47">
        <v>7</v>
      </c>
      <c r="J47">
        <v>4</v>
      </c>
    </row>
    <row r="48" spans="1:33">
      <c r="B48">
        <v>8</v>
      </c>
      <c r="C48">
        <f>'[1]宠物经验(副本关联表)'!$L25</f>
        <v>60</v>
      </c>
      <c r="E48">
        <v>1.2</v>
      </c>
      <c r="F48">
        <f t="shared" si="6"/>
        <v>72</v>
      </c>
      <c r="H48" s="199"/>
      <c r="I48">
        <v>8</v>
      </c>
      <c r="J48">
        <v>4</v>
      </c>
    </row>
    <row r="49" spans="2:10">
      <c r="B49">
        <v>9</v>
      </c>
      <c r="C49">
        <f>'[1]宠物经验(副本关联表)'!$L26</f>
        <v>65</v>
      </c>
      <c r="E49">
        <v>1.2</v>
      </c>
      <c r="F49">
        <f t="shared" si="6"/>
        <v>78</v>
      </c>
      <c r="H49" s="199">
        <v>2</v>
      </c>
      <c r="I49">
        <v>1</v>
      </c>
      <c r="J49">
        <v>5</v>
      </c>
    </row>
    <row r="50" spans="2:10">
      <c r="B50">
        <v>10</v>
      </c>
      <c r="C50">
        <f>'[1]宠物经验(副本关联表)'!$L27</f>
        <v>70</v>
      </c>
      <c r="E50">
        <v>1.2</v>
      </c>
      <c r="F50">
        <f t="shared" si="6"/>
        <v>84</v>
      </c>
      <c r="H50" s="199"/>
      <c r="I50">
        <v>2</v>
      </c>
      <c r="J50">
        <v>5</v>
      </c>
    </row>
    <row r="51" spans="2:10">
      <c r="B51">
        <v>11</v>
      </c>
      <c r="C51">
        <f>'[1]宠物经验(副本关联表)'!$L28</f>
        <v>75</v>
      </c>
      <c r="E51">
        <v>1.3</v>
      </c>
      <c r="F51">
        <f t="shared" si="6"/>
        <v>97.5</v>
      </c>
      <c r="H51" s="199"/>
      <c r="I51">
        <v>3</v>
      </c>
      <c r="J51">
        <v>6</v>
      </c>
    </row>
    <row r="52" spans="2:10">
      <c r="B52">
        <v>12</v>
      </c>
      <c r="C52">
        <f>'[1]宠物经验(副本关联表)'!$L29</f>
        <v>80</v>
      </c>
      <c r="E52">
        <v>1.3</v>
      </c>
      <c r="F52">
        <f t="shared" si="6"/>
        <v>104</v>
      </c>
      <c r="H52" s="199"/>
      <c r="I52">
        <v>4</v>
      </c>
      <c r="J52">
        <v>7</v>
      </c>
    </row>
    <row r="53" spans="2:10">
      <c r="B53">
        <v>13</v>
      </c>
      <c r="C53">
        <f>'[1]宠物经验(副本关联表)'!$L30</f>
        <v>85</v>
      </c>
      <c r="E53">
        <v>1.3</v>
      </c>
      <c r="F53">
        <f t="shared" si="6"/>
        <v>110.5</v>
      </c>
      <c r="H53" s="199"/>
      <c r="I53">
        <v>5</v>
      </c>
      <c r="J53">
        <v>7</v>
      </c>
    </row>
    <row r="54" spans="2:10">
      <c r="B54">
        <v>14</v>
      </c>
      <c r="C54">
        <f>'[1]宠物经验(副本关联表)'!$L31</f>
        <v>90</v>
      </c>
      <c r="E54">
        <v>1.3</v>
      </c>
      <c r="F54">
        <f t="shared" si="6"/>
        <v>117</v>
      </c>
      <c r="H54" s="199"/>
      <c r="I54">
        <v>6</v>
      </c>
      <c r="J54">
        <v>8</v>
      </c>
    </row>
    <row r="55" spans="2:10">
      <c r="B55">
        <v>15</v>
      </c>
      <c r="C55">
        <f>'[1]宠物经验(副本关联表)'!$L32</f>
        <v>95</v>
      </c>
      <c r="E55">
        <v>1.3</v>
      </c>
      <c r="F55">
        <f t="shared" si="6"/>
        <v>123.5</v>
      </c>
      <c r="H55" s="199"/>
      <c r="I55">
        <v>7</v>
      </c>
      <c r="J55">
        <v>8</v>
      </c>
    </row>
    <row r="56" spans="2:10">
      <c r="B56">
        <v>16</v>
      </c>
      <c r="C56">
        <f>'[1]宠物经验(副本关联表)'!$L33</f>
        <v>100</v>
      </c>
      <c r="E56">
        <v>1.4</v>
      </c>
      <c r="F56">
        <f t="shared" si="6"/>
        <v>140</v>
      </c>
      <c r="H56" s="199"/>
      <c r="I56">
        <v>8</v>
      </c>
      <c r="J56">
        <v>9</v>
      </c>
    </row>
    <row r="57" spans="2:10">
      <c r="B57">
        <v>17</v>
      </c>
      <c r="C57">
        <f>'[1]宠物经验(副本关联表)'!$L34</f>
        <v>105</v>
      </c>
      <c r="E57">
        <v>1.4</v>
      </c>
      <c r="F57">
        <f t="shared" si="6"/>
        <v>147</v>
      </c>
      <c r="H57" s="199">
        <v>3</v>
      </c>
      <c r="I57">
        <v>1</v>
      </c>
      <c r="J57">
        <v>9</v>
      </c>
    </row>
    <row r="58" spans="2:10">
      <c r="B58">
        <v>18</v>
      </c>
      <c r="C58">
        <f>'[1]宠物经验(副本关联表)'!$L35</f>
        <v>110</v>
      </c>
      <c r="E58">
        <v>1.4</v>
      </c>
      <c r="F58">
        <f t="shared" si="6"/>
        <v>154</v>
      </c>
      <c r="H58" s="199"/>
      <c r="I58">
        <v>2</v>
      </c>
      <c r="J58">
        <v>10</v>
      </c>
    </row>
    <row r="59" spans="2:10">
      <c r="B59">
        <v>19</v>
      </c>
      <c r="C59">
        <f>'[1]宠物经验(副本关联表)'!$L36</f>
        <v>115</v>
      </c>
      <c r="E59">
        <v>1.4</v>
      </c>
      <c r="F59">
        <f t="shared" si="6"/>
        <v>161</v>
      </c>
      <c r="H59" s="199"/>
      <c r="I59">
        <v>3</v>
      </c>
      <c r="J59">
        <v>10</v>
      </c>
    </row>
    <row r="60" spans="2:10">
      <c r="B60">
        <v>20</v>
      </c>
      <c r="C60">
        <f>'[1]宠物经验(副本关联表)'!$L37</f>
        <v>120</v>
      </c>
      <c r="E60">
        <v>1.4</v>
      </c>
      <c r="F60">
        <f t="shared" si="6"/>
        <v>168</v>
      </c>
      <c r="H60" s="199"/>
      <c r="I60">
        <v>4</v>
      </c>
      <c r="J60">
        <v>11</v>
      </c>
    </row>
    <row r="61" spans="2:10">
      <c r="B61">
        <v>21</v>
      </c>
      <c r="C61">
        <f>'[1]宠物经验(副本关联表)'!$L38</f>
        <v>125</v>
      </c>
      <c r="E61">
        <v>1.6</v>
      </c>
      <c r="F61">
        <f t="shared" si="6"/>
        <v>200</v>
      </c>
      <c r="H61" s="199"/>
      <c r="I61">
        <v>5</v>
      </c>
      <c r="J61">
        <v>12</v>
      </c>
    </row>
    <row r="62" spans="2:10">
      <c r="B62">
        <v>22</v>
      </c>
      <c r="C62">
        <f>'[1]宠物经验(副本关联表)'!$L39</f>
        <v>130</v>
      </c>
      <c r="E62">
        <v>1.6</v>
      </c>
      <c r="F62">
        <f t="shared" si="6"/>
        <v>208</v>
      </c>
      <c r="H62" s="199"/>
      <c r="I62">
        <v>6</v>
      </c>
      <c r="J62">
        <v>12</v>
      </c>
    </row>
    <row r="63" spans="2:10">
      <c r="B63">
        <v>23</v>
      </c>
      <c r="C63">
        <f>'[1]宠物经验(副本关联表)'!$L40</f>
        <v>135</v>
      </c>
      <c r="E63">
        <v>1.6</v>
      </c>
      <c r="F63">
        <f t="shared" si="6"/>
        <v>216</v>
      </c>
      <c r="H63" s="199"/>
      <c r="I63">
        <v>7</v>
      </c>
      <c r="J63">
        <v>13</v>
      </c>
    </row>
    <row r="64" spans="2:10">
      <c r="B64">
        <v>24</v>
      </c>
      <c r="C64">
        <f>'[1]宠物经验(副本关联表)'!$L41</f>
        <v>140</v>
      </c>
      <c r="E64">
        <v>1.6</v>
      </c>
      <c r="F64">
        <f t="shared" si="6"/>
        <v>224</v>
      </c>
      <c r="H64" s="199"/>
      <c r="I64">
        <v>8</v>
      </c>
      <c r="J64">
        <v>13</v>
      </c>
    </row>
    <row r="65" spans="2:10">
      <c r="B65">
        <v>25</v>
      </c>
      <c r="C65">
        <f>'[1]宠物经验(副本关联表)'!$L42</f>
        <v>145</v>
      </c>
      <c r="E65">
        <v>1.6</v>
      </c>
      <c r="F65">
        <f t="shared" si="6"/>
        <v>232</v>
      </c>
      <c r="H65" s="199">
        <v>4</v>
      </c>
      <c r="I65">
        <v>1</v>
      </c>
      <c r="J65">
        <v>14</v>
      </c>
    </row>
    <row r="66" spans="2:10">
      <c r="B66">
        <v>26</v>
      </c>
      <c r="C66">
        <f>'[1]宠物经验(副本关联表)'!$L43</f>
        <v>150</v>
      </c>
      <c r="E66">
        <v>1.6</v>
      </c>
      <c r="F66">
        <f t="shared" si="6"/>
        <v>240</v>
      </c>
      <c r="H66" s="199"/>
      <c r="I66">
        <v>2</v>
      </c>
      <c r="J66">
        <v>14</v>
      </c>
    </row>
    <row r="67" spans="2:10">
      <c r="B67">
        <v>27</v>
      </c>
      <c r="C67">
        <f>'[1]宠物经验(副本关联表)'!$L44</f>
        <v>155</v>
      </c>
      <c r="E67">
        <v>1.6</v>
      </c>
      <c r="F67">
        <f t="shared" si="6"/>
        <v>248</v>
      </c>
      <c r="H67" s="199"/>
      <c r="I67">
        <v>3</v>
      </c>
      <c r="J67">
        <v>15</v>
      </c>
    </row>
    <row r="68" spans="2:10">
      <c r="B68">
        <v>28</v>
      </c>
      <c r="C68">
        <f>'[1]宠物经验(副本关联表)'!$L45</f>
        <v>160</v>
      </c>
      <c r="E68">
        <v>1.6</v>
      </c>
      <c r="F68">
        <f t="shared" si="6"/>
        <v>256</v>
      </c>
      <c r="H68" s="199"/>
      <c r="I68">
        <v>4</v>
      </c>
      <c r="J68">
        <v>15</v>
      </c>
    </row>
    <row r="69" spans="2:10">
      <c r="B69">
        <v>29</v>
      </c>
      <c r="C69">
        <f>'[1]宠物经验(副本关联表)'!$L46</f>
        <v>165</v>
      </c>
      <c r="E69">
        <v>1.6</v>
      </c>
      <c r="F69">
        <f t="shared" si="6"/>
        <v>264</v>
      </c>
      <c r="H69" s="199"/>
      <c r="I69">
        <v>5</v>
      </c>
      <c r="J69">
        <v>16</v>
      </c>
    </row>
    <row r="70" spans="2:10">
      <c r="B70">
        <v>30</v>
      </c>
      <c r="C70">
        <f>'[1]宠物经验(副本关联表)'!$L47</f>
        <v>170</v>
      </c>
      <c r="E70">
        <v>1.6</v>
      </c>
      <c r="F70">
        <f t="shared" si="6"/>
        <v>272</v>
      </c>
      <c r="H70" s="199"/>
      <c r="I70">
        <v>6</v>
      </c>
      <c r="J70">
        <v>17</v>
      </c>
    </row>
    <row r="71" spans="2:10">
      <c r="B71">
        <v>31</v>
      </c>
      <c r="C71">
        <f>'[1]宠物经验(副本关联表)'!$L48</f>
        <v>175</v>
      </c>
      <c r="E71">
        <v>1.8</v>
      </c>
      <c r="F71">
        <f t="shared" si="6"/>
        <v>315</v>
      </c>
      <c r="H71" s="199"/>
      <c r="I71">
        <v>7</v>
      </c>
      <c r="J71">
        <v>17</v>
      </c>
    </row>
    <row r="72" spans="2:10">
      <c r="B72">
        <v>32</v>
      </c>
      <c r="C72">
        <f>'[1]宠物经验(副本关联表)'!$L49</f>
        <v>180</v>
      </c>
      <c r="E72">
        <v>1.8</v>
      </c>
      <c r="F72">
        <f t="shared" si="6"/>
        <v>324</v>
      </c>
      <c r="H72" s="199"/>
      <c r="I72">
        <v>8</v>
      </c>
      <c r="J72">
        <v>18</v>
      </c>
    </row>
    <row r="73" spans="2:10">
      <c r="B73">
        <v>33</v>
      </c>
      <c r="C73">
        <f>'[1]宠物经验(副本关联表)'!$L50</f>
        <v>185</v>
      </c>
      <c r="E73">
        <v>1.8</v>
      </c>
      <c r="F73">
        <f t="shared" si="6"/>
        <v>333</v>
      </c>
      <c r="H73" s="199">
        <v>5</v>
      </c>
      <c r="I73">
        <v>1</v>
      </c>
      <c r="J73">
        <v>18</v>
      </c>
    </row>
    <row r="74" spans="2:10">
      <c r="B74">
        <v>34</v>
      </c>
      <c r="C74">
        <f>'[1]宠物经验(副本关联表)'!$L51</f>
        <v>190</v>
      </c>
      <c r="E74">
        <v>1.8</v>
      </c>
      <c r="F74">
        <f t="shared" si="6"/>
        <v>342</v>
      </c>
      <c r="H74" s="199"/>
      <c r="I74">
        <v>2</v>
      </c>
      <c r="J74">
        <v>19</v>
      </c>
    </row>
    <row r="75" spans="2:10">
      <c r="B75">
        <v>35</v>
      </c>
      <c r="C75">
        <f>'[1]宠物经验(副本关联表)'!$L52</f>
        <v>195</v>
      </c>
      <c r="E75">
        <v>1.8</v>
      </c>
      <c r="F75">
        <f t="shared" si="6"/>
        <v>351</v>
      </c>
      <c r="H75" s="199"/>
      <c r="I75">
        <v>3</v>
      </c>
      <c r="J75">
        <v>20</v>
      </c>
    </row>
    <row r="76" spans="2:10">
      <c r="B76">
        <v>36</v>
      </c>
      <c r="C76">
        <f>'[1]宠物经验(副本关联表)'!$L53</f>
        <v>200</v>
      </c>
      <c r="E76">
        <v>1.8</v>
      </c>
      <c r="F76">
        <f t="shared" si="6"/>
        <v>360</v>
      </c>
      <c r="H76" s="199"/>
      <c r="I76">
        <v>4</v>
      </c>
      <c r="J76">
        <v>21</v>
      </c>
    </row>
    <row r="77" spans="2:10">
      <c r="B77">
        <v>37</v>
      </c>
      <c r="C77">
        <f>'[1]宠物经验(副本关联表)'!$L54</f>
        <v>205</v>
      </c>
      <c r="E77">
        <v>1.8</v>
      </c>
      <c r="F77">
        <f t="shared" si="6"/>
        <v>369</v>
      </c>
      <c r="H77" s="199"/>
      <c r="I77">
        <v>5</v>
      </c>
      <c r="J77">
        <v>22</v>
      </c>
    </row>
    <row r="78" spans="2:10">
      <c r="B78">
        <v>38</v>
      </c>
      <c r="C78">
        <f>'[1]宠物经验(副本关联表)'!$L55</f>
        <v>210</v>
      </c>
      <c r="E78">
        <v>1.8</v>
      </c>
      <c r="F78">
        <f t="shared" si="6"/>
        <v>378</v>
      </c>
      <c r="H78" s="199"/>
      <c r="I78">
        <v>6</v>
      </c>
      <c r="J78">
        <v>23</v>
      </c>
    </row>
    <row r="79" spans="2:10">
      <c r="B79">
        <v>39</v>
      </c>
      <c r="C79">
        <f>'[1]宠物经验(副本关联表)'!$L56</f>
        <v>215</v>
      </c>
      <c r="E79">
        <v>1.8</v>
      </c>
      <c r="F79">
        <f t="shared" si="6"/>
        <v>387</v>
      </c>
      <c r="H79" s="199"/>
      <c r="I79">
        <v>7</v>
      </c>
      <c r="J79">
        <v>25</v>
      </c>
    </row>
    <row r="80" spans="2:10">
      <c r="B80">
        <v>40</v>
      </c>
      <c r="C80">
        <f>'[1]宠物经验(副本关联表)'!$L57</f>
        <v>220</v>
      </c>
      <c r="E80">
        <v>1.8</v>
      </c>
      <c r="F80">
        <f t="shared" si="6"/>
        <v>396</v>
      </c>
      <c r="H80" s="199"/>
      <c r="I80">
        <v>8</v>
      </c>
      <c r="J80">
        <v>26</v>
      </c>
    </row>
    <row r="81" spans="2:10">
      <c r="B81">
        <v>41</v>
      </c>
      <c r="C81">
        <f>'[1]宠物经验(副本关联表)'!$L58</f>
        <v>225</v>
      </c>
      <c r="E81">
        <v>2.1</v>
      </c>
      <c r="F81">
        <f t="shared" si="6"/>
        <v>472.5</v>
      </c>
      <c r="H81" s="199">
        <v>6</v>
      </c>
      <c r="I81">
        <v>1</v>
      </c>
      <c r="J81">
        <v>27</v>
      </c>
    </row>
    <row r="82" spans="2:10">
      <c r="B82">
        <v>42</v>
      </c>
      <c r="C82">
        <f>'[1]宠物经验(副本关联表)'!$L59</f>
        <v>230</v>
      </c>
      <c r="E82">
        <v>2.1</v>
      </c>
      <c r="F82">
        <f t="shared" si="6"/>
        <v>483</v>
      </c>
      <c r="H82" s="199"/>
      <c r="I82">
        <v>2</v>
      </c>
      <c r="J82">
        <v>29</v>
      </c>
    </row>
    <row r="83" spans="2:10">
      <c r="B83">
        <v>43</v>
      </c>
      <c r="C83">
        <f>'[1]宠物经验(副本关联表)'!$L60</f>
        <v>235</v>
      </c>
      <c r="E83">
        <v>2.1</v>
      </c>
      <c r="F83">
        <f t="shared" si="6"/>
        <v>493.5</v>
      </c>
      <c r="H83" s="199"/>
      <c r="I83">
        <v>3</v>
      </c>
      <c r="J83">
        <v>31</v>
      </c>
    </row>
    <row r="84" spans="2:10">
      <c r="B84">
        <v>44</v>
      </c>
      <c r="C84">
        <f>'[1]宠物经验(副本关联表)'!$L61</f>
        <v>240</v>
      </c>
      <c r="E84">
        <v>2.1</v>
      </c>
      <c r="F84">
        <f t="shared" si="6"/>
        <v>504</v>
      </c>
      <c r="H84" s="199"/>
      <c r="I84">
        <v>4</v>
      </c>
      <c r="J84">
        <v>33</v>
      </c>
    </row>
    <row r="85" spans="2:10">
      <c r="B85">
        <v>45</v>
      </c>
      <c r="C85">
        <f>'[1]宠物经验(副本关联表)'!$L62</f>
        <v>245</v>
      </c>
      <c r="E85">
        <v>2.1</v>
      </c>
      <c r="F85">
        <f t="shared" si="6"/>
        <v>514.5</v>
      </c>
      <c r="H85" s="199"/>
      <c r="I85">
        <v>5</v>
      </c>
      <c r="J85">
        <v>35</v>
      </c>
    </row>
    <row r="86" spans="2:10">
      <c r="B86">
        <v>46</v>
      </c>
      <c r="C86">
        <f>'[1]宠物经验(副本关联表)'!$L63</f>
        <v>250</v>
      </c>
      <c r="E86">
        <v>2.1</v>
      </c>
      <c r="F86">
        <f t="shared" si="6"/>
        <v>525</v>
      </c>
      <c r="H86" s="199"/>
      <c r="I86">
        <v>6</v>
      </c>
      <c r="J86">
        <v>37</v>
      </c>
    </row>
    <row r="87" spans="2:10">
      <c r="B87">
        <v>47</v>
      </c>
      <c r="C87">
        <f>'[1]宠物经验(副本关联表)'!$L64</f>
        <v>255</v>
      </c>
      <c r="E87">
        <v>2.1</v>
      </c>
      <c r="F87">
        <f t="shared" si="6"/>
        <v>535.5</v>
      </c>
      <c r="H87" s="199"/>
      <c r="I87">
        <v>7</v>
      </c>
      <c r="J87">
        <v>39</v>
      </c>
    </row>
    <row r="88" spans="2:10">
      <c r="B88">
        <v>48</v>
      </c>
      <c r="C88">
        <f>'[1]宠物经验(副本关联表)'!$L65</f>
        <v>260</v>
      </c>
      <c r="E88">
        <v>2.1</v>
      </c>
      <c r="F88">
        <f t="shared" si="6"/>
        <v>546</v>
      </c>
      <c r="H88" s="199"/>
      <c r="I88">
        <v>8</v>
      </c>
      <c r="J88">
        <v>40</v>
      </c>
    </row>
    <row r="89" spans="2:10">
      <c r="B89">
        <v>49</v>
      </c>
      <c r="C89">
        <f>'[1]宠物经验(副本关联表)'!$L66</f>
        <v>265</v>
      </c>
      <c r="E89">
        <v>2.1</v>
      </c>
      <c r="F89">
        <f t="shared" si="6"/>
        <v>556.5</v>
      </c>
      <c r="H89" s="199">
        <v>7</v>
      </c>
      <c r="I89">
        <v>1</v>
      </c>
      <c r="J89">
        <v>42</v>
      </c>
    </row>
    <row r="90" spans="2:10">
      <c r="B90">
        <v>50</v>
      </c>
      <c r="C90" t="e">
        <f>'[1]宠物经验(副本关联表)'!$L67</f>
        <v>#REF!</v>
      </c>
      <c r="E90">
        <v>2.4</v>
      </c>
      <c r="F90" t="e">
        <f t="shared" si="6"/>
        <v>#REF!</v>
      </c>
      <c r="H90" s="199"/>
      <c r="I90">
        <v>2</v>
      </c>
      <c r="J90">
        <v>44</v>
      </c>
    </row>
    <row r="91" spans="2:10">
      <c r="B91">
        <v>51</v>
      </c>
      <c r="C91" t="e">
        <f>'[1]宠物经验(副本关联表)'!$L68</f>
        <v>#REF!</v>
      </c>
      <c r="E91">
        <v>2.4</v>
      </c>
      <c r="F91" t="e">
        <f t="shared" si="6"/>
        <v>#REF!</v>
      </c>
      <c r="H91" s="199"/>
      <c r="I91">
        <v>3</v>
      </c>
      <c r="J91">
        <v>47</v>
      </c>
    </row>
    <row r="92" spans="2:10">
      <c r="B92">
        <v>52</v>
      </c>
      <c r="C92" t="e">
        <f>'[1]宠物经验(副本关联表)'!$L69</f>
        <v>#REF!</v>
      </c>
      <c r="E92">
        <v>2.4</v>
      </c>
      <c r="F92" t="e">
        <f t="shared" si="6"/>
        <v>#REF!</v>
      </c>
      <c r="H92" s="199"/>
      <c r="I92">
        <v>4</v>
      </c>
      <c r="J92">
        <v>49</v>
      </c>
    </row>
    <row r="93" spans="2:10">
      <c r="B93">
        <v>53</v>
      </c>
      <c r="C93" t="e">
        <f>'[1]宠物经验(副本关联表)'!$L70</f>
        <v>#REF!</v>
      </c>
      <c r="E93">
        <v>2.4</v>
      </c>
      <c r="F93" t="e">
        <f t="shared" si="6"/>
        <v>#REF!</v>
      </c>
      <c r="H93" s="199"/>
      <c r="I93">
        <v>5</v>
      </c>
      <c r="J93">
        <v>50</v>
      </c>
    </row>
    <row r="94" spans="2:10">
      <c r="B94">
        <v>54</v>
      </c>
      <c r="C94" t="e">
        <f>'[1]宠物经验(副本关联表)'!$L71</f>
        <v>#REF!</v>
      </c>
      <c r="E94">
        <v>2.4</v>
      </c>
      <c r="F94" t="e">
        <f t="shared" si="6"/>
        <v>#REF!</v>
      </c>
      <c r="H94" s="199"/>
      <c r="I94">
        <v>6</v>
      </c>
      <c r="J94">
        <v>53</v>
      </c>
    </row>
    <row r="95" spans="2:10">
      <c r="B95">
        <v>55</v>
      </c>
      <c r="C95" t="e">
        <f>'[1]宠物经验(副本关联表)'!$L72</f>
        <v>#REF!</v>
      </c>
      <c r="E95">
        <v>2.7</v>
      </c>
      <c r="F95" t="e">
        <f t="shared" si="6"/>
        <v>#REF!</v>
      </c>
      <c r="H95" s="199"/>
      <c r="I95">
        <v>7</v>
      </c>
      <c r="J95">
        <v>53</v>
      </c>
    </row>
    <row r="96" spans="2:10">
      <c r="B96">
        <v>56</v>
      </c>
      <c r="C96" t="e">
        <f>'[1]宠物经验(副本关联表)'!$L73</f>
        <v>#REF!</v>
      </c>
      <c r="E96">
        <v>2.7</v>
      </c>
      <c r="F96" t="e">
        <f t="shared" si="6"/>
        <v>#REF!</v>
      </c>
      <c r="H96" s="199"/>
      <c r="I96">
        <v>8</v>
      </c>
      <c r="J96">
        <v>57</v>
      </c>
    </row>
    <row r="97" spans="2:10">
      <c r="B97">
        <v>57</v>
      </c>
      <c r="C97" t="e">
        <f>'[1]宠物经验(副本关联表)'!$L74</f>
        <v>#REF!</v>
      </c>
      <c r="E97">
        <v>2.7</v>
      </c>
      <c r="F97" t="e">
        <f t="shared" si="6"/>
        <v>#REF!</v>
      </c>
      <c r="H97" s="199">
        <v>8</v>
      </c>
      <c r="I97">
        <v>1</v>
      </c>
      <c r="J97">
        <v>57</v>
      </c>
    </row>
    <row r="98" spans="2:10">
      <c r="B98">
        <v>58</v>
      </c>
      <c r="C98" t="e">
        <f>'[1]宠物经验(副本关联表)'!$L75</f>
        <v>#REF!</v>
      </c>
      <c r="E98">
        <v>2.7</v>
      </c>
      <c r="F98" t="e">
        <f t="shared" si="6"/>
        <v>#REF!</v>
      </c>
      <c r="H98" s="199"/>
      <c r="I98">
        <v>2</v>
      </c>
      <c r="J98">
        <v>57</v>
      </c>
    </row>
    <row r="99" spans="2:10">
      <c r="B99">
        <v>59</v>
      </c>
      <c r="C99" t="e">
        <f>'[1]宠物经验(副本关联表)'!$L76</f>
        <v>#REF!</v>
      </c>
      <c r="E99">
        <v>2.7</v>
      </c>
      <c r="F99" t="e">
        <f t="shared" si="6"/>
        <v>#REF!</v>
      </c>
      <c r="H99" s="199"/>
      <c r="I99">
        <v>3</v>
      </c>
      <c r="J99">
        <v>61</v>
      </c>
    </row>
    <row r="100" spans="2:10">
      <c r="B100">
        <v>60</v>
      </c>
      <c r="C100" t="e">
        <f>'[1]宠物经验(副本关联表)'!$L77</f>
        <v>#REF!</v>
      </c>
      <c r="E100">
        <v>2.7</v>
      </c>
      <c r="F100" t="e">
        <f t="shared" si="6"/>
        <v>#REF!</v>
      </c>
      <c r="H100" s="199"/>
      <c r="I100">
        <v>4</v>
      </c>
      <c r="J100">
        <v>61</v>
      </c>
    </row>
    <row r="101" spans="2:10">
      <c r="H101" s="199"/>
      <c r="I101">
        <v>5</v>
      </c>
      <c r="J101">
        <v>61</v>
      </c>
    </row>
    <row r="102" spans="2:10">
      <c r="H102" s="199"/>
      <c r="I102">
        <v>6</v>
      </c>
      <c r="J102">
        <v>61</v>
      </c>
    </row>
    <row r="103" spans="2:10">
      <c r="H103" s="199"/>
      <c r="I103">
        <v>7</v>
      </c>
      <c r="J103">
        <v>63</v>
      </c>
    </row>
    <row r="104" spans="2:10">
      <c r="H104" s="199"/>
      <c r="I104">
        <v>8</v>
      </c>
      <c r="J104">
        <v>63</v>
      </c>
    </row>
  </sheetData>
  <mergeCells count="32">
    <mergeCell ref="H81:H88"/>
    <mergeCell ref="H89:H96"/>
    <mergeCell ref="H97:H104"/>
    <mergeCell ref="H41:H48"/>
    <mergeCell ref="H49:H56"/>
    <mergeCell ref="H57:H64"/>
    <mergeCell ref="H65:H72"/>
    <mergeCell ref="H73:H80"/>
    <mergeCell ref="Z1:AC1"/>
    <mergeCell ref="AD1:AG1"/>
    <mergeCell ref="B35:E35"/>
    <mergeCell ref="B2:E2"/>
    <mergeCell ref="F2:I2"/>
    <mergeCell ref="J2:M2"/>
    <mergeCell ref="N2:Q2"/>
    <mergeCell ref="R2:U2"/>
    <mergeCell ref="V2:Y2"/>
    <mergeCell ref="Z2:AC2"/>
    <mergeCell ref="B1:E1"/>
    <mergeCell ref="F1:I1"/>
    <mergeCell ref="J1:M1"/>
    <mergeCell ref="N1:Q1"/>
    <mergeCell ref="R1:U1"/>
    <mergeCell ref="V1:Y1"/>
    <mergeCell ref="AD2:AG2"/>
    <mergeCell ref="F35:I35"/>
    <mergeCell ref="J35:M35"/>
    <mergeCell ref="N35:Q35"/>
    <mergeCell ref="R35:U35"/>
    <mergeCell ref="V35:Y35"/>
    <mergeCell ref="Z35:AC35"/>
    <mergeCell ref="AD35:AG3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W114"/>
  <sheetViews>
    <sheetView topLeftCell="A28" workbookViewId="0">
      <selection activeCell="W44" sqref="W44"/>
    </sheetView>
  </sheetViews>
  <sheetFormatPr defaultRowHeight="13.5" outlineLevelRow="1"/>
  <cols>
    <col min="5" max="5" width="11.75" customWidth="1"/>
  </cols>
  <sheetData>
    <row r="3" spans="2:23">
      <c r="I3" t="s">
        <v>448</v>
      </c>
      <c r="K3">
        <v>1.3</v>
      </c>
    </row>
    <row r="4" spans="2:23">
      <c r="C4" t="s">
        <v>437</v>
      </c>
      <c r="I4" t="s">
        <v>468</v>
      </c>
      <c r="N4" t="s">
        <v>506</v>
      </c>
      <c r="P4">
        <v>3</v>
      </c>
    </row>
    <row r="5" spans="2:23">
      <c r="B5" t="s">
        <v>443</v>
      </c>
      <c r="C5">
        <v>20</v>
      </c>
    </row>
    <row r="6" spans="2:23">
      <c r="C6" t="s">
        <v>441</v>
      </c>
      <c r="T6" t="s">
        <v>830</v>
      </c>
    </row>
    <row r="7" spans="2:23">
      <c r="F7" t="s">
        <v>478</v>
      </c>
      <c r="G7" t="s">
        <v>479</v>
      </c>
      <c r="I7" t="s">
        <v>477</v>
      </c>
      <c r="J7">
        <v>15</v>
      </c>
    </row>
    <row r="8" spans="2:23" outlineLevel="1">
      <c r="B8">
        <v>1</v>
      </c>
      <c r="C8">
        <v>15</v>
      </c>
      <c r="F8">
        <f>B8*$K$3*100+剧情副本产出分析!$F$58*10</f>
        <v>1670</v>
      </c>
      <c r="G8">
        <f>SUM($F$8:F8)</f>
        <v>1670</v>
      </c>
      <c r="H8">
        <v>5</v>
      </c>
      <c r="I8" t="s">
        <v>480</v>
      </c>
      <c r="K8" t="s">
        <v>481</v>
      </c>
      <c r="M8" t="s">
        <v>482</v>
      </c>
      <c r="T8" t="str">
        <f t="shared" ref="T8:T27" si="0">CONCATENATE("1_2_",F8,"_1.0",",","1_11_",H8,"_1.0")</f>
        <v>1_2_1670_1.0,1_11_5_1.0</v>
      </c>
    </row>
    <row r="9" spans="2:23" outlineLevel="1">
      <c r="B9">
        <v>2</v>
      </c>
      <c r="C9">
        <v>15</v>
      </c>
      <c r="F9">
        <f>B9*$K$3*100+剧情副本产出分析!$F$58*10</f>
        <v>1800</v>
      </c>
      <c r="G9">
        <f>SUM($F$8:F9)</f>
        <v>3470</v>
      </c>
      <c r="H9">
        <v>7</v>
      </c>
      <c r="I9">
        <f>VLOOKUP(J7,C8:G27,5)</f>
        <v>3470</v>
      </c>
      <c r="K9">
        <f>IF(J7&lt;33,0,VLOOKUP(J7,C35:G64,5))</f>
        <v>0</v>
      </c>
      <c r="M9">
        <f>IF(J7&lt;45,0,VLOOKUP(J7,C70:G110,5))</f>
        <v>0</v>
      </c>
      <c r="P9">
        <v>15</v>
      </c>
      <c r="T9" t="str">
        <f t="shared" si="0"/>
        <v>1_2_1800_1.0,1_11_7_1.0</v>
      </c>
    </row>
    <row r="10" spans="2:23" outlineLevel="1">
      <c r="B10">
        <v>3</v>
      </c>
      <c r="C10">
        <v>16</v>
      </c>
      <c r="F10">
        <f>B10*$K$3*100+剧情副本产出分析!$F$58*10</f>
        <v>1930</v>
      </c>
      <c r="G10">
        <f>SUM($F$8:F10)</f>
        <v>5400</v>
      </c>
      <c r="H10">
        <v>9</v>
      </c>
      <c r="T10" t="str">
        <f t="shared" si="0"/>
        <v>1_2_1930_1.0,1_11_9_1.0</v>
      </c>
    </row>
    <row r="11" spans="2:23" outlineLevel="1">
      <c r="B11">
        <v>4</v>
      </c>
      <c r="C11">
        <v>16</v>
      </c>
      <c r="F11">
        <f>B11*$K$3*100+剧情副本产出分析!$F$58*10</f>
        <v>2060</v>
      </c>
      <c r="G11">
        <f>SUM($F$8:F11)</f>
        <v>7460</v>
      </c>
      <c r="H11">
        <v>11</v>
      </c>
      <c r="T11" t="str">
        <f t="shared" si="0"/>
        <v>1_2_2060_1.0,1_11_11_1.0</v>
      </c>
    </row>
    <row r="12" spans="2:23" outlineLevel="1">
      <c r="B12" s="139">
        <v>5</v>
      </c>
      <c r="C12" s="139">
        <v>17</v>
      </c>
      <c r="D12" s="139" t="s">
        <v>449</v>
      </c>
      <c r="F12">
        <f>B12*$K$3*100+剧情副本产出分析!$F$58*10</f>
        <v>2190</v>
      </c>
      <c r="G12">
        <f>SUM($F$8:F12)</f>
        <v>9650</v>
      </c>
      <c r="H12">
        <v>18</v>
      </c>
      <c r="T12" t="str">
        <f t="shared" si="0"/>
        <v>1_2_2190_1.0,1_11_18_1.0</v>
      </c>
      <c r="W12" t="s">
        <v>843</v>
      </c>
    </row>
    <row r="13" spans="2:23" outlineLevel="1">
      <c r="B13">
        <v>6</v>
      </c>
      <c r="C13">
        <v>19</v>
      </c>
      <c r="F13">
        <f>B13*$K$3*100+剧情副本产出分析!$F$58*10</f>
        <v>2320</v>
      </c>
      <c r="G13">
        <f>SUM($F$8:F13)</f>
        <v>11970</v>
      </c>
      <c r="H13">
        <v>10</v>
      </c>
      <c r="T13" t="str">
        <f t="shared" si="0"/>
        <v>1_2_2320_1.0,1_11_10_1.0</v>
      </c>
    </row>
    <row r="14" spans="2:23" outlineLevel="1">
      <c r="B14">
        <v>7</v>
      </c>
      <c r="C14">
        <v>20</v>
      </c>
      <c r="F14">
        <f>B14*$K$3*100+剧情副本产出分析!$F$58*10</f>
        <v>2450</v>
      </c>
      <c r="G14">
        <f>SUM($F$8:F14)</f>
        <v>14420</v>
      </c>
      <c r="H14">
        <v>12</v>
      </c>
      <c r="T14" t="str">
        <f t="shared" si="0"/>
        <v>1_2_2450_1.0,1_11_12_1.0</v>
      </c>
    </row>
    <row r="15" spans="2:23" outlineLevel="1">
      <c r="B15">
        <v>8</v>
      </c>
      <c r="C15">
        <v>21</v>
      </c>
      <c r="F15">
        <f>B15*$K$3*100+剧情副本产出分析!$F$58*10</f>
        <v>2580</v>
      </c>
      <c r="G15">
        <f>SUM($F$8:F15)</f>
        <v>17000</v>
      </c>
      <c r="H15">
        <v>14</v>
      </c>
      <c r="T15" t="str">
        <f t="shared" si="0"/>
        <v>1_2_2580_1.0,1_11_14_1.0</v>
      </c>
    </row>
    <row r="16" spans="2:23" outlineLevel="1">
      <c r="B16">
        <v>9</v>
      </c>
      <c r="C16">
        <v>22</v>
      </c>
      <c r="F16">
        <f>B16*$K$3*100+剧情副本产出分析!$F$58*10</f>
        <v>2710</v>
      </c>
      <c r="G16">
        <f>SUM($F$8:F16)</f>
        <v>19710</v>
      </c>
      <c r="H16">
        <v>16</v>
      </c>
      <c r="T16" t="str">
        <f t="shared" si="0"/>
        <v>1_2_2710_1.0,1_11_16_1.0</v>
      </c>
    </row>
    <row r="17" spans="1:23" outlineLevel="1">
      <c r="B17" s="139">
        <v>10</v>
      </c>
      <c r="C17" s="139">
        <v>23</v>
      </c>
      <c r="D17" s="139" t="s">
        <v>831</v>
      </c>
      <c r="F17">
        <f>B17*$K$3*100+剧情副本产出分析!$F$58*10</f>
        <v>2840</v>
      </c>
      <c r="G17">
        <f>SUM($F$8:F17)</f>
        <v>22550</v>
      </c>
      <c r="H17">
        <v>23</v>
      </c>
      <c r="T17" t="str">
        <f t="shared" si="0"/>
        <v>1_2_2840_1.0,1_11_23_1.0</v>
      </c>
      <c r="W17" t="s">
        <v>832</v>
      </c>
    </row>
    <row r="18" spans="1:23" outlineLevel="1">
      <c r="B18">
        <v>11</v>
      </c>
      <c r="C18">
        <v>24</v>
      </c>
      <c r="F18">
        <f>B18*$K$3*100+剧情副本产出分析!$F$58*10</f>
        <v>2970</v>
      </c>
      <c r="G18">
        <f>SUM($F$8:F18)</f>
        <v>25520</v>
      </c>
      <c r="H18">
        <v>15</v>
      </c>
      <c r="T18" t="str">
        <f t="shared" si="0"/>
        <v>1_2_2970_1.0,1_11_15_1.0</v>
      </c>
    </row>
    <row r="19" spans="1:23" outlineLevel="1">
      <c r="B19">
        <v>12</v>
      </c>
      <c r="C19">
        <v>25</v>
      </c>
      <c r="F19">
        <f>B19*$K$3*100+剧情副本产出分析!$F$58*10</f>
        <v>3100</v>
      </c>
      <c r="G19">
        <f>SUM($F$8:F19)</f>
        <v>28620</v>
      </c>
      <c r="H19">
        <v>17</v>
      </c>
      <c r="T19" t="str">
        <f t="shared" si="0"/>
        <v>1_2_3100_1.0,1_11_17_1.0</v>
      </c>
    </row>
    <row r="20" spans="1:23" outlineLevel="1">
      <c r="B20">
        <v>13</v>
      </c>
      <c r="C20">
        <v>26</v>
      </c>
      <c r="F20">
        <f>B20*$K$3*100+剧情副本产出分析!$F$58*10</f>
        <v>3230</v>
      </c>
      <c r="G20">
        <f>SUM($F$8:F20)</f>
        <v>31850</v>
      </c>
      <c r="H20">
        <v>19</v>
      </c>
      <c r="T20" t="str">
        <f t="shared" si="0"/>
        <v>1_2_3230_1.0,1_11_19_1.0</v>
      </c>
    </row>
    <row r="21" spans="1:23" outlineLevel="1">
      <c r="B21">
        <v>14</v>
      </c>
      <c r="C21">
        <v>27</v>
      </c>
      <c r="F21">
        <f>B21*$K$3*100+剧情副本产出分析!$F$58*10</f>
        <v>3360</v>
      </c>
      <c r="G21">
        <f>SUM($F$8:F21)</f>
        <v>35210</v>
      </c>
      <c r="H21">
        <v>21</v>
      </c>
      <c r="T21" t="str">
        <f t="shared" si="0"/>
        <v>1_2_3360_1.0,1_11_21_1.0</v>
      </c>
    </row>
    <row r="22" spans="1:23" outlineLevel="1">
      <c r="B22" s="139">
        <v>15</v>
      </c>
      <c r="C22" s="139">
        <v>28</v>
      </c>
      <c r="D22" s="139" t="s">
        <v>833</v>
      </c>
      <c r="F22">
        <f>B22*$K$3*100+剧情副本产出分析!$F$58*10</f>
        <v>3490</v>
      </c>
      <c r="G22">
        <f>SUM($F$8:F22)</f>
        <v>38700</v>
      </c>
      <c r="H22">
        <v>28</v>
      </c>
      <c r="T22" t="str">
        <f t="shared" si="0"/>
        <v>1_2_3490_1.0,1_11_28_1.0</v>
      </c>
      <c r="W22" t="s">
        <v>844</v>
      </c>
    </row>
    <row r="23" spans="1:23" outlineLevel="1">
      <c r="B23">
        <v>16</v>
      </c>
      <c r="C23">
        <v>29</v>
      </c>
      <c r="F23">
        <f>B23*$K$3*100+剧情副本产出分析!$F$58*10</f>
        <v>3620</v>
      </c>
      <c r="G23">
        <f>SUM($F$8:F23)</f>
        <v>42320</v>
      </c>
      <c r="H23">
        <v>20</v>
      </c>
      <c r="T23" t="str">
        <f t="shared" si="0"/>
        <v>1_2_3620_1.0,1_11_20_1.0</v>
      </c>
    </row>
    <row r="24" spans="1:23" outlineLevel="1">
      <c r="B24">
        <v>17</v>
      </c>
      <c r="C24">
        <v>30</v>
      </c>
      <c r="F24">
        <f>B24*$K$3*100+剧情副本产出分析!$F$58*10</f>
        <v>3750</v>
      </c>
      <c r="G24">
        <f>SUM($F$8:F24)</f>
        <v>46070</v>
      </c>
      <c r="H24">
        <v>22</v>
      </c>
      <c r="T24" t="str">
        <f t="shared" si="0"/>
        <v>1_2_3750_1.0,1_11_22_1.0</v>
      </c>
    </row>
    <row r="25" spans="1:23" outlineLevel="1">
      <c r="B25">
        <v>18</v>
      </c>
      <c r="C25">
        <v>30</v>
      </c>
      <c r="F25">
        <f>B25*$K$3*100+剧情副本产出分析!$F$58*10</f>
        <v>3880</v>
      </c>
      <c r="G25">
        <f>SUM($F$8:F25)</f>
        <v>49950</v>
      </c>
      <c r="H25">
        <v>24</v>
      </c>
      <c r="T25" t="str">
        <f t="shared" si="0"/>
        <v>1_2_3880_1.0,1_11_24_1.0</v>
      </c>
    </row>
    <row r="26" spans="1:23" outlineLevel="1">
      <c r="A26" t="s">
        <v>440</v>
      </c>
      <c r="B26">
        <v>19</v>
      </c>
      <c r="C26">
        <v>31</v>
      </c>
      <c r="F26">
        <f>B26*$K$3*100+剧情副本产出分析!$F$58*10</f>
        <v>4010</v>
      </c>
      <c r="G26">
        <f>SUM($F$8:F26)</f>
        <v>53960</v>
      </c>
      <c r="H26">
        <v>26</v>
      </c>
      <c r="T26" t="str">
        <f t="shared" si="0"/>
        <v>1_2_4010_1.0,1_11_26_1.0</v>
      </c>
    </row>
    <row r="27" spans="1:23" outlineLevel="1">
      <c r="B27" s="139">
        <v>20</v>
      </c>
      <c r="C27" s="139">
        <v>33</v>
      </c>
      <c r="D27" s="139" t="s">
        <v>447</v>
      </c>
      <c r="F27">
        <f>B27*$K$3*100+剧情副本产出分析!$F$58*10</f>
        <v>4140</v>
      </c>
      <c r="G27">
        <f>SUM($F$8:F27)</f>
        <v>58100</v>
      </c>
      <c r="H27">
        <v>33</v>
      </c>
      <c r="T27" t="str">
        <f t="shared" si="0"/>
        <v>1_2_4140_1.0,1_11_33_1.0</v>
      </c>
      <c r="W27" t="s">
        <v>834</v>
      </c>
    </row>
    <row r="31" spans="1:23">
      <c r="C31" t="s">
        <v>438</v>
      </c>
    </row>
    <row r="32" spans="1:23">
      <c r="B32" t="s">
        <v>444</v>
      </c>
      <c r="C32">
        <v>30</v>
      </c>
      <c r="D32" t="s">
        <v>446</v>
      </c>
    </row>
    <row r="33" spans="2:23">
      <c r="C33" t="s">
        <v>445</v>
      </c>
    </row>
    <row r="35" spans="2:23" outlineLevel="1">
      <c r="B35">
        <v>1</v>
      </c>
      <c r="C35">
        <v>20</v>
      </c>
      <c r="F35">
        <f>B35*$K$3*100+剧情副本产出分析!$F$68*10</f>
        <v>2690</v>
      </c>
      <c r="G35">
        <f>SUM($F$35:F35)</f>
        <v>2690</v>
      </c>
      <c r="H35">
        <v>10</v>
      </c>
      <c r="T35" t="str">
        <f>CONCATENATE("1_2_",F35,"_1.0",",","1_11_",H35,"_1.0")</f>
        <v>1_2_2690_1.0,1_11_10_1.0</v>
      </c>
    </row>
    <row r="36" spans="2:23" outlineLevel="1">
      <c r="B36">
        <v>2</v>
      </c>
      <c r="C36">
        <v>21</v>
      </c>
      <c r="F36">
        <f>B36*$K$3*100+剧情副本产出分析!$F$68*10</f>
        <v>2820</v>
      </c>
      <c r="G36">
        <f>SUM($F$35:F36)</f>
        <v>5510</v>
      </c>
      <c r="H36">
        <v>12</v>
      </c>
      <c r="T36" t="str">
        <f t="shared" ref="T36:T64" si="1">CONCATENATE("1_2_",F36,"_1.0",",","1_11_",H36,"_1.0")</f>
        <v>1_2_2820_1.0,1_11_12_1.0</v>
      </c>
    </row>
    <row r="37" spans="2:23" outlineLevel="1">
      <c r="B37">
        <v>3</v>
      </c>
      <c r="C37">
        <v>22</v>
      </c>
      <c r="F37">
        <f>B37*$K$3*100+剧情副本产出分析!$F$68*10</f>
        <v>2950</v>
      </c>
      <c r="G37">
        <f>SUM($F$35:F37)</f>
        <v>8460</v>
      </c>
      <c r="H37">
        <v>14</v>
      </c>
      <c r="T37" t="str">
        <f t="shared" si="1"/>
        <v>1_2_2950_1.0,1_11_14_1.0</v>
      </c>
    </row>
    <row r="38" spans="2:23" outlineLevel="1">
      <c r="B38">
        <v>4</v>
      </c>
      <c r="C38">
        <v>23</v>
      </c>
      <c r="F38">
        <f>B38*$K$3*100+剧情副本产出分析!$F$68*10</f>
        <v>3080</v>
      </c>
      <c r="G38">
        <f>SUM($F$35:F38)</f>
        <v>11540</v>
      </c>
      <c r="H38">
        <v>16</v>
      </c>
      <c r="T38" t="str">
        <f t="shared" si="1"/>
        <v>1_2_3080_1.0,1_11_16_1.0</v>
      </c>
    </row>
    <row r="39" spans="2:23" outlineLevel="1">
      <c r="B39" s="139">
        <v>5</v>
      </c>
      <c r="C39" s="139">
        <v>24</v>
      </c>
      <c r="D39" s="158" t="s">
        <v>450</v>
      </c>
      <c r="F39">
        <f>B39*$K$3*100+剧情副本产出分析!$F$68*10</f>
        <v>3210</v>
      </c>
      <c r="G39">
        <f>SUM($F$35:F39)</f>
        <v>14750</v>
      </c>
      <c r="H39">
        <v>23</v>
      </c>
      <c r="T39" t="str">
        <f t="shared" si="1"/>
        <v>1_2_3210_1.0,1_11_23_1.0</v>
      </c>
      <c r="W39" t="s">
        <v>851</v>
      </c>
    </row>
    <row r="40" spans="2:23" outlineLevel="1">
      <c r="B40">
        <v>6</v>
      </c>
      <c r="C40">
        <v>25</v>
      </c>
      <c r="F40">
        <f>B40*$K$3*100+剧情副本产出分析!$F$68*10</f>
        <v>3340</v>
      </c>
      <c r="G40">
        <f>SUM($F$35:F40)</f>
        <v>18090</v>
      </c>
      <c r="H40">
        <v>15</v>
      </c>
      <c r="T40" t="str">
        <f t="shared" si="1"/>
        <v>1_2_3340_1.0,1_11_15_1.0</v>
      </c>
    </row>
    <row r="41" spans="2:23" outlineLevel="1">
      <c r="B41">
        <v>7</v>
      </c>
      <c r="C41">
        <v>26</v>
      </c>
      <c r="F41">
        <f>B41*$K$3*100+剧情副本产出分析!$F$68*10</f>
        <v>3470</v>
      </c>
      <c r="G41">
        <f>SUM($F$35:F41)</f>
        <v>21560</v>
      </c>
      <c r="H41">
        <v>17</v>
      </c>
      <c r="T41" t="str">
        <f t="shared" si="1"/>
        <v>1_2_3470_1.0,1_11_17_1.0</v>
      </c>
    </row>
    <row r="42" spans="2:23" outlineLevel="1">
      <c r="B42">
        <v>8</v>
      </c>
      <c r="C42">
        <v>27</v>
      </c>
      <c r="F42">
        <f>B42*$K$3*100+剧情副本产出分析!$F$68*10</f>
        <v>3600</v>
      </c>
      <c r="G42">
        <f>SUM($F$35:F42)</f>
        <v>25160</v>
      </c>
      <c r="H42">
        <v>19</v>
      </c>
      <c r="T42" t="str">
        <f t="shared" si="1"/>
        <v>1_2_3600_1.0,1_11_19_1.0</v>
      </c>
    </row>
    <row r="43" spans="2:23" outlineLevel="1">
      <c r="B43">
        <v>9</v>
      </c>
      <c r="C43">
        <v>28</v>
      </c>
      <c r="F43">
        <f>B43*$K$3*100+剧情副本产出分析!$F$68*10</f>
        <v>3730</v>
      </c>
      <c r="G43">
        <f>SUM($F$35:F43)</f>
        <v>28890</v>
      </c>
      <c r="H43">
        <v>21</v>
      </c>
      <c r="T43" t="str">
        <f t="shared" si="1"/>
        <v>1_2_3730_1.0,1_11_21_1.0</v>
      </c>
    </row>
    <row r="44" spans="2:23" outlineLevel="1">
      <c r="B44" s="139">
        <v>10</v>
      </c>
      <c r="C44" s="139">
        <v>29</v>
      </c>
      <c r="D44" s="158" t="s">
        <v>451</v>
      </c>
      <c r="F44">
        <f>B44*$K$3*100+剧情副本产出分析!$F$68*10</f>
        <v>3860</v>
      </c>
      <c r="G44">
        <f>SUM($F$35:F44)</f>
        <v>32750</v>
      </c>
      <c r="H44">
        <v>28</v>
      </c>
      <c r="T44" t="str">
        <f t="shared" si="1"/>
        <v>1_2_3860_1.0,1_11_28_1.0</v>
      </c>
    </row>
    <row r="45" spans="2:23" outlineLevel="1">
      <c r="B45">
        <v>11</v>
      </c>
      <c r="C45">
        <v>30</v>
      </c>
      <c r="F45">
        <f>B45*$K$3*100+剧情副本产出分析!$F$68*10</f>
        <v>3990</v>
      </c>
      <c r="G45">
        <f>SUM($F$35:F45)</f>
        <v>36740</v>
      </c>
      <c r="H45">
        <v>20</v>
      </c>
      <c r="T45" t="str">
        <f t="shared" si="1"/>
        <v>1_2_3990_1.0,1_11_20_1.0</v>
      </c>
    </row>
    <row r="46" spans="2:23" outlineLevel="1">
      <c r="B46">
        <v>12</v>
      </c>
      <c r="C46">
        <v>31</v>
      </c>
      <c r="F46">
        <f>B46*$K$3*100+剧情副本产出分析!$F$68*10</f>
        <v>4120</v>
      </c>
      <c r="G46">
        <f>SUM($F$35:F46)</f>
        <v>40860</v>
      </c>
      <c r="H46">
        <v>22</v>
      </c>
      <c r="T46" t="str">
        <f t="shared" si="1"/>
        <v>1_2_4120_1.0,1_11_22_1.0</v>
      </c>
    </row>
    <row r="47" spans="2:23" outlineLevel="1">
      <c r="B47">
        <v>13</v>
      </c>
      <c r="C47">
        <v>31</v>
      </c>
      <c r="F47">
        <f>B47*$K$3*100+剧情副本产出分析!$F$68*10</f>
        <v>4250</v>
      </c>
      <c r="G47">
        <f>SUM($F$35:F47)</f>
        <v>45110</v>
      </c>
      <c r="H47">
        <v>24</v>
      </c>
      <c r="T47" t="str">
        <f t="shared" si="1"/>
        <v>1_2_4250_1.0,1_11_24_1.0</v>
      </c>
    </row>
    <row r="48" spans="2:23" outlineLevel="1">
      <c r="B48">
        <v>14</v>
      </c>
      <c r="C48">
        <v>32</v>
      </c>
      <c r="F48">
        <f>B48*$K$3*100+剧情副本产出分析!$F$68*10</f>
        <v>4380</v>
      </c>
      <c r="G48">
        <f>SUM($F$35:F48)</f>
        <v>49490</v>
      </c>
      <c r="H48">
        <v>26</v>
      </c>
      <c r="T48" t="str">
        <f t="shared" si="1"/>
        <v>1_2_4380_1.0,1_11_26_1.0</v>
      </c>
    </row>
    <row r="49" spans="2:23" outlineLevel="1">
      <c r="B49" s="139">
        <v>15</v>
      </c>
      <c r="C49" s="139">
        <v>32</v>
      </c>
      <c r="D49" s="158" t="s">
        <v>452</v>
      </c>
      <c r="F49">
        <f>B49*$K$3*100+剧情副本产出分析!$F$68*10</f>
        <v>4510</v>
      </c>
      <c r="G49">
        <f>SUM($F$35:F49)</f>
        <v>54000</v>
      </c>
      <c r="H49">
        <v>33</v>
      </c>
      <c r="T49" t="str">
        <f t="shared" si="1"/>
        <v>1_2_4510_1.0,1_11_33_1.0</v>
      </c>
    </row>
    <row r="50" spans="2:23" outlineLevel="1">
      <c r="B50">
        <v>16</v>
      </c>
      <c r="C50">
        <v>33</v>
      </c>
      <c r="F50">
        <f>B50*$K$3*100+剧情副本产出分析!$F$68*10</f>
        <v>4640</v>
      </c>
      <c r="G50">
        <f>SUM($F$35:F50)</f>
        <v>58640</v>
      </c>
      <c r="H50">
        <v>25</v>
      </c>
      <c r="T50" t="str">
        <f t="shared" si="1"/>
        <v>1_2_4640_1.0,1_11_25_1.0</v>
      </c>
    </row>
    <row r="51" spans="2:23" outlineLevel="1">
      <c r="B51">
        <v>17</v>
      </c>
      <c r="C51">
        <v>33</v>
      </c>
      <c r="F51">
        <f>B51*$K$3*100+剧情副本产出分析!$F$68*10</f>
        <v>4770</v>
      </c>
      <c r="G51">
        <f>SUM($F$35:F51)</f>
        <v>63410</v>
      </c>
      <c r="H51">
        <v>27</v>
      </c>
      <c r="T51" t="str">
        <f t="shared" si="1"/>
        <v>1_2_4770_1.0,1_11_27_1.0</v>
      </c>
    </row>
    <row r="52" spans="2:23" outlineLevel="1">
      <c r="B52">
        <v>18</v>
      </c>
      <c r="C52">
        <v>34</v>
      </c>
      <c r="F52">
        <f>B52*$K$3*100+剧情副本产出分析!$F$68*10</f>
        <v>4900</v>
      </c>
      <c r="G52">
        <f>SUM($F$35:F52)</f>
        <v>68310</v>
      </c>
      <c r="H52">
        <v>29</v>
      </c>
      <c r="T52" t="str">
        <f t="shared" si="1"/>
        <v>1_2_4900_1.0,1_11_29_1.0</v>
      </c>
    </row>
    <row r="53" spans="2:23" outlineLevel="1">
      <c r="B53">
        <v>19</v>
      </c>
      <c r="C53">
        <v>34</v>
      </c>
      <c r="F53">
        <f>B53*$K$3*100+剧情副本产出分析!$F$68*10</f>
        <v>5030</v>
      </c>
      <c r="G53">
        <f>SUM($F$35:F53)</f>
        <v>73340</v>
      </c>
      <c r="H53">
        <v>31</v>
      </c>
      <c r="T53" t="str">
        <f t="shared" si="1"/>
        <v>1_2_5030_1.0,1_11_31_1.0</v>
      </c>
    </row>
    <row r="54" spans="2:23" outlineLevel="1">
      <c r="B54" s="139">
        <v>20</v>
      </c>
      <c r="C54" s="139">
        <v>35</v>
      </c>
      <c r="D54" s="139" t="s">
        <v>453</v>
      </c>
      <c r="F54">
        <f>B54*$K$3*100+剧情副本产出分析!$F$68*10</f>
        <v>5160</v>
      </c>
      <c r="G54">
        <f>SUM($F$35:F54)</f>
        <v>78500</v>
      </c>
      <c r="H54">
        <v>38</v>
      </c>
      <c r="T54" t="str">
        <f t="shared" si="1"/>
        <v>1_2_5160_1.0,1_11_38_1.0</v>
      </c>
      <c r="W54" t="s">
        <v>835</v>
      </c>
    </row>
    <row r="55" spans="2:23" outlineLevel="1">
      <c r="B55">
        <v>21</v>
      </c>
      <c r="C55">
        <v>35</v>
      </c>
      <c r="F55">
        <f>B55*$K$3*100+剧情副本产出分析!$F$68*10</f>
        <v>5290</v>
      </c>
      <c r="G55">
        <f>SUM($F$35:F55)</f>
        <v>83790</v>
      </c>
      <c r="H55">
        <v>30</v>
      </c>
      <c r="T55" t="str">
        <f t="shared" si="1"/>
        <v>1_2_5290_1.0,1_11_30_1.0</v>
      </c>
    </row>
    <row r="56" spans="2:23" outlineLevel="1">
      <c r="B56">
        <v>22</v>
      </c>
      <c r="C56">
        <v>36</v>
      </c>
      <c r="F56">
        <f>B56*$K$3*100+剧情副本产出分析!$F$68*10</f>
        <v>5420</v>
      </c>
      <c r="G56">
        <f>SUM($F$35:F56)</f>
        <v>89210</v>
      </c>
      <c r="H56">
        <v>32</v>
      </c>
      <c r="T56" t="str">
        <f t="shared" si="1"/>
        <v>1_2_5420_1.0,1_11_32_1.0</v>
      </c>
    </row>
    <row r="57" spans="2:23" outlineLevel="1">
      <c r="B57">
        <v>23</v>
      </c>
      <c r="C57">
        <v>36</v>
      </c>
      <c r="F57">
        <f>B57*$K$3*100+剧情副本产出分析!$F$68*10</f>
        <v>5550</v>
      </c>
      <c r="G57">
        <f>SUM($F$35:F57)</f>
        <v>94760</v>
      </c>
      <c r="H57">
        <v>34</v>
      </c>
      <c r="T57" t="str">
        <f t="shared" si="1"/>
        <v>1_2_5550_1.0,1_11_34_1.0</v>
      </c>
    </row>
    <row r="58" spans="2:23" outlineLevel="1">
      <c r="B58">
        <v>24</v>
      </c>
      <c r="C58">
        <v>37</v>
      </c>
      <c r="F58">
        <f>B58*$K$3*100+剧情副本产出分析!$F$68*10</f>
        <v>5680</v>
      </c>
      <c r="G58">
        <f>SUM($F$35:F58)</f>
        <v>100440</v>
      </c>
      <c r="H58">
        <v>36</v>
      </c>
      <c r="T58" t="str">
        <f t="shared" si="1"/>
        <v>1_2_5680_1.0,1_11_36_1.0</v>
      </c>
    </row>
    <row r="59" spans="2:23" outlineLevel="1">
      <c r="B59" s="139">
        <v>25</v>
      </c>
      <c r="C59" s="139">
        <v>37</v>
      </c>
      <c r="D59" s="139" t="s">
        <v>454</v>
      </c>
      <c r="F59">
        <f>B59*$K$3*100+剧情副本产出分析!$F$68*10</f>
        <v>5810</v>
      </c>
      <c r="G59">
        <f>SUM($F$35:F59)</f>
        <v>106250</v>
      </c>
      <c r="H59">
        <v>43</v>
      </c>
      <c r="T59" t="str">
        <f t="shared" si="1"/>
        <v>1_2_5810_1.0,1_11_43_1.0</v>
      </c>
      <c r="W59" t="s">
        <v>834</v>
      </c>
    </row>
    <row r="60" spans="2:23" outlineLevel="1">
      <c r="B60">
        <v>26</v>
      </c>
      <c r="C60">
        <v>38</v>
      </c>
      <c r="F60">
        <f>B60*$K$3*100+剧情副本产出分析!$F$68*10</f>
        <v>5940</v>
      </c>
      <c r="G60">
        <f>SUM($F$35:F60)</f>
        <v>112190</v>
      </c>
      <c r="H60">
        <v>35</v>
      </c>
      <c r="T60" t="str">
        <f t="shared" si="1"/>
        <v>1_2_5940_1.0,1_11_35_1.0</v>
      </c>
    </row>
    <row r="61" spans="2:23" outlineLevel="1">
      <c r="B61">
        <v>27</v>
      </c>
      <c r="C61">
        <v>39</v>
      </c>
      <c r="F61">
        <f>B61*$K$3*100+剧情副本产出分析!$F$68*10</f>
        <v>6070</v>
      </c>
      <c r="G61">
        <f>SUM($F$35:F61)</f>
        <v>118260</v>
      </c>
      <c r="H61">
        <v>37</v>
      </c>
      <c r="T61" t="str">
        <f t="shared" si="1"/>
        <v>1_2_6070_1.0,1_11_37_1.0</v>
      </c>
    </row>
    <row r="62" spans="2:23" outlineLevel="1">
      <c r="B62">
        <v>28</v>
      </c>
      <c r="C62">
        <v>40</v>
      </c>
      <c r="F62">
        <f>B62*$K$3*100+剧情副本产出分析!$F$68*10</f>
        <v>6200</v>
      </c>
      <c r="G62">
        <f>SUM($F$35:F62)</f>
        <v>124460</v>
      </c>
      <c r="H62">
        <v>39</v>
      </c>
      <c r="T62" t="str">
        <f t="shared" si="1"/>
        <v>1_2_6200_1.0,1_11_39_1.0</v>
      </c>
    </row>
    <row r="63" spans="2:23" outlineLevel="1">
      <c r="B63">
        <v>29</v>
      </c>
      <c r="C63">
        <v>41</v>
      </c>
      <c r="F63">
        <f>B63*$K$3*100+剧情副本产出分析!$F$68*10</f>
        <v>6330</v>
      </c>
      <c r="G63">
        <f>SUM($F$35:F63)</f>
        <v>130790</v>
      </c>
      <c r="H63">
        <v>41</v>
      </c>
      <c r="T63" t="str">
        <f t="shared" si="1"/>
        <v>1_2_6330_1.0,1_11_41_1.0</v>
      </c>
    </row>
    <row r="64" spans="2:23" outlineLevel="1">
      <c r="B64" s="139">
        <v>30</v>
      </c>
      <c r="C64" s="139">
        <v>42</v>
      </c>
      <c r="D64" s="139" t="s">
        <v>455</v>
      </c>
      <c r="F64">
        <f>B64*$K$3*100+剧情副本产出分析!$F$68*10</f>
        <v>6460</v>
      </c>
      <c r="G64">
        <f>SUM($F$35:F64)</f>
        <v>137250</v>
      </c>
      <c r="H64">
        <v>48</v>
      </c>
      <c r="T64" t="str">
        <f t="shared" si="1"/>
        <v>1_2_6460_1.0,1_11_48_1.0</v>
      </c>
      <c r="W64" t="s">
        <v>836</v>
      </c>
    </row>
    <row r="66" spans="2:23">
      <c r="C66" t="s">
        <v>439</v>
      </c>
    </row>
    <row r="67" spans="2:23">
      <c r="B67" t="s">
        <v>443</v>
      </c>
      <c r="C67">
        <v>40</v>
      </c>
    </row>
    <row r="68" spans="2:23">
      <c r="C68" t="s">
        <v>442</v>
      </c>
    </row>
    <row r="70" spans="2:23" outlineLevel="1">
      <c r="B70">
        <v>1</v>
      </c>
      <c r="C70">
        <v>35</v>
      </c>
      <c r="F70">
        <f>B70*$K$3*100+剧情副本产出分析!$F$78*10</f>
        <v>3910</v>
      </c>
      <c r="G70">
        <f>SUM($F$70:F70)</f>
        <v>3910</v>
      </c>
      <c r="H70">
        <v>25</v>
      </c>
      <c r="T70" t="str">
        <f t="shared" ref="T70:T109" si="2">CONCATENATE("1_2_",F70,"_1.0",",","1_11_",H70,"_1.0")</f>
        <v>1_2_3910_1.0,1_11_25_1.0</v>
      </c>
    </row>
    <row r="71" spans="2:23" outlineLevel="1">
      <c r="B71">
        <v>2</v>
      </c>
      <c r="C71">
        <v>36</v>
      </c>
      <c r="F71">
        <f>B71*$K$3*100+剧情副本产出分析!$F$78*10</f>
        <v>4040</v>
      </c>
      <c r="G71">
        <f>SUM($F$70:F71)</f>
        <v>7950</v>
      </c>
      <c r="H71">
        <v>27</v>
      </c>
      <c r="T71" t="str">
        <f t="shared" si="2"/>
        <v>1_2_4040_1.0,1_11_27_1.0</v>
      </c>
    </row>
    <row r="72" spans="2:23" outlineLevel="1">
      <c r="B72">
        <v>3</v>
      </c>
      <c r="C72">
        <v>37</v>
      </c>
      <c r="F72">
        <f>B72*$K$3*100+剧情副本产出分析!$F$78*10</f>
        <v>4170</v>
      </c>
      <c r="G72">
        <f>SUM($F$70:F72)</f>
        <v>12120</v>
      </c>
      <c r="H72">
        <v>29</v>
      </c>
      <c r="T72" t="str">
        <f t="shared" si="2"/>
        <v>1_2_4170_1.0,1_11_29_1.0</v>
      </c>
    </row>
    <row r="73" spans="2:23" outlineLevel="1">
      <c r="B73">
        <v>4</v>
      </c>
      <c r="C73">
        <v>38</v>
      </c>
      <c r="F73">
        <f>B73*$K$3*100+剧情副本产出分析!$F$78*10</f>
        <v>4300</v>
      </c>
      <c r="G73">
        <f>SUM($F$70:F73)</f>
        <v>16420</v>
      </c>
      <c r="H73">
        <v>31</v>
      </c>
      <c r="T73" t="str">
        <f t="shared" si="2"/>
        <v>1_2_4300_1.0,1_11_31_1.0</v>
      </c>
    </row>
    <row r="74" spans="2:23" outlineLevel="1">
      <c r="B74" s="139">
        <v>5</v>
      </c>
      <c r="C74" s="139">
        <v>39</v>
      </c>
      <c r="D74" s="158" t="s">
        <v>847</v>
      </c>
      <c r="F74">
        <f>B74*$K$3*100+剧情副本产出分析!$F$78*10</f>
        <v>4430</v>
      </c>
      <c r="G74">
        <f>SUM($F$70:F74)</f>
        <v>20850</v>
      </c>
      <c r="H74">
        <v>38</v>
      </c>
      <c r="T74" t="str">
        <f t="shared" si="2"/>
        <v>1_2_4430_1.0,1_11_38_1.0</v>
      </c>
      <c r="W74" t="s">
        <v>846</v>
      </c>
    </row>
    <row r="75" spans="2:23" outlineLevel="1">
      <c r="B75">
        <v>6</v>
      </c>
      <c r="C75">
        <v>40</v>
      </c>
      <c r="F75">
        <f>B75*$K$3*100+剧情副本产出分析!$F$78*10</f>
        <v>4560</v>
      </c>
      <c r="G75">
        <f>SUM($F$70:F75)</f>
        <v>25410</v>
      </c>
      <c r="H75">
        <v>30</v>
      </c>
      <c r="T75" t="str">
        <f t="shared" si="2"/>
        <v>1_2_4560_1.0,1_11_30_1.0</v>
      </c>
    </row>
    <row r="76" spans="2:23" outlineLevel="1">
      <c r="B76">
        <v>7</v>
      </c>
      <c r="C76">
        <v>41</v>
      </c>
      <c r="F76">
        <f>B76*$K$3*100+剧情副本产出分析!$F$78*10</f>
        <v>4690</v>
      </c>
      <c r="G76">
        <f>SUM($F$70:F76)</f>
        <v>30100</v>
      </c>
      <c r="H76">
        <v>32</v>
      </c>
      <c r="T76" t="str">
        <f t="shared" si="2"/>
        <v>1_2_4690_1.0,1_11_32_1.0</v>
      </c>
    </row>
    <row r="77" spans="2:23" outlineLevel="1">
      <c r="B77">
        <v>8</v>
      </c>
      <c r="C77">
        <v>42</v>
      </c>
      <c r="F77">
        <f>B77*$K$3*100+剧情副本产出分析!$F$78*10</f>
        <v>4820</v>
      </c>
      <c r="G77">
        <f>SUM($F$70:F77)</f>
        <v>34920</v>
      </c>
      <c r="H77">
        <v>34</v>
      </c>
      <c r="T77" t="str">
        <f t="shared" si="2"/>
        <v>1_2_4820_1.0,1_11_34_1.0</v>
      </c>
    </row>
    <row r="78" spans="2:23" outlineLevel="1">
      <c r="B78">
        <v>9</v>
      </c>
      <c r="C78">
        <v>43</v>
      </c>
      <c r="F78">
        <f>B78*$K$3*100+剧情副本产出分析!$F$78*10</f>
        <v>4950</v>
      </c>
      <c r="G78">
        <f>SUM($F$70:F78)</f>
        <v>39870</v>
      </c>
      <c r="H78">
        <v>36</v>
      </c>
      <c r="T78" t="str">
        <f t="shared" si="2"/>
        <v>1_2_4950_1.0,1_11_36_1.0</v>
      </c>
    </row>
    <row r="79" spans="2:23" outlineLevel="1">
      <c r="B79" s="139">
        <v>10</v>
      </c>
      <c r="C79" s="139">
        <v>44</v>
      </c>
      <c r="D79" s="139" t="s">
        <v>456</v>
      </c>
      <c r="F79">
        <f>B79*$K$3*100+剧情副本产出分析!$F$78*10</f>
        <v>5080</v>
      </c>
      <c r="G79">
        <f>SUM($F$70:F79)</f>
        <v>44950</v>
      </c>
      <c r="H79">
        <v>43</v>
      </c>
      <c r="T79" t="str">
        <f t="shared" si="2"/>
        <v>1_2_5080_1.0,1_11_43_1.0</v>
      </c>
      <c r="W79" t="s">
        <v>837</v>
      </c>
    </row>
    <row r="80" spans="2:23" outlineLevel="1">
      <c r="B80">
        <v>11</v>
      </c>
      <c r="C80">
        <v>45</v>
      </c>
      <c r="F80">
        <f>B80*$K$3*100+剧情副本产出分析!$F$78*10</f>
        <v>5210</v>
      </c>
      <c r="G80">
        <f>SUM($F$70:F80)</f>
        <v>50160</v>
      </c>
      <c r="H80">
        <v>35</v>
      </c>
      <c r="T80" t="str">
        <f t="shared" si="2"/>
        <v>1_2_5210_1.0,1_11_35_1.0</v>
      </c>
    </row>
    <row r="81" spans="2:23" outlineLevel="1">
      <c r="B81">
        <v>12</v>
      </c>
      <c r="C81">
        <v>46</v>
      </c>
      <c r="F81">
        <f>B81*$K$3*100+剧情副本产出分析!$F$78*10</f>
        <v>5340</v>
      </c>
      <c r="G81">
        <f>SUM($F$70:F81)</f>
        <v>55500</v>
      </c>
      <c r="H81">
        <v>37</v>
      </c>
      <c r="T81" t="str">
        <f t="shared" si="2"/>
        <v>1_2_5340_1.0,1_11_37_1.0</v>
      </c>
    </row>
    <row r="82" spans="2:23" outlineLevel="1">
      <c r="B82">
        <v>13</v>
      </c>
      <c r="C82">
        <v>47</v>
      </c>
      <c r="F82">
        <f>B82*$K$3*100+剧情副本产出分析!$F$78*10</f>
        <v>5470</v>
      </c>
      <c r="G82">
        <f>SUM($F$70:F82)</f>
        <v>60970</v>
      </c>
      <c r="H82">
        <v>39</v>
      </c>
      <c r="T82" t="str">
        <f t="shared" si="2"/>
        <v>1_2_5470_1.0,1_11_39_1.0</v>
      </c>
    </row>
    <row r="83" spans="2:23" outlineLevel="1">
      <c r="B83">
        <v>14</v>
      </c>
      <c r="C83">
        <v>47</v>
      </c>
      <c r="F83">
        <f>B83*$K$3*100+剧情副本产出分析!$F$78*10</f>
        <v>5600</v>
      </c>
      <c r="G83">
        <f>SUM($F$70:F83)</f>
        <v>66570</v>
      </c>
      <c r="H83">
        <v>41</v>
      </c>
      <c r="T83" t="str">
        <f t="shared" si="2"/>
        <v>1_2_5600_1.0,1_11_41_1.0</v>
      </c>
    </row>
    <row r="84" spans="2:23" outlineLevel="1">
      <c r="B84" s="139">
        <v>15</v>
      </c>
      <c r="C84" s="139">
        <v>48</v>
      </c>
      <c r="D84" s="139" t="s">
        <v>839</v>
      </c>
      <c r="F84">
        <f>B84*$K$3*100+剧情副本产出分析!$F$78*10</f>
        <v>5730</v>
      </c>
      <c r="G84">
        <f>SUM($F$70:F84)</f>
        <v>72300</v>
      </c>
      <c r="H84">
        <v>48</v>
      </c>
      <c r="T84" t="str">
        <f t="shared" si="2"/>
        <v>1_2_5730_1.0,1_11_48_1.0</v>
      </c>
      <c r="W84" t="s">
        <v>834</v>
      </c>
    </row>
    <row r="85" spans="2:23" outlineLevel="1">
      <c r="B85">
        <v>16</v>
      </c>
      <c r="C85">
        <v>48</v>
      </c>
      <c r="F85">
        <f>B85*$K$3*100+剧情副本产出分析!$F$78*10</f>
        <v>5860</v>
      </c>
      <c r="G85">
        <f>SUM($F$70:F85)</f>
        <v>78160</v>
      </c>
      <c r="H85">
        <v>40</v>
      </c>
      <c r="T85" t="str">
        <f t="shared" si="2"/>
        <v>1_2_5860_1.0,1_11_40_1.0</v>
      </c>
    </row>
    <row r="86" spans="2:23" outlineLevel="1">
      <c r="B86">
        <v>17</v>
      </c>
      <c r="C86">
        <v>49</v>
      </c>
      <c r="F86">
        <f>B86*$K$3*100+剧情副本产出分析!$F$78*10</f>
        <v>5990</v>
      </c>
      <c r="G86">
        <f>SUM($F$70:F86)</f>
        <v>84150</v>
      </c>
      <c r="H86">
        <v>42</v>
      </c>
      <c r="T86" t="str">
        <f t="shared" si="2"/>
        <v>1_2_5990_1.0,1_11_42_1.0</v>
      </c>
    </row>
    <row r="87" spans="2:23" outlineLevel="1">
      <c r="B87">
        <v>18</v>
      </c>
      <c r="C87">
        <v>49</v>
      </c>
      <c r="F87">
        <f>B87*$K$3*100+剧情副本产出分析!$F$78*10</f>
        <v>6120</v>
      </c>
      <c r="G87">
        <f>SUM($F$70:F87)</f>
        <v>90270</v>
      </c>
      <c r="H87">
        <v>44</v>
      </c>
      <c r="T87" t="str">
        <f t="shared" si="2"/>
        <v>1_2_6120_1.0,1_11_44_1.0</v>
      </c>
    </row>
    <row r="88" spans="2:23" outlineLevel="1">
      <c r="B88">
        <v>19</v>
      </c>
      <c r="C88">
        <v>50</v>
      </c>
      <c r="F88">
        <f>B88*$K$3*100+剧情副本产出分析!$F$78*10</f>
        <v>6250</v>
      </c>
      <c r="G88">
        <f>SUM($F$70:F88)</f>
        <v>96520</v>
      </c>
      <c r="H88">
        <v>46</v>
      </c>
      <c r="T88" t="str">
        <f t="shared" si="2"/>
        <v>1_2_6250_1.0,1_11_46_1.0</v>
      </c>
    </row>
    <row r="89" spans="2:23" outlineLevel="1">
      <c r="B89" s="139">
        <v>20</v>
      </c>
      <c r="C89" s="139">
        <v>50</v>
      </c>
      <c r="D89" s="139" t="s">
        <v>840</v>
      </c>
      <c r="F89">
        <f>B89*$K$3*100+剧情副本产出分析!$F$78*10</f>
        <v>6380</v>
      </c>
      <c r="G89">
        <f>SUM($F$70:F89)</f>
        <v>102900</v>
      </c>
      <c r="H89">
        <v>53</v>
      </c>
      <c r="T89" t="str">
        <f t="shared" si="2"/>
        <v>1_2_6380_1.0,1_11_53_1.0</v>
      </c>
      <c r="W89" t="s">
        <v>848</v>
      </c>
    </row>
    <row r="90" spans="2:23" outlineLevel="1">
      <c r="B90">
        <v>21</v>
      </c>
      <c r="C90">
        <v>51</v>
      </c>
      <c r="F90">
        <f>B90*$K$3*100+剧情副本产出分析!$F$78*10</f>
        <v>6510</v>
      </c>
      <c r="G90">
        <f>SUM($F$70:F90)</f>
        <v>109410</v>
      </c>
      <c r="H90">
        <v>45</v>
      </c>
      <c r="T90" t="str">
        <f t="shared" si="2"/>
        <v>1_2_6510_1.0,1_11_45_1.0</v>
      </c>
    </row>
    <row r="91" spans="2:23" outlineLevel="1">
      <c r="B91">
        <v>22</v>
      </c>
      <c r="C91">
        <v>51</v>
      </c>
      <c r="F91">
        <f>B91*$K$3*100+剧情副本产出分析!$F$78*10</f>
        <v>6640</v>
      </c>
      <c r="G91">
        <f>SUM($F$70:F91)</f>
        <v>116050</v>
      </c>
      <c r="H91">
        <v>47</v>
      </c>
      <c r="T91" t="str">
        <f t="shared" si="2"/>
        <v>1_2_6640_1.0,1_11_47_1.0</v>
      </c>
    </row>
    <row r="92" spans="2:23" outlineLevel="1">
      <c r="B92">
        <v>23</v>
      </c>
      <c r="C92">
        <v>52</v>
      </c>
      <c r="F92">
        <f>B92*$K$3*100+剧情副本产出分析!$F$78*10</f>
        <v>6770</v>
      </c>
      <c r="G92">
        <f>SUM($F$70:F92)</f>
        <v>122820</v>
      </c>
      <c r="H92">
        <v>49</v>
      </c>
      <c r="T92" t="str">
        <f t="shared" si="2"/>
        <v>1_2_6770_1.0,1_11_49_1.0</v>
      </c>
    </row>
    <row r="93" spans="2:23" outlineLevel="1">
      <c r="B93">
        <v>24</v>
      </c>
      <c r="C93">
        <v>52</v>
      </c>
      <c r="F93">
        <f>B93*$K$3*100+剧情副本产出分析!$F$78*10</f>
        <v>6900</v>
      </c>
      <c r="G93">
        <f>SUM($F$70:F93)</f>
        <v>129720</v>
      </c>
      <c r="H93">
        <v>51</v>
      </c>
      <c r="T93" t="str">
        <f t="shared" si="2"/>
        <v>1_2_6900_1.0,1_11_51_1.0</v>
      </c>
    </row>
    <row r="94" spans="2:23" outlineLevel="1">
      <c r="B94" s="139">
        <v>25</v>
      </c>
      <c r="C94" s="139">
        <v>53</v>
      </c>
      <c r="D94" s="139" t="s">
        <v>841</v>
      </c>
      <c r="F94">
        <f>B94*$K$3*100+剧情副本产出分析!$F$78*10</f>
        <v>7030</v>
      </c>
      <c r="G94">
        <f>SUM($F$70:F94)</f>
        <v>136750</v>
      </c>
      <c r="H94">
        <v>58</v>
      </c>
      <c r="T94" t="str">
        <f t="shared" si="2"/>
        <v>1_2_7030_1.0,1_11_58_1.0</v>
      </c>
      <c r="W94" t="s">
        <v>838</v>
      </c>
    </row>
    <row r="95" spans="2:23" outlineLevel="1">
      <c r="B95">
        <v>26</v>
      </c>
      <c r="C95">
        <v>53</v>
      </c>
      <c r="F95">
        <f>B95*$K$3*100+剧情副本产出分析!$F$78*10</f>
        <v>7160</v>
      </c>
      <c r="G95">
        <f>SUM($F$70:F95)</f>
        <v>143910</v>
      </c>
      <c r="H95">
        <v>50</v>
      </c>
      <c r="T95" t="str">
        <f t="shared" si="2"/>
        <v>1_2_7160_1.0,1_11_50_1.0</v>
      </c>
    </row>
    <row r="96" spans="2:23" outlineLevel="1">
      <c r="B96">
        <v>27</v>
      </c>
      <c r="C96">
        <v>55</v>
      </c>
      <c r="F96">
        <f>B96*$K$3*100+剧情副本产出分析!$F$78*10</f>
        <v>7290</v>
      </c>
      <c r="G96">
        <f>SUM($F$70:F96)</f>
        <v>151200</v>
      </c>
      <c r="H96">
        <v>52</v>
      </c>
      <c r="T96" t="str">
        <f t="shared" si="2"/>
        <v>1_2_7290_1.0,1_11_52_1.0</v>
      </c>
    </row>
    <row r="97" spans="2:23" outlineLevel="1">
      <c r="B97">
        <v>28</v>
      </c>
      <c r="C97">
        <v>55</v>
      </c>
      <c r="F97">
        <f>B97*$K$3*100+剧情副本产出分析!$F$78*10</f>
        <v>7420</v>
      </c>
      <c r="G97">
        <f>SUM($F$70:F97)</f>
        <v>158620</v>
      </c>
      <c r="H97">
        <v>54</v>
      </c>
      <c r="T97" t="str">
        <f t="shared" si="2"/>
        <v>1_2_7420_1.0,1_11_54_1.0</v>
      </c>
    </row>
    <row r="98" spans="2:23" outlineLevel="1">
      <c r="B98">
        <v>29</v>
      </c>
      <c r="C98">
        <v>56</v>
      </c>
      <c r="F98">
        <f>B98*$K$3*100+剧情副本产出分析!$F$78*10</f>
        <v>7550</v>
      </c>
      <c r="G98">
        <f>SUM($F$70:F98)</f>
        <v>166170</v>
      </c>
      <c r="H98">
        <v>56</v>
      </c>
      <c r="T98" t="str">
        <f t="shared" si="2"/>
        <v>1_2_7550_1.0,1_11_56_1.0</v>
      </c>
    </row>
    <row r="99" spans="2:23" outlineLevel="1">
      <c r="B99" s="139">
        <v>30</v>
      </c>
      <c r="C99" s="139">
        <v>56</v>
      </c>
      <c r="D99" s="139" t="s">
        <v>842</v>
      </c>
      <c r="F99">
        <f>B99*$K$3*100+剧情副本产出分析!$F$78*10</f>
        <v>7680</v>
      </c>
      <c r="G99">
        <f>SUM($F$70:F99)</f>
        <v>173850</v>
      </c>
      <c r="H99">
        <v>63</v>
      </c>
      <c r="T99" t="str">
        <f t="shared" si="2"/>
        <v>1_2_7680_1.0,1_11_63_1.0</v>
      </c>
      <c r="W99" t="s">
        <v>845</v>
      </c>
    </row>
    <row r="100" spans="2:23" outlineLevel="1">
      <c r="B100">
        <v>31</v>
      </c>
      <c r="C100">
        <v>57</v>
      </c>
      <c r="F100">
        <f>B100*$K$3*100+剧情副本产出分析!$F$78*10</f>
        <v>7810</v>
      </c>
      <c r="G100">
        <f>SUM($F$70:F100)</f>
        <v>181660</v>
      </c>
      <c r="H100">
        <v>55</v>
      </c>
      <c r="T100" t="str">
        <f t="shared" si="2"/>
        <v>1_2_7810_1.0,1_11_55_1.0</v>
      </c>
    </row>
    <row r="101" spans="2:23" outlineLevel="1">
      <c r="B101">
        <v>32</v>
      </c>
      <c r="C101">
        <v>57</v>
      </c>
      <c r="F101">
        <f>B101*$K$3*100+剧情副本产出分析!$F$78*10</f>
        <v>7940</v>
      </c>
      <c r="G101">
        <f>SUM($F$70:F101)</f>
        <v>189600</v>
      </c>
      <c r="H101">
        <v>57</v>
      </c>
      <c r="T101" t="str">
        <f t="shared" si="2"/>
        <v>1_2_7940_1.0,1_11_57_1.0</v>
      </c>
    </row>
    <row r="102" spans="2:23" outlineLevel="1">
      <c r="B102">
        <v>33</v>
      </c>
      <c r="C102">
        <v>58</v>
      </c>
      <c r="F102">
        <f>B102*$K$3*100+剧情副本产出分析!$F$78*10</f>
        <v>8070</v>
      </c>
      <c r="G102">
        <f>SUM($F$70:F102)</f>
        <v>197670</v>
      </c>
      <c r="H102">
        <v>59</v>
      </c>
      <c r="T102" t="str">
        <f t="shared" si="2"/>
        <v>1_2_8070_1.0,1_11_59_1.0</v>
      </c>
    </row>
    <row r="103" spans="2:23" outlineLevel="1">
      <c r="B103">
        <v>34</v>
      </c>
      <c r="C103">
        <v>58</v>
      </c>
      <c r="F103">
        <f>B103*$K$3*100+剧情副本产出分析!$F$78*10</f>
        <v>8200</v>
      </c>
      <c r="G103">
        <f>SUM($F$70:F103)</f>
        <v>205870</v>
      </c>
      <c r="H103">
        <v>61</v>
      </c>
      <c r="T103" t="str">
        <f t="shared" si="2"/>
        <v>1_2_8200_1.0,1_11_61_1.0</v>
      </c>
    </row>
    <row r="104" spans="2:23" outlineLevel="1">
      <c r="B104" s="139">
        <v>35</v>
      </c>
      <c r="C104" s="139">
        <v>59</v>
      </c>
      <c r="D104" s="139" t="s">
        <v>474</v>
      </c>
      <c r="F104">
        <f>B104*$K$3*100+剧情副本产出分析!$F$78*10</f>
        <v>8330</v>
      </c>
      <c r="G104">
        <f>SUM($F$70:F104)</f>
        <v>214200</v>
      </c>
      <c r="H104">
        <v>68</v>
      </c>
      <c r="T104" t="str">
        <f t="shared" si="2"/>
        <v>1_2_8330_1.0,1_11_68_1.0</v>
      </c>
      <c r="W104" t="s">
        <v>849</v>
      </c>
    </row>
    <row r="105" spans="2:23" outlineLevel="1">
      <c r="B105">
        <v>36</v>
      </c>
      <c r="C105">
        <v>60</v>
      </c>
      <c r="F105">
        <f>B105*$K$3*100+剧情副本产出分析!$F$78*10</f>
        <v>8460</v>
      </c>
      <c r="G105">
        <f>SUM($F$70:F105)</f>
        <v>222660</v>
      </c>
      <c r="H105">
        <v>60</v>
      </c>
      <c r="T105" t="str">
        <f t="shared" si="2"/>
        <v>1_2_8460_1.0,1_11_60_1.0</v>
      </c>
    </row>
    <row r="106" spans="2:23" outlineLevel="1">
      <c r="B106">
        <v>37</v>
      </c>
      <c r="C106">
        <v>61</v>
      </c>
      <c r="F106">
        <f>B106*$K$3*100+剧情副本产出分析!$F$78*10</f>
        <v>8590</v>
      </c>
      <c r="G106">
        <f>SUM($F$70:F106)</f>
        <v>231250</v>
      </c>
      <c r="H106">
        <v>62</v>
      </c>
      <c r="T106" t="str">
        <f t="shared" si="2"/>
        <v>1_2_8590_1.0,1_11_62_1.0</v>
      </c>
    </row>
    <row r="107" spans="2:23" outlineLevel="1">
      <c r="B107">
        <v>38</v>
      </c>
      <c r="C107">
        <v>61</v>
      </c>
      <c r="F107">
        <f>B107*$K$3*100+剧情副本产出分析!$F$78*10</f>
        <v>8720</v>
      </c>
      <c r="G107">
        <f>SUM($F$70:F107)</f>
        <v>239970</v>
      </c>
      <c r="H107">
        <v>64</v>
      </c>
      <c r="T107" t="str">
        <f t="shared" si="2"/>
        <v>1_2_8720_1.0,1_11_64_1.0</v>
      </c>
    </row>
    <row r="108" spans="2:23" outlineLevel="1">
      <c r="B108">
        <v>39</v>
      </c>
      <c r="C108">
        <v>62</v>
      </c>
      <c r="F108">
        <f>B108*$K$3*100+剧情副本产出分析!$F$78*10</f>
        <v>8850</v>
      </c>
      <c r="G108">
        <f>SUM($F$70:F108)</f>
        <v>248820</v>
      </c>
      <c r="H108">
        <v>66</v>
      </c>
      <c r="T108" t="str">
        <f t="shared" si="2"/>
        <v>1_2_8850_1.0,1_11_66_1.0</v>
      </c>
    </row>
    <row r="109" spans="2:23" outlineLevel="1">
      <c r="B109" s="139">
        <v>40</v>
      </c>
      <c r="C109" s="139">
        <v>65</v>
      </c>
      <c r="D109" s="139" t="s">
        <v>475</v>
      </c>
      <c r="F109">
        <f>B109*$K$3*100+剧情副本产出分析!$F$78*10</f>
        <v>8980</v>
      </c>
      <c r="G109">
        <f>SUM($F$70:F109)</f>
        <v>257800</v>
      </c>
      <c r="H109">
        <v>73</v>
      </c>
      <c r="T109" t="str">
        <f t="shared" si="2"/>
        <v>1_2_8980_1.0,1_11_73_1.0</v>
      </c>
      <c r="W109" t="s">
        <v>850</v>
      </c>
    </row>
    <row r="114" spans="4:4">
      <c r="D114" s="139" t="s">
        <v>476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Scroll Bar 1">
              <controlPr defaultSize="0" autoPict="0">
                <anchor moveWithCells="1">
                  <from>
                    <xdr:col>10</xdr:col>
                    <xdr:colOff>114300</xdr:colOff>
                    <xdr:row>6</xdr:row>
                    <xdr:rowOff>0</xdr:rowOff>
                  </from>
                  <to>
                    <xdr:col>11</xdr:col>
                    <xdr:colOff>38100</xdr:colOff>
                    <xdr:row>7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workbookViewId="0">
      <selection activeCell="G28" sqref="G28:G29"/>
    </sheetView>
  </sheetViews>
  <sheetFormatPr defaultRowHeight="13.5"/>
  <cols>
    <col min="3" max="3" width="17.5" customWidth="1"/>
    <col min="12" max="16" width="0" hidden="1" customWidth="1"/>
    <col min="19" max="19" width="13.5" customWidth="1"/>
    <col min="20" max="20" width="14.5" customWidth="1"/>
    <col min="21" max="21" width="14" customWidth="1"/>
    <col min="22" max="22" width="8.125" customWidth="1"/>
  </cols>
  <sheetData>
    <row r="1" spans="1:26">
      <c r="Q1" t="s">
        <v>469</v>
      </c>
    </row>
    <row r="2" spans="1:26">
      <c r="D2" t="s">
        <v>470</v>
      </c>
      <c r="W2" t="s">
        <v>473</v>
      </c>
      <c r="X2" s="141">
        <v>60</v>
      </c>
      <c r="Y2" s="141">
        <v>360</v>
      </c>
      <c r="Z2" s="141">
        <v>1200</v>
      </c>
    </row>
    <row r="3" spans="1:26">
      <c r="B3" t="s">
        <v>471</v>
      </c>
    </row>
    <row r="4" spans="1:26">
      <c r="R4" t="s">
        <v>472</v>
      </c>
      <c r="T4" t="s">
        <v>401</v>
      </c>
    </row>
    <row r="5" spans="1:26">
      <c r="B5" t="s">
        <v>472</v>
      </c>
      <c r="D5" t="s">
        <v>401</v>
      </c>
      <c r="G5" t="s">
        <v>487</v>
      </c>
      <c r="R5" t="s">
        <v>399</v>
      </c>
      <c r="S5" s="137">
        <v>1.28</v>
      </c>
      <c r="T5" s="137">
        <v>0.55000000000000004</v>
      </c>
      <c r="U5" s="137">
        <v>0.22</v>
      </c>
      <c r="V5" s="137">
        <v>0.18</v>
      </c>
    </row>
    <row r="6" spans="1:26">
      <c r="B6" t="s">
        <v>399</v>
      </c>
      <c r="C6" s="137">
        <v>1.5</v>
      </c>
      <c r="G6" s="141">
        <v>15</v>
      </c>
      <c r="N6" t="s">
        <v>412</v>
      </c>
      <c r="R6" t="s">
        <v>400</v>
      </c>
      <c r="S6" s="137">
        <v>0.06</v>
      </c>
      <c r="T6">
        <v>6</v>
      </c>
    </row>
    <row r="7" spans="1:26">
      <c r="B7" t="s">
        <v>400</v>
      </c>
      <c r="C7" s="137">
        <v>0.06</v>
      </c>
      <c r="D7">
        <v>6</v>
      </c>
      <c r="M7">
        <v>1</v>
      </c>
      <c r="N7">
        <f>剧情副本产出分析!F41</f>
        <v>27.500000000000004</v>
      </c>
      <c r="R7" t="s">
        <v>406</v>
      </c>
      <c r="S7" s="136">
        <v>0.04</v>
      </c>
      <c r="T7">
        <v>11</v>
      </c>
    </row>
    <row r="8" spans="1:26">
      <c r="B8" t="s">
        <v>406</v>
      </c>
      <c r="C8" s="136">
        <v>0.04</v>
      </c>
      <c r="D8">
        <v>3</v>
      </c>
      <c r="M8">
        <v>2</v>
      </c>
      <c r="N8">
        <f>剧情副本产出分析!F42</f>
        <v>33</v>
      </c>
    </row>
    <row r="9" spans="1:26">
      <c r="M9">
        <v>3</v>
      </c>
      <c r="N9">
        <f>剧情副本产出分析!F43</f>
        <v>42</v>
      </c>
      <c r="R9" t="s">
        <v>397</v>
      </c>
      <c r="S9" t="s">
        <v>396</v>
      </c>
      <c r="T9" t="s">
        <v>403</v>
      </c>
      <c r="U9" t="s">
        <v>404</v>
      </c>
      <c r="V9" t="s">
        <v>405</v>
      </c>
    </row>
    <row r="10" spans="1:26">
      <c r="B10" t="s">
        <v>397</v>
      </c>
      <c r="C10" t="s">
        <v>396</v>
      </c>
      <c r="D10" t="s">
        <v>403</v>
      </c>
      <c r="E10" t="s">
        <v>404</v>
      </c>
      <c r="F10" t="s">
        <v>405</v>
      </c>
      <c r="M10">
        <v>4</v>
      </c>
      <c r="N10">
        <f>剧情副本产出分析!F44</f>
        <v>48</v>
      </c>
      <c r="R10" t="s">
        <v>398</v>
      </c>
      <c r="S10">
        <v>19</v>
      </c>
      <c r="T10">
        <v>25</v>
      </c>
      <c r="U10">
        <v>38</v>
      </c>
      <c r="V10">
        <v>45</v>
      </c>
    </row>
    <row r="11" spans="1:26">
      <c r="B11" t="s">
        <v>398</v>
      </c>
      <c r="C11">
        <v>19</v>
      </c>
      <c r="D11">
        <v>25</v>
      </c>
      <c r="E11">
        <v>38</v>
      </c>
      <c r="F11">
        <v>45</v>
      </c>
      <c r="M11">
        <v>5</v>
      </c>
      <c r="N11">
        <f>剧情副本产出分析!F45</f>
        <v>54</v>
      </c>
      <c r="Q11" t="s">
        <v>395</v>
      </c>
      <c r="S11">
        <f>VLOOKUP( S10,[2]强化消耗石头!$B$8:$BV$57,13,0)*$C$7</f>
        <v>756</v>
      </c>
      <c r="T11">
        <f>VLOOKUP( T10,[2]强化消耗石头!$B$8:$BV$57,13,0)*$C$7</f>
        <v>1026</v>
      </c>
      <c r="U11">
        <f>VLOOKUP( U10,[2]强化消耗石头!$B$8:$BV$57,13,0)*$C$7</f>
        <v>2925</v>
      </c>
      <c r="V11">
        <f>VLOOKUP( V10,[2]强化消耗石头!$B$8:$BV$57,13,0)*$C$7</f>
        <v>7020</v>
      </c>
    </row>
    <row r="12" spans="1:26">
      <c r="A12" t="s">
        <v>395</v>
      </c>
      <c r="C12">
        <f>VLOOKUP( C11,[2]强化消耗石头!$B$8:$BV$57,13,0)*$C$7</f>
        <v>756</v>
      </c>
      <c r="D12">
        <f>VLOOKUP( D11,[2]强化消耗石头!$B$8:$BV$57,13,0)*$C$7</f>
        <v>1026</v>
      </c>
      <c r="E12">
        <f>VLOOKUP( E11,[2]强化消耗石头!$B$8:$BV$57,13,0)*$C$7</f>
        <v>2925</v>
      </c>
      <c r="F12">
        <f>VLOOKUP( F11,[2]强化消耗石头!$B$8:$BV$57,13,0)*$C$7</f>
        <v>7020</v>
      </c>
      <c r="M12">
        <v>6</v>
      </c>
      <c r="N12">
        <f>剧情副本产出分析!F46</f>
        <v>60</v>
      </c>
      <c r="Q12" t="s">
        <v>402</v>
      </c>
      <c r="S12">
        <f>S11/6</f>
        <v>126</v>
      </c>
      <c r="T12">
        <f>T11/6</f>
        <v>171</v>
      </c>
      <c r="U12">
        <f>U11/6</f>
        <v>487.5</v>
      </c>
      <c r="V12">
        <f>V11/6</f>
        <v>1170</v>
      </c>
    </row>
    <row r="13" spans="1:26">
      <c r="M13">
        <v>7</v>
      </c>
      <c r="N13">
        <f>剧情副本产出分析!F47</f>
        <v>66</v>
      </c>
      <c r="Q13" t="s">
        <v>483</v>
      </c>
      <c r="S13">
        <f>VLOOKUP(S10,'[1]宠物经验(副本关联表)'!$A$18:$J$66,9,0)</f>
        <v>1400</v>
      </c>
      <c r="T13">
        <f>VLOOKUP(T10,'[1]宠物经验(副本关联表)'!$A$18:$J$66,9,0)</f>
        <v>2250</v>
      </c>
      <c r="U13">
        <f>VLOOKUP(U10,'[1]宠物经验(副本关联表)'!$A$18:$J$66,9,0)</f>
        <v>4430</v>
      </c>
      <c r="V13">
        <f>VLOOKUP(V10,'[1]宠物经验(副本关联表)'!$A$18:$J$66,9,0)</f>
        <v>7940</v>
      </c>
    </row>
    <row r="14" spans="1:26" ht="27">
      <c r="A14" t="s">
        <v>402</v>
      </c>
      <c r="C14">
        <f>C12/6</f>
        <v>126</v>
      </c>
      <c r="D14">
        <f>D12/6</f>
        <v>171</v>
      </c>
      <c r="E14">
        <f>E12/6</f>
        <v>487.5</v>
      </c>
      <c r="F14">
        <f>F12/6</f>
        <v>1170</v>
      </c>
      <c r="G14" t="s">
        <v>411</v>
      </c>
      <c r="K14" t="s">
        <v>486</v>
      </c>
      <c r="M14">
        <v>8</v>
      </c>
      <c r="N14">
        <f>剧情副本产出分析!F48</f>
        <v>72</v>
      </c>
      <c r="Q14" s="138" t="s">
        <v>485</v>
      </c>
      <c r="S14">
        <v>2</v>
      </c>
      <c r="T14">
        <v>3</v>
      </c>
      <c r="U14">
        <v>4</v>
      </c>
      <c r="V14">
        <v>5</v>
      </c>
    </row>
    <row r="15" spans="1:26" ht="27">
      <c r="A15" s="138" t="s">
        <v>408</v>
      </c>
      <c r="C15">
        <f>INT(C12*$C$8/$C$7/$D$8)</f>
        <v>168</v>
      </c>
      <c r="D15">
        <f>D12*$C$8/$C$7/$D$8</f>
        <v>228</v>
      </c>
      <c r="E15">
        <f>E12*$C$8/$C$7/$D$8</f>
        <v>650</v>
      </c>
      <c r="F15">
        <f>F12*$C$8/$C$7/$D$8</f>
        <v>1560</v>
      </c>
      <c r="M15">
        <v>9</v>
      </c>
      <c r="N15">
        <f>剧情副本产出分析!F49</f>
        <v>78</v>
      </c>
      <c r="Q15" s="138" t="s">
        <v>409</v>
      </c>
      <c r="S15">
        <v>6</v>
      </c>
      <c r="T15">
        <v>6</v>
      </c>
      <c r="U15">
        <v>15</v>
      </c>
      <c r="V15">
        <v>18</v>
      </c>
    </row>
    <row r="16" spans="1:26" ht="27">
      <c r="A16" s="138" t="s">
        <v>409</v>
      </c>
      <c r="C16">
        <f>INT(C12*$C$8/$C$7)</f>
        <v>504</v>
      </c>
      <c r="D16">
        <f>INT(D12*$C$8/$C$7)</f>
        <v>684</v>
      </c>
      <c r="E16">
        <f>INT(E12*$C$8/$C$7)</f>
        <v>1950</v>
      </c>
      <c r="F16">
        <f>INT(F12*$C$8/$C$7)</f>
        <v>4680</v>
      </c>
      <c r="Q16" s="138" t="s">
        <v>484</v>
      </c>
      <c r="S16">
        <f>(S15+S14)*X2</f>
        <v>480</v>
      </c>
      <c r="T16">
        <f>(T15+T14)*X2</f>
        <v>540</v>
      </c>
      <c r="U16">
        <f>(U15+U14)*Y2</f>
        <v>6840</v>
      </c>
      <c r="V16">
        <f>(V15+V14)*Y2</f>
        <v>8280</v>
      </c>
    </row>
    <row r="17" spans="1:22">
      <c r="A17" s="138"/>
      <c r="Q17" s="138"/>
    </row>
    <row r="18" spans="1:22">
      <c r="M18">
        <v>10</v>
      </c>
      <c r="N18">
        <f>剧情副本产出分析!F50</f>
        <v>84</v>
      </c>
      <c r="Q18" t="s">
        <v>407</v>
      </c>
      <c r="S18">
        <f>INT((S$13*$S$5)*(1-$S$7-$S$6))</f>
        <v>1612</v>
      </c>
      <c r="T18">
        <f>INT((T$13*$T$5)*(1-$S$7-$S$6))</f>
        <v>1113</v>
      </c>
      <c r="U18">
        <f>INT((U$13*$U$5)*(1-$S$7-$S$6))</f>
        <v>877</v>
      </c>
      <c r="V18">
        <f>INT((V$13*$V$5)*(1-$S$7-$S$6))</f>
        <v>1286</v>
      </c>
    </row>
    <row r="19" spans="1:22">
      <c r="A19" t="s">
        <v>407</v>
      </c>
      <c r="C19">
        <f>INT(C12*$C$6/$C$7)</f>
        <v>18900</v>
      </c>
      <c r="D19">
        <f>INT(D12*$C$6/$C$7)</f>
        <v>25650</v>
      </c>
      <c r="E19">
        <f>INT(E12*$C$6/$C$7)</f>
        <v>73125</v>
      </c>
      <c r="F19">
        <f>INT(F12*$C$6/$C$7)</f>
        <v>175500</v>
      </c>
      <c r="M19">
        <v>11</v>
      </c>
      <c r="N19">
        <f>剧情副本产出分析!F51</f>
        <v>97.5</v>
      </c>
      <c r="S19">
        <f>ROUNDDOWN(S18/Y2,0)</f>
        <v>4</v>
      </c>
      <c r="T19">
        <f>ROUNDDOWN(T18/Y2,0)</f>
        <v>3</v>
      </c>
      <c r="U19">
        <f>ROUNDDOWN(U18/Z2,0)</f>
        <v>0</v>
      </c>
      <c r="V19">
        <f>ROUNDDOWN(V18/Z2,0)</f>
        <v>1</v>
      </c>
    </row>
    <row r="20" spans="1:22">
      <c r="A20" s="138" t="s">
        <v>488</v>
      </c>
      <c r="C20">
        <f>C19*(1+$G$6%)</f>
        <v>21735</v>
      </c>
      <c r="D20">
        <f>D19*(1+$G$6%)</f>
        <v>29497.499999999996</v>
      </c>
      <c r="E20">
        <f>E19*(1+$G$6%)</f>
        <v>84093.75</v>
      </c>
      <c r="F20">
        <f>F19*(1+$G$6%)</f>
        <v>201824.99999999997</v>
      </c>
      <c r="M20">
        <v>12</v>
      </c>
      <c r="N20">
        <f>剧情副本产出分析!F52</f>
        <v>104</v>
      </c>
    </row>
    <row r="21" spans="1:22">
      <c r="A21" t="s">
        <v>410</v>
      </c>
      <c r="C21">
        <f>C20+C16+C12</f>
        <v>22995</v>
      </c>
      <c r="D21">
        <f>D20+D16+D12</f>
        <v>31207.499999999996</v>
      </c>
      <c r="E21">
        <f>E20+E16+E12</f>
        <v>88968.75</v>
      </c>
      <c r="F21">
        <f>F20+F16+F12</f>
        <v>213524.99999999997</v>
      </c>
      <c r="M21">
        <v>13</v>
      </c>
      <c r="N21">
        <f>剧情副本产出分析!F53</f>
        <v>110.5</v>
      </c>
      <c r="Q21" t="s">
        <v>507</v>
      </c>
      <c r="S21">
        <f>S19*Y2+S16</f>
        <v>1920</v>
      </c>
      <c r="T21">
        <f>T19*Y2+T16</f>
        <v>1620</v>
      </c>
      <c r="U21">
        <f>$Z$2*U19+U18</f>
        <v>877</v>
      </c>
      <c r="V21">
        <f>$Z$2*V19+V18</f>
        <v>2486</v>
      </c>
    </row>
    <row r="22" spans="1:22">
      <c r="M22">
        <v>14</v>
      </c>
      <c r="N22">
        <f>剧情副本产出分析!F54</f>
        <v>117</v>
      </c>
    </row>
    <row r="23" spans="1:22">
      <c r="M23">
        <v>15</v>
      </c>
      <c r="N23">
        <f>剧情副本产出分析!F55</f>
        <v>123.5</v>
      </c>
    </row>
    <row r="24" spans="1:22">
      <c r="M24">
        <v>16</v>
      </c>
      <c r="N24">
        <f>剧情副本产出分析!F56</f>
        <v>140</v>
      </c>
    </row>
    <row r="25" spans="1:22">
      <c r="M25">
        <v>17</v>
      </c>
      <c r="N25">
        <f>剧情副本产出分析!F57</f>
        <v>147</v>
      </c>
    </row>
    <row r="26" spans="1:22">
      <c r="M26">
        <v>18</v>
      </c>
      <c r="N26">
        <f>剧情副本产出分析!F58</f>
        <v>154</v>
      </c>
    </row>
    <row r="27" spans="1:22">
      <c r="M27">
        <v>19</v>
      </c>
      <c r="N27">
        <f>剧情副本产出分析!F59</f>
        <v>161</v>
      </c>
    </row>
    <row r="28" spans="1:22">
      <c r="M28">
        <v>20</v>
      </c>
      <c r="N28">
        <f>剧情副本产出分析!F60</f>
        <v>168</v>
      </c>
    </row>
    <row r="29" spans="1:22">
      <c r="M29">
        <v>21</v>
      </c>
      <c r="N29">
        <f>剧情副本产出分析!F61</f>
        <v>200</v>
      </c>
    </row>
    <row r="30" spans="1:22">
      <c r="M30">
        <v>22</v>
      </c>
      <c r="N30">
        <f>剧情副本产出分析!F62</f>
        <v>208</v>
      </c>
    </row>
    <row r="31" spans="1:22">
      <c r="M31">
        <v>23</v>
      </c>
      <c r="N31">
        <f>剧情副本产出分析!F63</f>
        <v>216</v>
      </c>
    </row>
    <row r="32" spans="1:22">
      <c r="M32">
        <v>24</v>
      </c>
      <c r="N32">
        <f>剧情副本产出分析!F64</f>
        <v>224</v>
      </c>
    </row>
    <row r="33" spans="13:14">
      <c r="M33">
        <v>25</v>
      </c>
      <c r="N33">
        <f>剧情副本产出分析!F65</f>
        <v>232</v>
      </c>
    </row>
    <row r="34" spans="13:14">
      <c r="M34">
        <v>26</v>
      </c>
      <c r="N34">
        <f>剧情副本产出分析!F66</f>
        <v>240</v>
      </c>
    </row>
    <row r="35" spans="13:14">
      <c r="M35">
        <v>27</v>
      </c>
      <c r="N35">
        <f>剧情副本产出分析!F67</f>
        <v>248</v>
      </c>
    </row>
    <row r="36" spans="13:14">
      <c r="M36">
        <v>28</v>
      </c>
      <c r="N36">
        <f>剧情副本产出分析!F68</f>
        <v>256</v>
      </c>
    </row>
    <row r="37" spans="13:14">
      <c r="M37">
        <v>29</v>
      </c>
      <c r="N37">
        <f>剧情副本产出分析!F69</f>
        <v>264</v>
      </c>
    </row>
    <row r="38" spans="13:14">
      <c r="M38">
        <v>30</v>
      </c>
      <c r="N38">
        <f>剧情副本产出分析!F70</f>
        <v>272</v>
      </c>
    </row>
    <row r="39" spans="13:14">
      <c r="M39">
        <v>31</v>
      </c>
      <c r="N39">
        <f>剧情副本产出分析!F71</f>
        <v>315</v>
      </c>
    </row>
    <row r="40" spans="13:14">
      <c r="M40">
        <v>32</v>
      </c>
      <c r="N40">
        <f>剧情副本产出分析!F72</f>
        <v>324</v>
      </c>
    </row>
    <row r="41" spans="13:14">
      <c r="M41">
        <v>33</v>
      </c>
      <c r="N41">
        <f>剧情副本产出分析!F73</f>
        <v>333</v>
      </c>
    </row>
    <row r="42" spans="13:14">
      <c r="M42">
        <v>34</v>
      </c>
      <c r="N42">
        <f>剧情副本产出分析!F74</f>
        <v>342</v>
      </c>
    </row>
    <row r="43" spans="13:14">
      <c r="M43">
        <v>35</v>
      </c>
      <c r="N43">
        <f>剧情副本产出分析!F75</f>
        <v>351</v>
      </c>
    </row>
    <row r="44" spans="13:14">
      <c r="M44">
        <v>36</v>
      </c>
      <c r="N44">
        <f>剧情副本产出分析!F76</f>
        <v>360</v>
      </c>
    </row>
    <row r="45" spans="13:14">
      <c r="M45">
        <v>37</v>
      </c>
      <c r="N45">
        <f>剧情副本产出分析!F77</f>
        <v>369</v>
      </c>
    </row>
    <row r="46" spans="13:14">
      <c r="M46">
        <v>38</v>
      </c>
      <c r="N46">
        <f>剧情副本产出分析!F78</f>
        <v>378</v>
      </c>
    </row>
    <row r="47" spans="13:14">
      <c r="M47">
        <v>39</v>
      </c>
      <c r="N47">
        <f>剧情副本产出分析!F79</f>
        <v>387</v>
      </c>
    </row>
    <row r="48" spans="13:14">
      <c r="M48">
        <v>40</v>
      </c>
      <c r="N48">
        <f>剧情副本产出分析!F80</f>
        <v>396</v>
      </c>
    </row>
    <row r="49" spans="13:14">
      <c r="M49">
        <v>41</v>
      </c>
      <c r="N49">
        <f>剧情副本产出分析!F81</f>
        <v>472.5</v>
      </c>
    </row>
    <row r="50" spans="13:14">
      <c r="M50">
        <v>42</v>
      </c>
      <c r="N50">
        <f>剧情副本产出分析!F82</f>
        <v>483</v>
      </c>
    </row>
    <row r="51" spans="13:14">
      <c r="M51">
        <v>43</v>
      </c>
      <c r="N51">
        <f>剧情副本产出分析!F83</f>
        <v>493.5</v>
      </c>
    </row>
    <row r="52" spans="13:14">
      <c r="M52">
        <v>44</v>
      </c>
      <c r="N52">
        <f>剧情副本产出分析!F84</f>
        <v>504</v>
      </c>
    </row>
    <row r="53" spans="13:14">
      <c r="M53">
        <v>45</v>
      </c>
      <c r="N53">
        <f>剧情副本产出分析!F85</f>
        <v>514.5</v>
      </c>
    </row>
    <row r="54" spans="13:14">
      <c r="M54">
        <v>46</v>
      </c>
      <c r="N54">
        <f>剧情副本产出分析!F86</f>
        <v>525</v>
      </c>
    </row>
    <row r="55" spans="13:14">
      <c r="M55">
        <v>47</v>
      </c>
      <c r="N55">
        <f>剧情副本产出分析!F87</f>
        <v>535.5</v>
      </c>
    </row>
    <row r="56" spans="13:14">
      <c r="M56">
        <v>48</v>
      </c>
      <c r="N56">
        <f>剧情副本产出分析!F88</f>
        <v>546</v>
      </c>
    </row>
    <row r="57" spans="13:14">
      <c r="M57">
        <v>49</v>
      </c>
      <c r="N57">
        <f>剧情副本产出分析!F89</f>
        <v>556.5</v>
      </c>
    </row>
    <row r="58" spans="13:14">
      <c r="M58">
        <v>50</v>
      </c>
      <c r="N58" t="e">
        <f>剧情副本产出分析!F90</f>
        <v>#REF!</v>
      </c>
    </row>
    <row r="59" spans="13:14">
      <c r="N59" t="e">
        <f>剧情副本产出分析!F91</f>
        <v>#REF!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workbookViewId="0">
      <selection activeCell="K21" sqref="K21"/>
    </sheetView>
  </sheetViews>
  <sheetFormatPr defaultRowHeight="13.5"/>
  <cols>
    <col min="1" max="1" width="19.375" bestFit="1" customWidth="1"/>
  </cols>
  <sheetData>
    <row r="1" spans="1:33">
      <c r="A1" s="131" t="s">
        <v>334</v>
      </c>
      <c r="B1" s="198" t="s">
        <v>342</v>
      </c>
      <c r="C1" s="198"/>
      <c r="D1" s="198"/>
      <c r="E1" s="198"/>
      <c r="F1" s="198" t="s">
        <v>343</v>
      </c>
      <c r="G1" s="198"/>
      <c r="H1" s="198"/>
      <c r="I1" s="198"/>
      <c r="J1" s="198" t="s">
        <v>344</v>
      </c>
      <c r="K1" s="198"/>
      <c r="L1" s="198"/>
      <c r="M1" s="198"/>
      <c r="N1" s="198" t="s">
        <v>391</v>
      </c>
      <c r="O1" s="198"/>
      <c r="P1" s="198"/>
      <c r="Q1" s="198"/>
      <c r="R1" s="198" t="s">
        <v>392</v>
      </c>
      <c r="S1" s="198"/>
      <c r="T1" s="198"/>
      <c r="U1" s="198"/>
      <c r="V1" s="198" t="s">
        <v>393</v>
      </c>
      <c r="W1" s="198"/>
      <c r="X1" s="198"/>
      <c r="Y1" s="198"/>
      <c r="Z1" s="198" t="s">
        <v>349</v>
      </c>
      <c r="AA1" s="198"/>
      <c r="AB1" s="198"/>
      <c r="AC1" s="198"/>
      <c r="AD1" s="198" t="s">
        <v>350</v>
      </c>
      <c r="AE1" s="198"/>
      <c r="AF1" s="198"/>
      <c r="AG1" s="198"/>
    </row>
    <row r="2" spans="1:33">
      <c r="A2" s="135" t="s">
        <v>425</v>
      </c>
      <c r="B2" s="196" t="s">
        <v>426</v>
      </c>
      <c r="C2" s="196"/>
      <c r="D2" s="196"/>
      <c r="E2" s="196"/>
      <c r="F2" s="196" t="s">
        <v>427</v>
      </c>
      <c r="G2" s="196"/>
      <c r="H2" s="196"/>
      <c r="I2" s="196"/>
      <c r="J2" s="196" t="s">
        <v>427</v>
      </c>
      <c r="K2" s="196"/>
      <c r="L2" s="196"/>
      <c r="M2" s="196"/>
      <c r="N2" s="196" t="s">
        <v>427</v>
      </c>
      <c r="O2" s="196"/>
      <c r="P2" s="196"/>
      <c r="Q2" s="196"/>
      <c r="R2" s="196" t="s">
        <v>424</v>
      </c>
      <c r="S2" s="196"/>
      <c r="T2" s="196"/>
      <c r="U2" s="196"/>
      <c r="V2" s="196" t="s">
        <v>385</v>
      </c>
      <c r="W2" s="196"/>
      <c r="X2" s="196"/>
      <c r="Y2" s="196"/>
      <c r="Z2" s="196" t="s">
        <v>385</v>
      </c>
      <c r="AA2" s="196"/>
      <c r="AB2" s="196"/>
      <c r="AC2" s="196"/>
      <c r="AD2" s="196" t="s">
        <v>385</v>
      </c>
      <c r="AE2" s="196"/>
      <c r="AF2" s="196"/>
      <c r="AG2" s="196"/>
    </row>
    <row r="3" spans="1:33">
      <c r="A3" s="131" t="s">
        <v>339</v>
      </c>
      <c r="B3" s="130" t="s">
        <v>340</v>
      </c>
      <c r="C3" s="130">
        <v>4</v>
      </c>
      <c r="D3" s="130" t="s">
        <v>341</v>
      </c>
      <c r="E3" s="130">
        <v>8</v>
      </c>
      <c r="F3" s="130" t="s">
        <v>340</v>
      </c>
      <c r="G3" s="130">
        <v>4</v>
      </c>
      <c r="H3" s="130" t="s">
        <v>341</v>
      </c>
      <c r="I3" s="130">
        <v>8</v>
      </c>
      <c r="J3" s="130" t="s">
        <v>340</v>
      </c>
      <c r="K3" s="130">
        <v>4</v>
      </c>
      <c r="L3" s="130" t="s">
        <v>341</v>
      </c>
      <c r="M3" s="130">
        <v>8</v>
      </c>
      <c r="N3" s="130" t="s">
        <v>340</v>
      </c>
      <c r="O3" s="130">
        <v>4</v>
      </c>
      <c r="P3" s="130" t="s">
        <v>341</v>
      </c>
      <c r="Q3" s="130">
        <v>8</v>
      </c>
      <c r="R3" s="130" t="s">
        <v>347</v>
      </c>
      <c r="S3" s="130">
        <v>4</v>
      </c>
      <c r="T3" s="130" t="s">
        <v>348</v>
      </c>
      <c r="U3" s="130">
        <v>8</v>
      </c>
      <c r="V3" s="130" t="s">
        <v>347</v>
      </c>
      <c r="W3" s="130">
        <v>4</v>
      </c>
      <c r="X3" s="130" t="s">
        <v>348</v>
      </c>
      <c r="Y3" s="130">
        <v>8</v>
      </c>
      <c r="Z3" s="130" t="s">
        <v>347</v>
      </c>
      <c r="AA3" s="130">
        <v>4</v>
      </c>
      <c r="AB3" s="130" t="s">
        <v>348</v>
      </c>
      <c r="AC3" s="130">
        <v>8</v>
      </c>
      <c r="AD3" s="130" t="s">
        <v>347</v>
      </c>
      <c r="AE3" s="130">
        <v>4</v>
      </c>
      <c r="AF3" s="130" t="s">
        <v>348</v>
      </c>
      <c r="AG3" s="130">
        <v>8</v>
      </c>
    </row>
    <row r="4" spans="1:33">
      <c r="A4" s="131" t="s">
        <v>335</v>
      </c>
      <c r="B4" s="131" t="s">
        <v>388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</row>
    <row r="5" spans="1:33">
      <c r="A5" s="131" t="s">
        <v>420</v>
      </c>
      <c r="B5" s="131">
        <v>50</v>
      </c>
      <c r="C5" s="131">
        <v>50</v>
      </c>
      <c r="D5" s="131"/>
      <c r="E5" s="131"/>
      <c r="F5" s="131">
        <v>40</v>
      </c>
      <c r="G5" s="131">
        <v>20</v>
      </c>
      <c r="H5" s="131"/>
      <c r="I5" s="131"/>
      <c r="J5" s="131">
        <v>35</v>
      </c>
      <c r="K5" s="131">
        <v>18</v>
      </c>
      <c r="L5" s="131"/>
      <c r="M5" s="131"/>
      <c r="N5" s="131">
        <v>20</v>
      </c>
      <c r="O5" s="131">
        <v>15</v>
      </c>
      <c r="P5" s="131"/>
      <c r="Q5" s="131"/>
      <c r="R5" s="131">
        <v>25</v>
      </c>
      <c r="S5" s="131">
        <v>8</v>
      </c>
      <c r="T5" s="131"/>
      <c r="U5" s="131"/>
      <c r="V5" s="131">
        <v>23</v>
      </c>
      <c r="W5" s="131">
        <v>15</v>
      </c>
      <c r="X5" s="131"/>
      <c r="Y5" s="131"/>
      <c r="Z5" s="131">
        <v>15</v>
      </c>
      <c r="AA5" s="131">
        <v>18</v>
      </c>
      <c r="AB5" s="131"/>
      <c r="AC5" s="131"/>
      <c r="AD5" s="131">
        <v>5</v>
      </c>
      <c r="AE5" s="131"/>
      <c r="AF5" s="131"/>
      <c r="AG5" s="131"/>
    </row>
    <row r="6" spans="1:33">
      <c r="A6" s="131" t="s">
        <v>422</v>
      </c>
      <c r="B6" s="131">
        <v>0</v>
      </c>
      <c r="C6" s="131"/>
      <c r="D6" s="131"/>
      <c r="E6" s="131"/>
      <c r="F6" s="131">
        <v>10</v>
      </c>
      <c r="G6" s="131">
        <v>30</v>
      </c>
      <c r="H6" s="131"/>
      <c r="I6" s="131"/>
      <c r="J6" s="131">
        <v>15</v>
      </c>
      <c r="K6" s="131">
        <v>32</v>
      </c>
      <c r="L6" s="131"/>
      <c r="M6" s="131"/>
      <c r="N6" s="131">
        <v>30</v>
      </c>
      <c r="O6" s="131">
        <v>35</v>
      </c>
      <c r="P6" s="131"/>
      <c r="Q6" s="131"/>
      <c r="R6" s="131">
        <v>20</v>
      </c>
      <c r="S6" s="131">
        <v>37</v>
      </c>
      <c r="T6" s="131"/>
      <c r="U6" s="131"/>
      <c r="V6" s="131">
        <v>15</v>
      </c>
      <c r="W6" s="131">
        <v>18</v>
      </c>
      <c r="X6" s="131"/>
      <c r="Y6" s="131"/>
      <c r="Z6" s="131">
        <v>20</v>
      </c>
      <c r="AA6" s="131">
        <v>23</v>
      </c>
      <c r="AB6" s="131"/>
      <c r="AC6" s="131"/>
      <c r="AD6" s="131">
        <v>15</v>
      </c>
      <c r="AE6" s="131">
        <v>15</v>
      </c>
      <c r="AF6" s="131"/>
      <c r="AG6" s="131"/>
    </row>
    <row r="7" spans="1:33">
      <c r="A7" s="131" t="s">
        <v>423</v>
      </c>
      <c r="B7" s="131"/>
      <c r="C7" s="130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>
        <v>5</v>
      </c>
      <c r="S7" s="131">
        <v>5</v>
      </c>
      <c r="T7" s="131"/>
      <c r="U7" s="131"/>
      <c r="V7" s="131">
        <v>13</v>
      </c>
      <c r="W7" s="131">
        <v>20</v>
      </c>
      <c r="X7" s="131"/>
      <c r="Y7" s="131"/>
      <c r="Z7" s="131">
        <v>5</v>
      </c>
      <c r="AA7" s="131">
        <v>8</v>
      </c>
      <c r="AB7" s="131"/>
      <c r="AC7" s="131"/>
      <c r="AD7" s="131">
        <v>30</v>
      </c>
      <c r="AE7" s="131">
        <v>35</v>
      </c>
      <c r="AF7" s="131"/>
      <c r="AG7" s="131"/>
    </row>
    <row r="8" spans="1:33">
      <c r="A8" s="131" t="s">
        <v>434</v>
      </c>
      <c r="B8" s="131"/>
      <c r="C8" s="130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</row>
    <row r="9" spans="1:33">
      <c r="A9" s="131" t="s">
        <v>428</v>
      </c>
      <c r="B9" s="131"/>
      <c r="C9" s="131"/>
      <c r="D9" s="131">
        <v>30</v>
      </c>
      <c r="E9" s="131">
        <v>15</v>
      </c>
      <c r="F9" s="131"/>
      <c r="G9" s="131"/>
      <c r="H9" s="131">
        <v>5</v>
      </c>
      <c r="I9" s="131">
        <v>8</v>
      </c>
      <c r="J9" s="131"/>
      <c r="K9" s="131"/>
      <c r="L9" s="131">
        <v>8</v>
      </c>
      <c r="M9" s="131">
        <v>8</v>
      </c>
      <c r="N9" s="131"/>
      <c r="O9" s="131"/>
      <c r="P9" s="131">
        <v>11</v>
      </c>
      <c r="Q9" s="131">
        <v>11</v>
      </c>
      <c r="R9" s="131"/>
      <c r="S9" s="131"/>
      <c r="T9" s="131">
        <v>10</v>
      </c>
      <c r="U9" s="131">
        <v>20</v>
      </c>
      <c r="V9" s="131"/>
      <c r="W9" s="131"/>
      <c r="X9" s="131">
        <v>20</v>
      </c>
      <c r="Y9" s="131">
        <v>18</v>
      </c>
      <c r="Z9" s="131"/>
      <c r="AA9" s="131"/>
      <c r="AB9" s="131">
        <v>25</v>
      </c>
      <c r="AC9" s="131">
        <v>30</v>
      </c>
      <c r="AD9" s="131"/>
      <c r="AE9" s="131"/>
      <c r="AF9" s="131">
        <v>30</v>
      </c>
      <c r="AG9" s="131">
        <v>25</v>
      </c>
    </row>
    <row r="10" spans="1:33">
      <c r="A10" s="131" t="s">
        <v>429</v>
      </c>
      <c r="B10" s="131"/>
      <c r="C10" s="131"/>
      <c r="D10" s="131"/>
      <c r="E10" s="131">
        <v>15</v>
      </c>
      <c r="F10" s="131"/>
      <c r="G10" s="131"/>
      <c r="H10" s="131">
        <v>10</v>
      </c>
      <c r="I10" s="131">
        <v>24</v>
      </c>
      <c r="J10" s="131"/>
      <c r="K10" s="131"/>
      <c r="L10" s="131">
        <v>15</v>
      </c>
      <c r="M10" s="131">
        <v>15</v>
      </c>
      <c r="N10" s="131"/>
      <c r="O10" s="131"/>
      <c r="P10" s="131">
        <v>18</v>
      </c>
      <c r="Q10" s="131">
        <v>18</v>
      </c>
      <c r="R10" s="131"/>
      <c r="S10" s="131"/>
      <c r="T10" s="131">
        <v>15</v>
      </c>
      <c r="U10" s="131">
        <v>10</v>
      </c>
      <c r="V10" s="131"/>
      <c r="W10" s="131"/>
      <c r="X10" s="131">
        <v>5</v>
      </c>
      <c r="Y10" s="131">
        <v>12</v>
      </c>
      <c r="Z10" s="131"/>
      <c r="AA10" s="131"/>
      <c r="AB10" s="131">
        <v>20</v>
      </c>
      <c r="AC10" s="131">
        <v>20</v>
      </c>
      <c r="AD10" s="131"/>
      <c r="AE10" s="131"/>
      <c r="AF10" s="131">
        <v>15</v>
      </c>
      <c r="AG10" s="131">
        <v>20</v>
      </c>
    </row>
    <row r="11" spans="1:33">
      <c r="A11" s="131" t="s">
        <v>433</v>
      </c>
      <c r="B11" s="131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>
        <v>5</v>
      </c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</row>
    <row r="12" spans="1:33">
      <c r="A12" s="131" t="s">
        <v>435</v>
      </c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</row>
    <row r="13" spans="1:33">
      <c r="A13" s="131" t="s">
        <v>436</v>
      </c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</row>
    <row r="14" spans="1:33">
      <c r="A14" s="131" t="s">
        <v>431</v>
      </c>
      <c r="B14" s="131"/>
      <c r="C14" s="131">
        <v>16</v>
      </c>
      <c r="D14" s="131"/>
      <c r="E14" s="131">
        <v>16</v>
      </c>
      <c r="F14" s="131"/>
      <c r="G14" s="131">
        <v>18</v>
      </c>
      <c r="H14" s="131"/>
      <c r="I14" s="131">
        <v>18</v>
      </c>
      <c r="J14" s="131"/>
      <c r="K14" s="131">
        <v>20</v>
      </c>
      <c r="L14" s="131"/>
      <c r="M14" s="131">
        <v>20</v>
      </c>
      <c r="N14" s="131"/>
      <c r="O14" s="131">
        <v>22</v>
      </c>
      <c r="P14" s="131"/>
      <c r="Q14" s="131">
        <v>22</v>
      </c>
      <c r="R14" s="131"/>
      <c r="S14" s="131">
        <v>24</v>
      </c>
      <c r="T14" s="131"/>
      <c r="U14" s="131">
        <v>24</v>
      </c>
      <c r="V14" s="131"/>
      <c r="W14" s="131">
        <v>26</v>
      </c>
      <c r="X14" s="131"/>
      <c r="Y14" s="131">
        <v>26</v>
      </c>
      <c r="Z14" s="131"/>
      <c r="AA14" s="131">
        <v>28</v>
      </c>
      <c r="AB14" s="131"/>
      <c r="AC14" s="131">
        <v>28</v>
      </c>
      <c r="AD14" s="131"/>
      <c r="AE14" s="131">
        <v>14</v>
      </c>
      <c r="AF14" s="131"/>
      <c r="AG14" s="131">
        <v>14</v>
      </c>
    </row>
    <row r="15" spans="1:33">
      <c r="A15" s="131" t="s">
        <v>430</v>
      </c>
      <c r="B15" s="131">
        <v>16</v>
      </c>
      <c r="C15" s="131"/>
      <c r="D15" s="131">
        <v>16</v>
      </c>
      <c r="E15" s="131"/>
      <c r="F15" s="131">
        <v>18</v>
      </c>
      <c r="G15" s="131"/>
      <c r="H15" s="131">
        <v>18</v>
      </c>
      <c r="I15" s="131"/>
      <c r="J15" s="131">
        <v>20</v>
      </c>
      <c r="K15" s="131"/>
      <c r="L15" s="131">
        <v>20</v>
      </c>
      <c r="M15" s="131"/>
      <c r="N15" s="131">
        <v>22</v>
      </c>
      <c r="O15" s="131"/>
      <c r="P15" s="131">
        <v>22</v>
      </c>
      <c r="Q15" s="131"/>
      <c r="R15" s="131">
        <v>24</v>
      </c>
      <c r="S15" s="131"/>
      <c r="T15" s="131">
        <v>24</v>
      </c>
      <c r="U15" s="131"/>
      <c r="V15" s="131">
        <v>26</v>
      </c>
      <c r="W15" s="131"/>
      <c r="X15" s="131">
        <v>26</v>
      </c>
      <c r="Y15" s="131"/>
      <c r="Z15" s="131">
        <v>28</v>
      </c>
      <c r="AA15" s="131"/>
      <c r="AB15" s="131">
        <v>28</v>
      </c>
      <c r="AC15" s="131"/>
      <c r="AD15" s="131">
        <v>28</v>
      </c>
      <c r="AE15" s="131"/>
      <c r="AF15" s="131">
        <v>28</v>
      </c>
      <c r="AG15" s="131"/>
    </row>
    <row r="16" spans="1:33">
      <c r="A16" s="131" t="s">
        <v>432</v>
      </c>
      <c r="B16" s="131"/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</row>
    <row r="17" spans="1:33">
      <c r="A17" s="131" t="s">
        <v>351</v>
      </c>
      <c r="B17" s="131">
        <v>30</v>
      </c>
      <c r="C17" s="131">
        <v>20</v>
      </c>
      <c r="D17" s="131">
        <v>30</v>
      </c>
      <c r="E17" s="131">
        <v>20</v>
      </c>
      <c r="F17" s="131">
        <v>30</v>
      </c>
      <c r="G17" s="131">
        <v>20</v>
      </c>
      <c r="H17" s="131">
        <v>30</v>
      </c>
      <c r="I17" s="131">
        <v>20</v>
      </c>
      <c r="J17" s="131">
        <v>30</v>
      </c>
      <c r="K17" s="131">
        <v>20</v>
      </c>
      <c r="L17" s="131">
        <v>30</v>
      </c>
      <c r="M17" s="131">
        <v>20</v>
      </c>
      <c r="N17" s="131">
        <v>20</v>
      </c>
      <c r="O17" s="131">
        <v>20</v>
      </c>
      <c r="P17" s="131">
        <v>20</v>
      </c>
      <c r="Q17" s="131">
        <v>20</v>
      </c>
      <c r="R17" s="131">
        <v>20</v>
      </c>
      <c r="S17" s="131">
        <v>10</v>
      </c>
      <c r="T17" s="131">
        <v>20</v>
      </c>
      <c r="U17" s="131">
        <v>10</v>
      </c>
      <c r="V17" s="131">
        <v>20</v>
      </c>
      <c r="W17" s="131">
        <v>10</v>
      </c>
      <c r="X17" s="131">
        <v>20</v>
      </c>
      <c r="Y17" s="131">
        <v>10</v>
      </c>
      <c r="Z17" s="131">
        <v>11</v>
      </c>
      <c r="AA17" s="131">
        <v>15</v>
      </c>
      <c r="AB17" s="131">
        <v>11</v>
      </c>
      <c r="AC17" s="131">
        <v>15</v>
      </c>
      <c r="AD17" s="131">
        <v>20</v>
      </c>
      <c r="AE17" s="131">
        <v>8</v>
      </c>
      <c r="AF17" s="131">
        <v>20</v>
      </c>
      <c r="AG17" s="131">
        <v>8</v>
      </c>
    </row>
    <row r="18" spans="1:33">
      <c r="A18" s="131" t="s">
        <v>364</v>
      </c>
      <c r="B18" s="131">
        <f t="shared" ref="B18:AG18" si="0">100-SUM(B5:B17)</f>
        <v>4</v>
      </c>
      <c r="C18" s="131">
        <f t="shared" si="0"/>
        <v>14</v>
      </c>
      <c r="D18" s="131">
        <f t="shared" si="0"/>
        <v>24</v>
      </c>
      <c r="E18" s="131">
        <f t="shared" si="0"/>
        <v>34</v>
      </c>
      <c r="F18" s="131">
        <f t="shared" si="0"/>
        <v>2</v>
      </c>
      <c r="G18" s="131">
        <f t="shared" si="0"/>
        <v>12</v>
      </c>
      <c r="H18" s="131">
        <f t="shared" si="0"/>
        <v>37</v>
      </c>
      <c r="I18" s="131">
        <f t="shared" si="0"/>
        <v>30</v>
      </c>
      <c r="J18" s="131">
        <f t="shared" si="0"/>
        <v>0</v>
      </c>
      <c r="K18" s="131">
        <f t="shared" si="0"/>
        <v>10</v>
      </c>
      <c r="L18" s="131">
        <f t="shared" si="0"/>
        <v>27</v>
      </c>
      <c r="M18" s="131">
        <f t="shared" si="0"/>
        <v>37</v>
      </c>
      <c r="N18" s="131">
        <f t="shared" si="0"/>
        <v>8</v>
      </c>
      <c r="O18" s="131">
        <f t="shared" si="0"/>
        <v>8</v>
      </c>
      <c r="P18" s="131">
        <f t="shared" si="0"/>
        <v>29</v>
      </c>
      <c r="Q18" s="131">
        <f t="shared" si="0"/>
        <v>29</v>
      </c>
      <c r="R18" s="131">
        <f t="shared" si="0"/>
        <v>6</v>
      </c>
      <c r="S18" s="131">
        <f t="shared" si="0"/>
        <v>16</v>
      </c>
      <c r="T18" s="131">
        <f t="shared" si="0"/>
        <v>31</v>
      </c>
      <c r="U18" s="131">
        <f t="shared" si="0"/>
        <v>31</v>
      </c>
      <c r="V18" s="131">
        <f t="shared" si="0"/>
        <v>3</v>
      </c>
      <c r="W18" s="131">
        <f t="shared" si="0"/>
        <v>11</v>
      </c>
      <c r="X18" s="131">
        <f t="shared" si="0"/>
        <v>29</v>
      </c>
      <c r="Y18" s="131">
        <f t="shared" si="0"/>
        <v>34</v>
      </c>
      <c r="Z18" s="131">
        <f t="shared" si="0"/>
        <v>21</v>
      </c>
      <c r="AA18" s="131">
        <f t="shared" si="0"/>
        <v>8</v>
      </c>
      <c r="AB18" s="131">
        <f t="shared" si="0"/>
        <v>16</v>
      </c>
      <c r="AC18" s="131">
        <f t="shared" si="0"/>
        <v>7</v>
      </c>
      <c r="AD18" s="131">
        <f t="shared" si="0"/>
        <v>2</v>
      </c>
      <c r="AE18" s="131">
        <f t="shared" si="0"/>
        <v>28</v>
      </c>
      <c r="AF18" s="131">
        <f t="shared" si="0"/>
        <v>7</v>
      </c>
      <c r="AG18" s="131">
        <f t="shared" si="0"/>
        <v>33</v>
      </c>
    </row>
    <row r="19" spans="1:33">
      <c r="A19" s="133" t="s">
        <v>390</v>
      </c>
      <c r="B19" s="132">
        <f t="shared" ref="B19:AG19" si="1">SUM(B4:B18)</f>
        <v>100</v>
      </c>
      <c r="C19" s="132">
        <f t="shared" si="1"/>
        <v>100</v>
      </c>
      <c r="D19" s="132">
        <f t="shared" si="1"/>
        <v>100</v>
      </c>
      <c r="E19" s="132">
        <f t="shared" si="1"/>
        <v>100</v>
      </c>
      <c r="F19" s="132">
        <f t="shared" si="1"/>
        <v>100</v>
      </c>
      <c r="G19" s="132">
        <f t="shared" si="1"/>
        <v>100</v>
      </c>
      <c r="H19" s="132">
        <f t="shared" si="1"/>
        <v>100</v>
      </c>
      <c r="I19" s="132">
        <f t="shared" si="1"/>
        <v>100</v>
      </c>
      <c r="J19" s="132">
        <f t="shared" si="1"/>
        <v>100</v>
      </c>
      <c r="K19" s="132">
        <f t="shared" si="1"/>
        <v>100</v>
      </c>
      <c r="L19" s="132">
        <f t="shared" si="1"/>
        <v>100</v>
      </c>
      <c r="M19" s="132">
        <f t="shared" si="1"/>
        <v>100</v>
      </c>
      <c r="N19" s="132">
        <f t="shared" si="1"/>
        <v>100</v>
      </c>
      <c r="O19" s="132">
        <f t="shared" si="1"/>
        <v>100</v>
      </c>
      <c r="P19" s="132">
        <f t="shared" si="1"/>
        <v>100</v>
      </c>
      <c r="Q19" s="132">
        <f t="shared" si="1"/>
        <v>100</v>
      </c>
      <c r="R19" s="132">
        <f t="shared" si="1"/>
        <v>100</v>
      </c>
      <c r="S19" s="132">
        <f t="shared" si="1"/>
        <v>100</v>
      </c>
      <c r="T19" s="132">
        <f t="shared" si="1"/>
        <v>100</v>
      </c>
      <c r="U19" s="132">
        <f t="shared" si="1"/>
        <v>100</v>
      </c>
      <c r="V19" s="132">
        <f t="shared" si="1"/>
        <v>100</v>
      </c>
      <c r="W19" s="132">
        <f t="shared" si="1"/>
        <v>100</v>
      </c>
      <c r="X19" s="132">
        <f t="shared" si="1"/>
        <v>100</v>
      </c>
      <c r="Y19" s="132">
        <f t="shared" si="1"/>
        <v>100</v>
      </c>
      <c r="Z19" s="132">
        <f t="shared" si="1"/>
        <v>100</v>
      </c>
      <c r="AA19" s="132">
        <f t="shared" si="1"/>
        <v>100</v>
      </c>
      <c r="AB19" s="132">
        <f t="shared" si="1"/>
        <v>100</v>
      </c>
      <c r="AC19" s="132">
        <f t="shared" si="1"/>
        <v>100</v>
      </c>
      <c r="AD19" s="132">
        <f t="shared" si="1"/>
        <v>100</v>
      </c>
      <c r="AE19" s="132">
        <f t="shared" si="1"/>
        <v>100</v>
      </c>
      <c r="AF19" s="132">
        <f t="shared" si="1"/>
        <v>100</v>
      </c>
      <c r="AG19" s="132">
        <f t="shared" si="1"/>
        <v>100</v>
      </c>
    </row>
    <row r="20" spans="1:33">
      <c r="A20" s="133" t="s">
        <v>389</v>
      </c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</row>
    <row r="21" spans="1:33">
      <c r="A21" s="133" t="s">
        <v>421</v>
      </c>
      <c r="B21" s="132">
        <f>(B5+B6*2+B7*5)*0.01</f>
        <v>0.5</v>
      </c>
      <c r="C21" s="132">
        <f t="shared" ref="C21:AG21" si="2">(C5+C6*2+C7*5)*0.01</f>
        <v>0.5</v>
      </c>
      <c r="D21" s="132">
        <f t="shared" si="2"/>
        <v>0</v>
      </c>
      <c r="E21" s="132">
        <f t="shared" si="2"/>
        <v>0</v>
      </c>
      <c r="F21" s="132">
        <f t="shared" si="2"/>
        <v>0.6</v>
      </c>
      <c r="G21" s="132">
        <f t="shared" si="2"/>
        <v>0.8</v>
      </c>
      <c r="H21" s="132">
        <f t="shared" si="2"/>
        <v>0</v>
      </c>
      <c r="I21" s="132">
        <f t="shared" si="2"/>
        <v>0</v>
      </c>
      <c r="J21" s="132">
        <f>(J5+J6*2+J7*5)*0.01</f>
        <v>0.65</v>
      </c>
      <c r="K21" s="132">
        <f>(K5+K6*2+K7*5)*0.01</f>
        <v>0.82000000000000006</v>
      </c>
      <c r="L21" s="132">
        <f t="shared" si="2"/>
        <v>0</v>
      </c>
      <c r="M21" s="132">
        <f t="shared" si="2"/>
        <v>0</v>
      </c>
      <c r="N21" s="132">
        <f t="shared" si="2"/>
        <v>0.8</v>
      </c>
      <c r="O21" s="132">
        <f t="shared" si="2"/>
        <v>0.85</v>
      </c>
      <c r="P21" s="132">
        <f t="shared" si="2"/>
        <v>0</v>
      </c>
      <c r="Q21" s="132">
        <f t="shared" si="2"/>
        <v>0</v>
      </c>
      <c r="R21" s="132">
        <f t="shared" si="2"/>
        <v>0.9</v>
      </c>
      <c r="S21" s="132">
        <f t="shared" si="2"/>
        <v>1.07</v>
      </c>
      <c r="T21" s="132">
        <f t="shared" si="2"/>
        <v>0</v>
      </c>
      <c r="U21" s="132">
        <f t="shared" si="2"/>
        <v>0</v>
      </c>
      <c r="V21" s="132">
        <f t="shared" si="2"/>
        <v>1.18</v>
      </c>
      <c r="W21" s="132">
        <f t="shared" si="2"/>
        <v>1.51</v>
      </c>
      <c r="X21" s="132">
        <f t="shared" si="2"/>
        <v>0</v>
      </c>
      <c r="Y21" s="132">
        <f t="shared" si="2"/>
        <v>0</v>
      </c>
      <c r="Z21" s="132">
        <f t="shared" si="2"/>
        <v>0.8</v>
      </c>
      <c r="AA21" s="132">
        <f t="shared" si="2"/>
        <v>1.04</v>
      </c>
      <c r="AB21" s="132">
        <f t="shared" si="2"/>
        <v>0</v>
      </c>
      <c r="AC21" s="132">
        <f t="shared" si="2"/>
        <v>0</v>
      </c>
      <c r="AD21" s="132">
        <f t="shared" si="2"/>
        <v>1.85</v>
      </c>
      <c r="AE21" s="132">
        <f t="shared" si="2"/>
        <v>2.0499999999999998</v>
      </c>
      <c r="AF21" s="132">
        <f t="shared" si="2"/>
        <v>0</v>
      </c>
      <c r="AG21" s="132">
        <f t="shared" si="2"/>
        <v>0</v>
      </c>
    </row>
    <row r="22" spans="1:33">
      <c r="A22" s="133" t="s">
        <v>419</v>
      </c>
      <c r="B22" s="132">
        <f t="shared" ref="B22:AG22" si="3">(B9+B10*2)*0.01</f>
        <v>0</v>
      </c>
      <c r="C22" s="132">
        <f t="shared" si="3"/>
        <v>0</v>
      </c>
      <c r="D22" s="132">
        <f t="shared" si="3"/>
        <v>0.3</v>
      </c>
      <c r="E22" s="132">
        <f t="shared" si="3"/>
        <v>0.45</v>
      </c>
      <c r="F22" s="132">
        <f t="shared" si="3"/>
        <v>0</v>
      </c>
      <c r="G22" s="132">
        <f t="shared" si="3"/>
        <v>0</v>
      </c>
      <c r="H22" s="132">
        <f t="shared" si="3"/>
        <v>0.25</v>
      </c>
      <c r="I22" s="132">
        <f t="shared" si="3"/>
        <v>0.56000000000000005</v>
      </c>
      <c r="J22" s="132">
        <f t="shared" si="3"/>
        <v>0</v>
      </c>
      <c r="K22" s="132">
        <f t="shared" si="3"/>
        <v>0</v>
      </c>
      <c r="L22" s="132">
        <f t="shared" si="3"/>
        <v>0.38</v>
      </c>
      <c r="M22" s="132">
        <f t="shared" si="3"/>
        <v>0.38</v>
      </c>
      <c r="N22" s="132">
        <f t="shared" si="3"/>
        <v>0</v>
      </c>
      <c r="O22" s="132">
        <f t="shared" si="3"/>
        <v>0</v>
      </c>
      <c r="P22" s="132">
        <f t="shared" si="3"/>
        <v>0.47000000000000003</v>
      </c>
      <c r="Q22" s="132">
        <f t="shared" si="3"/>
        <v>0.47000000000000003</v>
      </c>
      <c r="R22" s="132">
        <f t="shared" si="3"/>
        <v>0</v>
      </c>
      <c r="S22" s="132">
        <f t="shared" si="3"/>
        <v>0</v>
      </c>
      <c r="T22" s="132">
        <f t="shared" si="3"/>
        <v>0.4</v>
      </c>
      <c r="U22" s="132">
        <f t="shared" si="3"/>
        <v>0.4</v>
      </c>
      <c r="V22" s="132">
        <f t="shared" si="3"/>
        <v>0</v>
      </c>
      <c r="W22" s="132">
        <f t="shared" si="3"/>
        <v>0</v>
      </c>
      <c r="X22" s="132">
        <f t="shared" si="3"/>
        <v>0.3</v>
      </c>
      <c r="Y22" s="132">
        <f t="shared" si="3"/>
        <v>0.42</v>
      </c>
      <c r="Z22" s="132">
        <f t="shared" si="3"/>
        <v>0</v>
      </c>
      <c r="AA22" s="132">
        <f t="shared" si="3"/>
        <v>0</v>
      </c>
      <c r="AB22" s="132">
        <f t="shared" si="3"/>
        <v>0.65</v>
      </c>
      <c r="AC22" s="132">
        <f t="shared" si="3"/>
        <v>0.70000000000000007</v>
      </c>
      <c r="AD22" s="132">
        <f t="shared" si="3"/>
        <v>0</v>
      </c>
      <c r="AE22" s="132">
        <f t="shared" si="3"/>
        <v>0</v>
      </c>
      <c r="AF22" s="132">
        <f t="shared" si="3"/>
        <v>0.6</v>
      </c>
      <c r="AG22" s="132">
        <f t="shared" si="3"/>
        <v>0.65</v>
      </c>
    </row>
  </sheetData>
  <mergeCells count="16">
    <mergeCell ref="Z1:AC1"/>
    <mergeCell ref="AD1:AG1"/>
    <mergeCell ref="B2:E2"/>
    <mergeCell ref="F2:I2"/>
    <mergeCell ref="J2:M2"/>
    <mergeCell ref="N2:Q2"/>
    <mergeCell ref="R2:U2"/>
    <mergeCell ref="V2:Y2"/>
    <mergeCell ref="Z2:AC2"/>
    <mergeCell ref="AD2:AG2"/>
    <mergeCell ref="B1:E1"/>
    <mergeCell ref="F1:I1"/>
    <mergeCell ref="J1:M1"/>
    <mergeCell ref="N1:Q1"/>
    <mergeCell ref="R1:U1"/>
    <mergeCell ref="V1:Y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8"/>
  <sheetViews>
    <sheetView workbookViewId="0">
      <selection activeCell="G38" sqref="G38"/>
    </sheetView>
  </sheetViews>
  <sheetFormatPr defaultRowHeight="13.5" outlineLevelCol="1"/>
  <cols>
    <col min="2" max="2" width="15.125" bestFit="1" customWidth="1"/>
    <col min="4" max="4" width="13" bestFit="1" customWidth="1"/>
    <col min="9" max="12" width="9" hidden="1" customWidth="1" outlineLevel="1"/>
    <col min="13" max="13" width="17.25" hidden="1" customWidth="1" outlineLevel="1"/>
    <col min="14" max="14" width="10.75" hidden="1" customWidth="1" outlineLevel="1"/>
    <col min="15" max="19" width="9" hidden="1" customWidth="1" outlineLevel="1"/>
    <col min="20" max="20" width="11" hidden="1" customWidth="1" outlineLevel="1"/>
    <col min="21" max="22" width="9" hidden="1" customWidth="1" outlineLevel="1"/>
    <col min="23" max="23" width="9" collapsed="1"/>
  </cols>
  <sheetData>
    <row r="2" spans="2:22">
      <c r="C2" s="139"/>
      <c r="D2" s="139"/>
      <c r="E2" s="139"/>
      <c r="F2" s="139"/>
      <c r="G2" s="139"/>
      <c r="H2" s="139"/>
      <c r="I2" s="139"/>
      <c r="J2" s="139"/>
      <c r="K2" s="139"/>
      <c r="L2" s="139"/>
    </row>
    <row r="4" spans="2:22">
      <c r="B4" s="140" t="s">
        <v>458</v>
      </c>
    </row>
    <row r="5" spans="2:22">
      <c r="B5" s="140" t="s">
        <v>462</v>
      </c>
      <c r="D5" t="s">
        <v>597</v>
      </c>
      <c r="E5" t="s">
        <v>622</v>
      </c>
      <c r="F5" t="s">
        <v>623</v>
      </c>
    </row>
    <row r="6" spans="2:22">
      <c r="B6" s="140"/>
      <c r="F6" t="s">
        <v>621</v>
      </c>
    </row>
    <row r="7" spans="2:22">
      <c r="C7" t="s">
        <v>467</v>
      </c>
    </row>
    <row r="8" spans="2:22">
      <c r="J8" t="s">
        <v>629</v>
      </c>
      <c r="K8" t="s">
        <v>630</v>
      </c>
      <c r="L8" t="s">
        <v>628</v>
      </c>
      <c r="M8" t="s">
        <v>652</v>
      </c>
      <c r="N8" t="s">
        <v>654</v>
      </c>
    </row>
    <row r="9" spans="2:22">
      <c r="B9" t="s">
        <v>457</v>
      </c>
      <c r="E9" t="s">
        <v>598</v>
      </c>
      <c r="F9">
        <v>360</v>
      </c>
      <c r="J9">
        <v>15</v>
      </c>
      <c r="K9">
        <v>6</v>
      </c>
      <c r="L9" s="136">
        <v>0.85</v>
      </c>
      <c r="M9" s="136">
        <v>0.06</v>
      </c>
      <c r="N9">
        <v>4</v>
      </c>
    </row>
    <row r="10" spans="2:22">
      <c r="D10" t="s">
        <v>466</v>
      </c>
      <c r="E10">
        <v>0.1</v>
      </c>
      <c r="J10">
        <v>25</v>
      </c>
      <c r="K10">
        <v>7</v>
      </c>
      <c r="L10" s="136">
        <v>0.8</v>
      </c>
      <c r="M10" s="136">
        <v>7.0000000000000007E-2</v>
      </c>
      <c r="N10">
        <v>5</v>
      </c>
    </row>
    <row r="11" spans="2:22">
      <c r="D11" t="s">
        <v>461</v>
      </c>
      <c r="E11">
        <v>0.4</v>
      </c>
      <c r="J11">
        <v>35</v>
      </c>
      <c r="K11">
        <v>8</v>
      </c>
      <c r="L11" s="136">
        <v>0.75</v>
      </c>
      <c r="M11" s="136">
        <v>0.09</v>
      </c>
      <c r="N11">
        <v>5</v>
      </c>
    </row>
    <row r="12" spans="2:22" ht="14.25" thickBot="1">
      <c r="D12" t="s">
        <v>465</v>
      </c>
      <c r="E12">
        <v>0.5</v>
      </c>
      <c r="J12">
        <v>45</v>
      </c>
      <c r="K12">
        <v>10</v>
      </c>
      <c r="L12" s="136">
        <v>0.7</v>
      </c>
      <c r="M12" s="136">
        <v>0.1</v>
      </c>
      <c r="N12">
        <v>5</v>
      </c>
    </row>
    <row r="13" spans="2:22">
      <c r="I13" s="146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8"/>
    </row>
    <row r="14" spans="2:22">
      <c r="F14">
        <v>300</v>
      </c>
      <c r="I14" s="149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50"/>
    </row>
    <row r="15" spans="2:22">
      <c r="B15" t="s">
        <v>459</v>
      </c>
      <c r="D15" t="s">
        <v>463</v>
      </c>
      <c r="E15">
        <v>0.37</v>
      </c>
      <c r="I15" s="149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50"/>
    </row>
    <row r="16" spans="2:22">
      <c r="D16" t="s">
        <v>464</v>
      </c>
      <c r="E16">
        <v>0.21</v>
      </c>
      <c r="I16" s="149"/>
      <c r="J16" s="132"/>
      <c r="K16" s="132" t="s">
        <v>645</v>
      </c>
      <c r="L16" s="132" t="s">
        <v>646</v>
      </c>
      <c r="M16" s="132" t="s">
        <v>648</v>
      </c>
      <c r="N16" s="132" t="s">
        <v>649</v>
      </c>
      <c r="O16" s="132" t="s">
        <v>650</v>
      </c>
      <c r="P16" s="132" t="s">
        <v>651</v>
      </c>
      <c r="Q16" s="132" t="s">
        <v>647</v>
      </c>
      <c r="R16" s="132"/>
      <c r="S16" s="132"/>
      <c r="T16" s="132" t="s">
        <v>653</v>
      </c>
      <c r="U16" s="132" t="s">
        <v>655</v>
      </c>
      <c r="V16" s="150"/>
    </row>
    <row r="17" spans="2:22">
      <c r="D17" t="s">
        <v>465</v>
      </c>
      <c r="E17">
        <v>0.5</v>
      </c>
      <c r="I17" s="149"/>
      <c r="J17" s="132" t="s">
        <v>641</v>
      </c>
      <c r="K17" s="132">
        <f>E11*$K$9</f>
        <v>2.4000000000000004</v>
      </c>
      <c r="L17" s="132">
        <f>E10*K9</f>
        <v>0.60000000000000009</v>
      </c>
      <c r="M17" s="132"/>
      <c r="N17" s="132"/>
      <c r="O17" s="132"/>
      <c r="P17" s="132"/>
      <c r="Q17" s="132">
        <f>E12*K9</f>
        <v>3</v>
      </c>
      <c r="R17" s="132"/>
      <c r="S17" s="132"/>
      <c r="T17" s="151">
        <f>$L$9+D32</f>
        <v>0.85</v>
      </c>
      <c r="U17" s="152">
        <f>T17+$M$9*$N$9</f>
        <v>1.0899999999999999</v>
      </c>
      <c r="V17" s="150"/>
    </row>
    <row r="18" spans="2:22">
      <c r="I18" s="149"/>
      <c r="J18" s="132" t="s">
        <v>640</v>
      </c>
      <c r="K18" s="132"/>
      <c r="L18" s="132"/>
      <c r="M18" s="132">
        <f>E15*K9</f>
        <v>2.2199999999999998</v>
      </c>
      <c r="N18" s="132">
        <f>E16*K9</f>
        <v>1.26</v>
      </c>
      <c r="O18" s="132"/>
      <c r="P18" s="132"/>
      <c r="Q18" s="132">
        <f>E17*K9</f>
        <v>3</v>
      </c>
      <c r="R18" s="132"/>
      <c r="S18" s="132"/>
      <c r="T18" s="151">
        <f>$L$9+D33</f>
        <v>0.85</v>
      </c>
      <c r="U18" s="152">
        <f>T18+$M$9*$N$9</f>
        <v>1.0899999999999999</v>
      </c>
      <c r="V18" s="150"/>
    </row>
    <row r="19" spans="2:22">
      <c r="I19" s="149"/>
      <c r="J19" s="132" t="s">
        <v>639</v>
      </c>
      <c r="K19" s="132"/>
      <c r="L19" s="132"/>
      <c r="M19" s="132"/>
      <c r="N19" s="132"/>
      <c r="O19" s="132">
        <f>E21*K9</f>
        <v>0.18</v>
      </c>
      <c r="P19" s="132">
        <f>E22*K9</f>
        <v>0.30000000000000004</v>
      </c>
      <c r="Q19" s="132">
        <f>E25*K9</f>
        <v>3</v>
      </c>
      <c r="R19" s="132"/>
      <c r="S19" s="132"/>
      <c r="T19" s="151">
        <f>$L$9+D34</f>
        <v>0.85</v>
      </c>
      <c r="U19" s="152">
        <f>T19+$M$9*$N$9</f>
        <v>1.0899999999999999</v>
      </c>
      <c r="V19" s="150"/>
    </row>
    <row r="20" spans="2:22">
      <c r="F20">
        <v>120</v>
      </c>
      <c r="I20" s="149"/>
      <c r="J20" s="132" t="s">
        <v>638</v>
      </c>
      <c r="K20" s="132">
        <f>E11*K10</f>
        <v>2.8000000000000003</v>
      </c>
      <c r="L20" s="132">
        <f>E10*K10</f>
        <v>0.70000000000000007</v>
      </c>
      <c r="M20" s="132"/>
      <c r="N20" s="132"/>
      <c r="O20" s="132"/>
      <c r="P20" s="132"/>
      <c r="Q20" s="132">
        <f>E12*K10</f>
        <v>3.5</v>
      </c>
      <c r="R20" s="132"/>
      <c r="S20" s="132"/>
      <c r="T20" s="151">
        <f>$L$10+D32</f>
        <v>0.8</v>
      </c>
      <c r="U20" s="152">
        <f>T20+$M$10*$N$10</f>
        <v>1.1500000000000001</v>
      </c>
      <c r="V20" s="150"/>
    </row>
    <row r="21" spans="2:22">
      <c r="B21" t="s">
        <v>460</v>
      </c>
      <c r="D21" t="s">
        <v>508</v>
      </c>
      <c r="E21">
        <v>0.03</v>
      </c>
      <c r="I21" s="149"/>
      <c r="J21" s="132" t="s">
        <v>637</v>
      </c>
      <c r="K21" s="132"/>
      <c r="L21" s="132"/>
      <c r="M21" s="132">
        <f>E15*K10</f>
        <v>2.59</v>
      </c>
      <c r="N21" s="132">
        <f>E16*K10</f>
        <v>1.47</v>
      </c>
      <c r="O21" s="132"/>
      <c r="P21" s="132"/>
      <c r="Q21" s="132">
        <f>E17*K10</f>
        <v>3.5</v>
      </c>
      <c r="R21" s="132"/>
      <c r="S21" s="132"/>
      <c r="T21" s="151">
        <f>$L$10+D33</f>
        <v>0.8</v>
      </c>
      <c r="U21" s="152">
        <f>T21+$M$10*$N$10</f>
        <v>1.1500000000000001</v>
      </c>
      <c r="V21" s="150"/>
    </row>
    <row r="22" spans="2:22">
      <c r="D22" t="s">
        <v>626</v>
      </c>
      <c r="E22">
        <v>0.05</v>
      </c>
      <c r="I22" s="149"/>
      <c r="J22" s="132" t="s">
        <v>636</v>
      </c>
      <c r="K22" s="132"/>
      <c r="L22" s="132"/>
      <c r="M22" s="132"/>
      <c r="N22" s="132"/>
      <c r="O22" s="132">
        <f>E21*K10</f>
        <v>0.21</v>
      </c>
      <c r="P22" s="132">
        <f>E22*K10</f>
        <v>0.35000000000000003</v>
      </c>
      <c r="Q22" s="132">
        <f>E25*K10</f>
        <v>3.5</v>
      </c>
      <c r="R22" s="132"/>
      <c r="S22" s="132"/>
      <c r="T22" s="151">
        <f>$L$10+D34</f>
        <v>0.8</v>
      </c>
      <c r="U22" s="152">
        <f>T22+$M$10*$N$10</f>
        <v>1.1500000000000001</v>
      </c>
      <c r="V22" s="150"/>
    </row>
    <row r="23" spans="2:22">
      <c r="D23" t="s">
        <v>658</v>
      </c>
      <c r="E23">
        <v>0.5</v>
      </c>
      <c r="I23" s="149"/>
      <c r="J23" s="132" t="s">
        <v>635</v>
      </c>
      <c r="K23" s="132">
        <f>E11*K11</f>
        <v>3.2</v>
      </c>
      <c r="L23" s="132">
        <f>E10*K11</f>
        <v>0.8</v>
      </c>
      <c r="M23" s="132"/>
      <c r="N23" s="132"/>
      <c r="O23" s="132"/>
      <c r="P23" s="132"/>
      <c r="Q23" s="132">
        <f>E12*K11</f>
        <v>4</v>
      </c>
      <c r="R23" s="132"/>
      <c r="S23" s="132"/>
      <c r="T23" s="151">
        <f>$L$11+D32</f>
        <v>0.75</v>
      </c>
      <c r="U23" s="152">
        <f>T23+$M$11*$N$11</f>
        <v>1.2</v>
      </c>
      <c r="V23" s="150"/>
    </row>
    <row r="24" spans="2:22">
      <c r="D24" t="s">
        <v>657</v>
      </c>
      <c r="E24">
        <v>1.4999999999999999E-2</v>
      </c>
      <c r="I24" s="149"/>
      <c r="J24" s="132" t="s">
        <v>634</v>
      </c>
      <c r="K24" s="132"/>
      <c r="L24" s="132"/>
      <c r="M24" s="132">
        <f>E15*K11</f>
        <v>2.96</v>
      </c>
      <c r="N24" s="132">
        <f>E16*K11</f>
        <v>1.68</v>
      </c>
      <c r="O24" s="132"/>
      <c r="P24" s="132"/>
      <c r="Q24" s="132">
        <f>E17*K11</f>
        <v>4</v>
      </c>
      <c r="R24" s="132"/>
      <c r="S24" s="132"/>
      <c r="T24" s="151">
        <f>$L$11+D33</f>
        <v>0.75</v>
      </c>
      <c r="U24" s="152">
        <f>T24+$M$11*$N$11</f>
        <v>1.2</v>
      </c>
      <c r="V24" s="150"/>
    </row>
    <row r="25" spans="2:22">
      <c r="D25" t="s">
        <v>659</v>
      </c>
      <c r="E25">
        <v>0.5</v>
      </c>
      <c r="I25" s="149"/>
      <c r="J25" s="132" t="s">
        <v>633</v>
      </c>
      <c r="K25" s="132"/>
      <c r="L25" s="132"/>
      <c r="M25" s="132"/>
      <c r="N25" s="132"/>
      <c r="O25" s="132">
        <f>E21*K11</f>
        <v>0.24</v>
      </c>
      <c r="P25" s="132">
        <f>E22*K11</f>
        <v>0.4</v>
      </c>
      <c r="Q25" s="132">
        <f>E25*K11</f>
        <v>4</v>
      </c>
      <c r="R25" s="132"/>
      <c r="S25" s="132"/>
      <c r="T25" s="151">
        <f>$L$11+D34</f>
        <v>0.75</v>
      </c>
      <c r="U25" s="152">
        <f>T25+$M$11*$N$11</f>
        <v>1.2</v>
      </c>
      <c r="V25" s="150"/>
    </row>
    <row r="26" spans="2:22">
      <c r="I26" s="149"/>
      <c r="J26" s="132" t="s">
        <v>642</v>
      </c>
      <c r="K26" s="132">
        <f>E11*K12</f>
        <v>4</v>
      </c>
      <c r="L26" s="132">
        <f>E10*K12</f>
        <v>1</v>
      </c>
      <c r="M26" s="132"/>
      <c r="N26" s="132"/>
      <c r="O26" s="132"/>
      <c r="P26" s="132"/>
      <c r="Q26" s="132">
        <f>E12*K12</f>
        <v>5</v>
      </c>
      <c r="R26" s="132"/>
      <c r="S26" s="132"/>
      <c r="T26" s="151">
        <f>$L$12+D32</f>
        <v>0.7</v>
      </c>
      <c r="U26" s="152">
        <f>T26+$M$12*$N$12</f>
        <v>1.2</v>
      </c>
      <c r="V26" s="150"/>
    </row>
    <row r="27" spans="2:22">
      <c r="I27" s="149"/>
      <c r="J27" s="132" t="s">
        <v>643</v>
      </c>
      <c r="K27" s="132"/>
      <c r="L27" s="132"/>
      <c r="M27" s="132">
        <f>E15*K12</f>
        <v>3.7</v>
      </c>
      <c r="N27" s="132">
        <f>E16*K12</f>
        <v>2.1</v>
      </c>
      <c r="O27" s="132"/>
      <c r="P27" s="132"/>
      <c r="Q27" s="132">
        <f>E17*K12</f>
        <v>5</v>
      </c>
      <c r="R27" s="132"/>
      <c r="S27" s="132"/>
      <c r="T27" s="151">
        <f>$L$12+D33</f>
        <v>0.7</v>
      </c>
      <c r="U27" s="152">
        <f>T27+$M$12*$N$12</f>
        <v>1.2</v>
      </c>
      <c r="V27" s="150"/>
    </row>
    <row r="28" spans="2:22">
      <c r="I28" s="149"/>
      <c r="J28" s="132" t="s">
        <v>644</v>
      </c>
      <c r="K28" s="132"/>
      <c r="L28" s="132"/>
      <c r="M28" s="132"/>
      <c r="N28" s="132"/>
      <c r="O28" s="132">
        <f>E21*K12</f>
        <v>0.3</v>
      </c>
      <c r="P28" s="132">
        <f>E22*K12</f>
        <v>0.5</v>
      </c>
      <c r="Q28" s="132">
        <f>E25*K12</f>
        <v>5</v>
      </c>
      <c r="R28" s="132"/>
      <c r="S28" s="132"/>
      <c r="T28" s="151">
        <f>$L$12+D34</f>
        <v>0.7</v>
      </c>
      <c r="U28" s="152">
        <f>T28+$M$12*$N$12</f>
        <v>1.2</v>
      </c>
      <c r="V28" s="150"/>
    </row>
    <row r="29" spans="2:22">
      <c r="B29" t="s">
        <v>625</v>
      </c>
      <c r="I29" s="149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50"/>
    </row>
    <row r="30" spans="2:22">
      <c r="I30" s="149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50"/>
    </row>
    <row r="31" spans="2:22">
      <c r="B31" t="s">
        <v>624</v>
      </c>
      <c r="D31" t="s">
        <v>627</v>
      </c>
      <c r="I31" s="149"/>
      <c r="J31" s="132"/>
      <c r="K31" s="132"/>
      <c r="L31" s="134"/>
      <c r="M31" s="134"/>
      <c r="N31" s="134"/>
      <c r="O31" s="134"/>
      <c r="P31" s="134"/>
      <c r="Q31" s="134"/>
      <c r="R31" s="134"/>
      <c r="S31" s="134"/>
      <c r="T31" s="132"/>
      <c r="U31" s="132"/>
      <c r="V31" s="150"/>
    </row>
    <row r="32" spans="2:22" ht="14.25" thickBot="1">
      <c r="B32">
        <v>0</v>
      </c>
      <c r="D32" s="136"/>
      <c r="I32" s="153"/>
      <c r="J32" s="154"/>
      <c r="K32" s="154"/>
      <c r="L32" s="155"/>
      <c r="M32" s="155"/>
      <c r="N32" s="155"/>
      <c r="O32" s="155"/>
      <c r="P32" s="155"/>
      <c r="Q32" s="155"/>
      <c r="R32" s="155"/>
      <c r="S32" s="155"/>
      <c r="T32" s="154"/>
      <c r="U32" s="154"/>
      <c r="V32" s="156"/>
    </row>
    <row r="33" spans="2:19">
      <c r="L33" s="140"/>
      <c r="M33" s="140"/>
      <c r="N33" s="140"/>
      <c r="O33" s="140"/>
      <c r="P33" s="140"/>
      <c r="Q33" s="140"/>
      <c r="R33" s="140"/>
      <c r="S33" s="140"/>
    </row>
    <row r="34" spans="2:19">
      <c r="D34" s="136"/>
      <c r="L34" s="140"/>
      <c r="M34" s="140"/>
      <c r="N34" s="140"/>
      <c r="O34" s="140"/>
      <c r="P34" s="140"/>
      <c r="Q34" s="140"/>
      <c r="R34" s="140"/>
      <c r="S34" s="140"/>
    </row>
    <row r="35" spans="2:19">
      <c r="L35" s="140"/>
      <c r="M35" s="140"/>
      <c r="N35" s="140"/>
      <c r="O35" s="140"/>
      <c r="P35" s="140"/>
      <c r="Q35" s="140"/>
      <c r="R35" s="140"/>
      <c r="S35" s="140"/>
    </row>
    <row r="36" spans="2:19">
      <c r="L36" s="140"/>
      <c r="M36" s="140"/>
      <c r="N36" s="140"/>
      <c r="O36" s="140"/>
      <c r="P36" s="140"/>
      <c r="Q36" s="140"/>
      <c r="R36" s="140"/>
      <c r="S36" s="140"/>
    </row>
    <row r="37" spans="2:19">
      <c r="L37" s="140"/>
      <c r="M37" s="140"/>
      <c r="N37" s="140"/>
      <c r="O37" s="140"/>
      <c r="P37" s="140"/>
      <c r="Q37" s="140"/>
      <c r="R37" s="140"/>
      <c r="S37" s="140"/>
    </row>
    <row r="38" spans="2:19">
      <c r="B38" t="s">
        <v>774</v>
      </c>
      <c r="C38">
        <v>15</v>
      </c>
      <c r="E38" t="s">
        <v>775</v>
      </c>
      <c r="G38" t="s">
        <v>779</v>
      </c>
      <c r="L38" s="140"/>
      <c r="M38" s="140"/>
      <c r="N38" s="140"/>
      <c r="O38" s="140"/>
      <c r="P38" s="140"/>
      <c r="Q38" s="140"/>
      <c r="R38" s="140"/>
      <c r="S38" s="140"/>
    </row>
    <row r="39" spans="2:19">
      <c r="C39">
        <v>25</v>
      </c>
      <c r="E39" t="s">
        <v>776</v>
      </c>
      <c r="L39" s="140"/>
      <c r="M39" s="140"/>
      <c r="N39" s="140"/>
      <c r="O39" s="140"/>
      <c r="P39" s="140"/>
      <c r="Q39" s="140"/>
      <c r="R39" s="140"/>
      <c r="S39" s="140"/>
    </row>
    <row r="40" spans="2:19">
      <c r="C40">
        <v>35</v>
      </c>
      <c r="E40" t="s">
        <v>777</v>
      </c>
      <c r="L40" s="140"/>
      <c r="M40" s="140"/>
      <c r="N40" s="140"/>
      <c r="O40" s="140"/>
      <c r="P40" s="140"/>
      <c r="Q40" s="140"/>
      <c r="R40" s="140"/>
      <c r="S40" s="140"/>
    </row>
    <row r="41" spans="2:19">
      <c r="C41">
        <v>45</v>
      </c>
      <c r="E41" t="s">
        <v>778</v>
      </c>
      <c r="L41" s="140"/>
      <c r="M41" s="140"/>
      <c r="N41" s="140"/>
      <c r="O41" s="140"/>
      <c r="P41" s="140"/>
      <c r="Q41" s="140"/>
      <c r="R41" s="140"/>
      <c r="S41" s="140"/>
    </row>
    <row r="42" spans="2:19">
      <c r="L42" s="140"/>
      <c r="M42" s="140"/>
      <c r="N42" s="140"/>
      <c r="O42" s="140"/>
      <c r="P42" s="140"/>
      <c r="Q42" s="140"/>
      <c r="R42" s="140"/>
      <c r="S42" s="140"/>
    </row>
    <row r="43" spans="2:19">
      <c r="L43" s="140"/>
      <c r="M43" s="140"/>
      <c r="N43" s="140"/>
      <c r="O43" s="140"/>
      <c r="P43" s="140"/>
      <c r="Q43" s="140"/>
      <c r="R43" s="140"/>
      <c r="S43" s="140"/>
    </row>
    <row r="44" spans="2:19">
      <c r="L44" s="140"/>
      <c r="M44" s="140"/>
      <c r="N44" s="140"/>
      <c r="O44" s="140"/>
      <c r="P44" s="140"/>
      <c r="Q44" s="140"/>
      <c r="R44" s="140"/>
      <c r="S44" s="140"/>
    </row>
    <row r="45" spans="2:19">
      <c r="L45" s="140"/>
      <c r="M45" s="140"/>
      <c r="N45" s="140"/>
      <c r="O45" s="140"/>
      <c r="P45" s="140"/>
      <c r="Q45" s="140"/>
      <c r="R45" s="140"/>
      <c r="S45" s="140"/>
    </row>
    <row r="46" spans="2:19">
      <c r="L46" s="140"/>
      <c r="M46" s="140"/>
      <c r="N46" s="140"/>
      <c r="O46" s="140"/>
      <c r="P46" s="140"/>
      <c r="Q46" s="140"/>
      <c r="R46" s="140"/>
      <c r="S46" s="140"/>
    </row>
    <row r="47" spans="2:19">
      <c r="L47" s="140"/>
      <c r="M47" s="140"/>
      <c r="N47" s="140"/>
      <c r="O47" s="140"/>
      <c r="P47" s="140"/>
      <c r="Q47" s="140"/>
      <c r="R47" s="140"/>
      <c r="S47" s="140"/>
    </row>
    <row r="48" spans="2:19">
      <c r="L48" s="140"/>
      <c r="M48" s="140"/>
      <c r="N48" s="140"/>
      <c r="O48" s="140"/>
      <c r="P48" s="140"/>
      <c r="Q48" s="140"/>
      <c r="R48" s="140"/>
      <c r="S48" s="140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workbookViewId="0">
      <selection activeCell="G5" sqref="G5"/>
    </sheetView>
  </sheetViews>
  <sheetFormatPr defaultRowHeight="13.5" outlineLevelRow="1"/>
  <cols>
    <col min="1" max="1" width="11" bestFit="1" customWidth="1"/>
    <col min="2" max="2" width="13" bestFit="1" customWidth="1"/>
    <col min="3" max="3" width="13" customWidth="1"/>
    <col min="4" max="4" width="13" bestFit="1" customWidth="1"/>
    <col min="5" max="5" width="9.25" customWidth="1"/>
    <col min="6" max="6" width="8.5" customWidth="1"/>
    <col min="20" max="20" width="0" hidden="1" customWidth="1"/>
    <col min="21" max="21" width="13" hidden="1" customWidth="1"/>
  </cols>
  <sheetData>
    <row r="1" spans="1:21">
      <c r="L1" t="s">
        <v>519</v>
      </c>
      <c r="M1" t="s">
        <v>521</v>
      </c>
    </row>
    <row r="2" spans="1:21">
      <c r="B2" t="s">
        <v>489</v>
      </c>
      <c r="L2" t="s">
        <v>520</v>
      </c>
      <c r="M2">
        <v>1</v>
      </c>
      <c r="N2" t="s">
        <v>522</v>
      </c>
      <c r="T2" s="157">
        <v>1</v>
      </c>
      <c r="U2" s="157">
        <v>3</v>
      </c>
    </row>
    <row r="3" spans="1:21">
      <c r="L3" t="s">
        <v>524</v>
      </c>
      <c r="M3">
        <v>1</v>
      </c>
      <c r="N3" t="s">
        <v>523</v>
      </c>
      <c r="T3" s="157">
        <v>2</v>
      </c>
      <c r="U3" s="157">
        <v>8</v>
      </c>
    </row>
    <row r="4" spans="1:21">
      <c r="A4" t="s">
        <v>492</v>
      </c>
      <c r="B4" t="s">
        <v>490</v>
      </c>
      <c r="L4" t="s">
        <v>525</v>
      </c>
      <c r="M4">
        <v>3</v>
      </c>
      <c r="N4" t="s">
        <v>526</v>
      </c>
      <c r="T4" s="157">
        <v>3</v>
      </c>
      <c r="U4" s="157">
        <v>12</v>
      </c>
    </row>
    <row r="5" spans="1:21">
      <c r="D5" t="s">
        <v>495</v>
      </c>
      <c r="G5" s="136">
        <v>0.15</v>
      </c>
      <c r="L5" t="s">
        <v>534</v>
      </c>
      <c r="M5">
        <v>1</v>
      </c>
      <c r="N5" t="s">
        <v>542</v>
      </c>
      <c r="T5" s="157">
        <v>4</v>
      </c>
      <c r="U5" s="157">
        <v>14</v>
      </c>
    </row>
    <row r="6" spans="1:21">
      <c r="D6" t="s">
        <v>496</v>
      </c>
      <c r="G6" s="136">
        <v>0.5</v>
      </c>
      <c r="L6" t="s">
        <v>527</v>
      </c>
      <c r="M6">
        <v>2</v>
      </c>
      <c r="N6" t="s">
        <v>544</v>
      </c>
      <c r="T6" s="157">
        <v>5</v>
      </c>
      <c r="U6" s="157">
        <v>17</v>
      </c>
    </row>
    <row r="7" spans="1:21">
      <c r="D7" t="s">
        <v>497</v>
      </c>
      <c r="G7" s="136">
        <v>0.35</v>
      </c>
      <c r="L7" t="s">
        <v>528</v>
      </c>
      <c r="M7">
        <v>2</v>
      </c>
      <c r="N7" t="s">
        <v>543</v>
      </c>
      <c r="T7" s="157">
        <v>6</v>
      </c>
      <c r="U7" s="157">
        <v>17</v>
      </c>
    </row>
    <row r="8" spans="1:21">
      <c r="L8" t="s">
        <v>529</v>
      </c>
      <c r="M8">
        <v>2</v>
      </c>
      <c r="N8" t="s">
        <v>545</v>
      </c>
      <c r="T8" s="157">
        <v>7</v>
      </c>
      <c r="U8" s="157">
        <v>17</v>
      </c>
    </row>
    <row r="9" spans="1:21">
      <c r="L9" t="s">
        <v>530</v>
      </c>
      <c r="M9">
        <v>4</v>
      </c>
      <c r="N9" t="s">
        <v>546</v>
      </c>
      <c r="T9" s="157">
        <v>8</v>
      </c>
      <c r="U9" s="157">
        <v>17</v>
      </c>
    </row>
    <row r="10" spans="1:21">
      <c r="L10" t="s">
        <v>531</v>
      </c>
      <c r="M10">
        <v>5</v>
      </c>
      <c r="N10" t="s">
        <v>547</v>
      </c>
      <c r="T10" s="157">
        <v>9</v>
      </c>
      <c r="U10" s="157">
        <v>17</v>
      </c>
    </row>
    <row r="11" spans="1:21">
      <c r="L11" t="s">
        <v>532</v>
      </c>
      <c r="M11">
        <v>4</v>
      </c>
      <c r="N11" t="s">
        <v>548</v>
      </c>
      <c r="T11" s="157">
        <v>10</v>
      </c>
      <c r="U11" s="157">
        <v>17</v>
      </c>
    </row>
    <row r="12" spans="1:21">
      <c r="B12" t="s">
        <v>491</v>
      </c>
      <c r="D12" t="s">
        <v>502</v>
      </c>
      <c r="H12" t="s">
        <v>499</v>
      </c>
      <c r="J12" t="s">
        <v>501</v>
      </c>
      <c r="L12" t="s">
        <v>533</v>
      </c>
      <c r="M12">
        <v>3</v>
      </c>
      <c r="N12" t="s">
        <v>549</v>
      </c>
    </row>
    <row r="13" spans="1:21">
      <c r="C13" t="s">
        <v>493</v>
      </c>
      <c r="D13" t="s">
        <v>504</v>
      </c>
      <c r="L13" t="s">
        <v>535</v>
      </c>
      <c r="M13">
        <v>2</v>
      </c>
      <c r="N13" t="s">
        <v>550</v>
      </c>
    </row>
    <row r="14" spans="1:21">
      <c r="C14" t="s">
        <v>494</v>
      </c>
      <c r="D14" t="s">
        <v>503</v>
      </c>
      <c r="G14" t="s">
        <v>498</v>
      </c>
      <c r="I14" t="s">
        <v>500</v>
      </c>
      <c r="L14" t="s">
        <v>539</v>
      </c>
      <c r="M14">
        <v>5</v>
      </c>
      <c r="N14" s="142" t="s">
        <v>536</v>
      </c>
    </row>
    <row r="15" spans="1:21">
      <c r="L15" t="s">
        <v>537</v>
      </c>
      <c r="M15">
        <v>5</v>
      </c>
      <c r="N15" s="143" t="s">
        <v>538</v>
      </c>
    </row>
    <row r="16" spans="1:21">
      <c r="L16" t="s">
        <v>540</v>
      </c>
      <c r="M16">
        <v>2</v>
      </c>
      <c r="N16" t="s">
        <v>541</v>
      </c>
    </row>
    <row r="17" spans="1:17">
      <c r="L17" t="s">
        <v>560</v>
      </c>
      <c r="M17">
        <v>3</v>
      </c>
      <c r="N17" t="s">
        <v>561</v>
      </c>
      <c r="Q17" t="s">
        <v>578</v>
      </c>
    </row>
    <row r="18" spans="1:17">
      <c r="L18" t="s">
        <v>587</v>
      </c>
      <c r="M18">
        <v>3</v>
      </c>
      <c r="N18" t="s">
        <v>588</v>
      </c>
    </row>
    <row r="19" spans="1:17">
      <c r="C19" t="s">
        <v>631</v>
      </c>
      <c r="D19" s="141">
        <v>500</v>
      </c>
      <c r="E19" s="141"/>
    </row>
    <row r="20" spans="1:17">
      <c r="C20" t="s">
        <v>632</v>
      </c>
      <c r="D20" s="141">
        <v>300</v>
      </c>
      <c r="E20" s="141"/>
    </row>
    <row r="21" spans="1:17">
      <c r="A21" t="s">
        <v>511</v>
      </c>
      <c r="B21" t="s">
        <v>510</v>
      </c>
      <c r="C21" t="s">
        <v>518</v>
      </c>
      <c r="D21" t="s">
        <v>509</v>
      </c>
      <c r="E21" t="s">
        <v>553</v>
      </c>
      <c r="F21" t="s">
        <v>552</v>
      </c>
      <c r="G21" t="s">
        <v>551</v>
      </c>
    </row>
    <row r="22" spans="1:17">
      <c r="A22">
        <v>1</v>
      </c>
      <c r="B22" s="145"/>
      <c r="C22" s="145"/>
      <c r="D22" s="145">
        <v>300</v>
      </c>
      <c r="E22" s="145">
        <f>SUM($D$22:D22)</f>
        <v>300</v>
      </c>
      <c r="F22" s="145">
        <f t="shared" ref="F22:F31" si="0">E22*VLOOKUP(A22,$T$2:$U$11,2,0)</f>
        <v>900</v>
      </c>
      <c r="G22" s="145">
        <f>F22+B22</f>
        <v>900</v>
      </c>
    </row>
    <row r="23" spans="1:17">
      <c r="A23">
        <v>2</v>
      </c>
      <c r="B23" s="145">
        <v>1500</v>
      </c>
      <c r="C23" s="145">
        <f>B23</f>
        <v>1500</v>
      </c>
      <c r="D23" s="145">
        <f>$D$22+$D$19*(A23-1)+$D$20*(A23-2)</f>
        <v>800</v>
      </c>
      <c r="E23" s="145">
        <f>SUM($D$22:D23)</f>
        <v>1100</v>
      </c>
      <c r="F23" s="145">
        <f t="shared" si="0"/>
        <v>8800</v>
      </c>
      <c r="G23" s="145">
        <f>F23+B23</f>
        <v>10300</v>
      </c>
    </row>
    <row r="24" spans="1:17">
      <c r="A24">
        <v>3</v>
      </c>
      <c r="B24" s="145">
        <v>10000</v>
      </c>
      <c r="C24" s="145">
        <f t="shared" ref="C24:C31" si="1">B24-B23</f>
        <v>8500</v>
      </c>
      <c r="D24" s="145">
        <f t="shared" ref="D24:D30" si="2">$D$22+$D$19*(A24-1)+$D$20*(A24-2)</f>
        <v>1600</v>
      </c>
      <c r="E24" s="145">
        <f>SUM($D$22:D24)</f>
        <v>2700</v>
      </c>
      <c r="F24" s="145">
        <f t="shared" si="0"/>
        <v>32400</v>
      </c>
      <c r="G24" s="145">
        <f t="shared" ref="G24:G31" si="3">F24+B24</f>
        <v>42400</v>
      </c>
    </row>
    <row r="25" spans="1:17">
      <c r="A25">
        <v>4</v>
      </c>
      <c r="B25" s="145">
        <v>37500</v>
      </c>
      <c r="C25" s="145">
        <f t="shared" si="1"/>
        <v>27500</v>
      </c>
      <c r="D25" s="145">
        <f t="shared" si="2"/>
        <v>2400</v>
      </c>
      <c r="E25" s="145">
        <f>SUM($D$22:D25)</f>
        <v>5100</v>
      </c>
      <c r="F25" s="145">
        <f t="shared" si="0"/>
        <v>71400</v>
      </c>
      <c r="G25" s="145">
        <f t="shared" si="3"/>
        <v>108900</v>
      </c>
    </row>
    <row r="26" spans="1:17">
      <c r="A26">
        <v>5</v>
      </c>
      <c r="B26" s="145">
        <v>73500</v>
      </c>
      <c r="C26" s="145">
        <f t="shared" si="1"/>
        <v>36000</v>
      </c>
      <c r="D26" s="145">
        <f t="shared" si="2"/>
        <v>3200</v>
      </c>
      <c r="E26" s="145">
        <f>SUM($D$22:D26)</f>
        <v>8300</v>
      </c>
      <c r="F26" s="145">
        <f t="shared" si="0"/>
        <v>141100</v>
      </c>
      <c r="G26" s="145">
        <f t="shared" si="3"/>
        <v>214600</v>
      </c>
    </row>
    <row r="27" spans="1:17">
      <c r="A27">
        <v>6</v>
      </c>
      <c r="B27" s="145">
        <v>126000</v>
      </c>
      <c r="C27" s="145">
        <f t="shared" si="1"/>
        <v>52500</v>
      </c>
      <c r="D27" s="145">
        <f t="shared" si="2"/>
        <v>4000</v>
      </c>
      <c r="E27" s="145">
        <f>SUM($D$22:D27)</f>
        <v>12300</v>
      </c>
      <c r="F27" s="145">
        <f t="shared" si="0"/>
        <v>209100</v>
      </c>
      <c r="G27" s="145">
        <f t="shared" si="3"/>
        <v>335100</v>
      </c>
    </row>
    <row r="28" spans="1:17">
      <c r="A28">
        <v>7</v>
      </c>
      <c r="B28" s="145">
        <v>198000</v>
      </c>
      <c r="C28" s="145">
        <f t="shared" si="1"/>
        <v>72000</v>
      </c>
      <c r="D28" s="145">
        <f t="shared" si="2"/>
        <v>4800</v>
      </c>
      <c r="E28" s="145">
        <f>SUM($D$22:D28)</f>
        <v>17100</v>
      </c>
      <c r="F28" s="145">
        <f t="shared" si="0"/>
        <v>290700</v>
      </c>
      <c r="G28" s="145">
        <f t="shared" si="3"/>
        <v>488700</v>
      </c>
    </row>
    <row r="29" spans="1:17">
      <c r="A29">
        <v>8</v>
      </c>
      <c r="B29" s="145">
        <v>292500</v>
      </c>
      <c r="C29" s="145">
        <f t="shared" si="1"/>
        <v>94500</v>
      </c>
      <c r="D29" s="145">
        <f t="shared" si="2"/>
        <v>5600</v>
      </c>
      <c r="E29" s="145">
        <f>SUM($D$22:D29)</f>
        <v>22700</v>
      </c>
      <c r="F29" s="145">
        <f t="shared" si="0"/>
        <v>385900</v>
      </c>
      <c r="G29" s="145">
        <f t="shared" si="3"/>
        <v>678400</v>
      </c>
    </row>
    <row r="30" spans="1:17">
      <c r="A30">
        <v>9</v>
      </c>
      <c r="B30" s="145">
        <v>412500</v>
      </c>
      <c r="C30" s="145">
        <f t="shared" si="1"/>
        <v>120000</v>
      </c>
      <c r="D30" s="145">
        <f t="shared" si="2"/>
        <v>6400</v>
      </c>
      <c r="E30" s="145">
        <f>SUM($D$22:D30)</f>
        <v>29100</v>
      </c>
      <c r="F30" s="145">
        <f t="shared" si="0"/>
        <v>494700</v>
      </c>
      <c r="G30" s="145">
        <f t="shared" si="3"/>
        <v>907200</v>
      </c>
    </row>
    <row r="31" spans="1:17">
      <c r="A31">
        <v>10</v>
      </c>
      <c r="B31" s="145">
        <v>561000</v>
      </c>
      <c r="C31" s="145">
        <f t="shared" si="1"/>
        <v>148500</v>
      </c>
      <c r="D31" s="145">
        <f>$D$22+$D$19*(A31-1)+$D$20*(A31-2)</f>
        <v>7200</v>
      </c>
      <c r="E31" s="145">
        <f>SUM($D$22:D31)</f>
        <v>36300</v>
      </c>
      <c r="F31" s="145">
        <f t="shared" si="0"/>
        <v>617100</v>
      </c>
      <c r="G31" s="145">
        <f t="shared" si="3"/>
        <v>1178100</v>
      </c>
    </row>
    <row r="33" spans="1:6">
      <c r="A33" t="s">
        <v>563</v>
      </c>
      <c r="B33">
        <v>1</v>
      </c>
    </row>
    <row r="34" spans="1:6">
      <c r="C34" t="s">
        <v>582</v>
      </c>
    </row>
    <row r="37" spans="1:6" outlineLevel="1">
      <c r="E37" t="s">
        <v>516</v>
      </c>
      <c r="F37" s="141">
        <v>400</v>
      </c>
    </row>
    <row r="38" spans="1:6" outlineLevel="1">
      <c r="E38" t="s">
        <v>517</v>
      </c>
      <c r="F38" s="141">
        <v>50</v>
      </c>
    </row>
    <row r="39" spans="1:6" outlineLevel="1">
      <c r="A39" t="s">
        <v>512</v>
      </c>
      <c r="B39" t="s">
        <v>513</v>
      </c>
      <c r="D39" t="s">
        <v>514</v>
      </c>
      <c r="E39" t="s">
        <v>498</v>
      </c>
      <c r="F39" t="s">
        <v>515</v>
      </c>
    </row>
    <row r="40" spans="1:6" outlineLevel="1">
      <c r="A40">
        <v>1</v>
      </c>
      <c r="B40" s="145">
        <v>15</v>
      </c>
      <c r="C40" s="145">
        <f t="shared" ref="C40:C49" si="4">$F$37+$F$38*(A40-5)</f>
        <v>200</v>
      </c>
      <c r="D40" s="145">
        <f>C40*B40</f>
        <v>3000</v>
      </c>
      <c r="E40" s="141">
        <v>0.5</v>
      </c>
      <c r="F40" s="145">
        <f t="shared" ref="F40:F49" si="5">E40*D40</f>
        <v>1500</v>
      </c>
    </row>
    <row r="41" spans="1:6" outlineLevel="1">
      <c r="A41">
        <v>2</v>
      </c>
      <c r="B41" s="145">
        <v>20</v>
      </c>
      <c r="C41" s="145">
        <f t="shared" si="4"/>
        <v>250</v>
      </c>
      <c r="D41" s="145">
        <f t="shared" ref="D41:D46" si="6">C41*B41</f>
        <v>5000</v>
      </c>
      <c r="E41" s="141">
        <v>2</v>
      </c>
      <c r="F41" s="145">
        <f t="shared" si="5"/>
        <v>10000</v>
      </c>
    </row>
    <row r="42" spans="1:6" outlineLevel="1">
      <c r="A42">
        <v>3</v>
      </c>
      <c r="B42" s="145">
        <v>25</v>
      </c>
      <c r="C42" s="145">
        <f t="shared" si="4"/>
        <v>300</v>
      </c>
      <c r="D42" s="145">
        <f t="shared" si="6"/>
        <v>7500</v>
      </c>
      <c r="E42" s="141">
        <v>5</v>
      </c>
      <c r="F42" s="145">
        <f t="shared" si="5"/>
        <v>37500</v>
      </c>
    </row>
    <row r="43" spans="1:6" outlineLevel="1">
      <c r="A43">
        <v>4</v>
      </c>
      <c r="B43" s="145">
        <v>30</v>
      </c>
      <c r="C43" s="145">
        <f t="shared" si="4"/>
        <v>350</v>
      </c>
      <c r="D43" s="145">
        <f t="shared" si="6"/>
        <v>10500</v>
      </c>
      <c r="E43" s="141">
        <v>7</v>
      </c>
      <c r="F43" s="145">
        <f t="shared" si="5"/>
        <v>73500</v>
      </c>
    </row>
    <row r="44" spans="1:6" outlineLevel="1">
      <c r="A44">
        <v>5</v>
      </c>
      <c r="B44" s="145">
        <v>35</v>
      </c>
      <c r="C44" s="145">
        <f t="shared" si="4"/>
        <v>400</v>
      </c>
      <c r="D44" s="145">
        <f t="shared" si="6"/>
        <v>14000</v>
      </c>
      <c r="E44" s="141">
        <v>9</v>
      </c>
      <c r="F44" s="145">
        <f t="shared" si="5"/>
        <v>126000</v>
      </c>
    </row>
    <row r="45" spans="1:6" outlineLevel="1">
      <c r="A45">
        <v>6</v>
      </c>
      <c r="B45" s="145">
        <v>40</v>
      </c>
      <c r="C45" s="145">
        <f t="shared" si="4"/>
        <v>450</v>
      </c>
      <c r="D45" s="145">
        <f t="shared" si="6"/>
        <v>18000</v>
      </c>
      <c r="E45" s="141">
        <v>11</v>
      </c>
      <c r="F45" s="145">
        <f t="shared" si="5"/>
        <v>198000</v>
      </c>
    </row>
    <row r="46" spans="1:6" outlineLevel="1">
      <c r="A46">
        <v>7</v>
      </c>
      <c r="B46" s="145">
        <v>45</v>
      </c>
      <c r="C46" s="145">
        <f t="shared" si="4"/>
        <v>500</v>
      </c>
      <c r="D46" s="145">
        <f t="shared" si="6"/>
        <v>22500</v>
      </c>
      <c r="E46" s="141">
        <v>13</v>
      </c>
      <c r="F46" s="145">
        <f t="shared" si="5"/>
        <v>292500</v>
      </c>
    </row>
    <row r="47" spans="1:6" outlineLevel="1">
      <c r="A47">
        <v>8</v>
      </c>
      <c r="B47" s="145">
        <v>50</v>
      </c>
      <c r="C47" s="145">
        <f t="shared" si="4"/>
        <v>550</v>
      </c>
      <c r="D47" s="145">
        <f>C47*B47</f>
        <v>27500</v>
      </c>
      <c r="E47" s="141">
        <v>15</v>
      </c>
      <c r="F47" s="145">
        <f t="shared" si="5"/>
        <v>412500</v>
      </c>
    </row>
    <row r="48" spans="1:6" outlineLevel="1">
      <c r="A48">
        <v>9</v>
      </c>
      <c r="B48" s="145">
        <v>55</v>
      </c>
      <c r="C48" s="145">
        <f t="shared" si="4"/>
        <v>600</v>
      </c>
      <c r="D48" s="145">
        <f>C48*B48</f>
        <v>33000</v>
      </c>
      <c r="E48" s="141">
        <v>17</v>
      </c>
      <c r="F48" s="145">
        <f t="shared" si="5"/>
        <v>561000</v>
      </c>
    </row>
    <row r="49" spans="1:6" outlineLevel="1">
      <c r="A49">
        <v>10</v>
      </c>
      <c r="B49" s="145">
        <v>60</v>
      </c>
      <c r="C49" s="145">
        <f t="shared" si="4"/>
        <v>650</v>
      </c>
      <c r="D49" s="145">
        <f>C49*B49</f>
        <v>39000</v>
      </c>
      <c r="E49" s="141">
        <v>19</v>
      </c>
      <c r="F49" s="145">
        <f t="shared" si="5"/>
        <v>741000</v>
      </c>
    </row>
    <row r="50" spans="1:6" outlineLevel="1"/>
    <row r="53" spans="1:6" outlineLevel="1">
      <c r="A53" t="s">
        <v>559</v>
      </c>
      <c r="B53" t="s">
        <v>566</v>
      </c>
      <c r="C53" t="s">
        <v>564</v>
      </c>
      <c r="D53" t="s">
        <v>565</v>
      </c>
    </row>
    <row r="54" spans="1:6" outlineLevel="1">
      <c r="B54">
        <v>1</v>
      </c>
      <c r="C54" t="s">
        <v>567</v>
      </c>
      <c r="D54">
        <v>500</v>
      </c>
    </row>
    <row r="55" spans="1:6" outlineLevel="1">
      <c r="B55">
        <v>2</v>
      </c>
      <c r="C55" t="s">
        <v>568</v>
      </c>
      <c r="D55">
        <v>500</v>
      </c>
    </row>
    <row r="56" spans="1:6" outlineLevel="1">
      <c r="B56">
        <v>3</v>
      </c>
      <c r="C56" t="s">
        <v>569</v>
      </c>
      <c r="D56">
        <v>500</v>
      </c>
    </row>
    <row r="57" spans="1:6" outlineLevel="1">
      <c r="B57">
        <v>3</v>
      </c>
      <c r="C57" t="s">
        <v>583</v>
      </c>
      <c r="D57">
        <v>100</v>
      </c>
    </row>
    <row r="58" spans="1:6" outlineLevel="1">
      <c r="B58">
        <v>3</v>
      </c>
      <c r="C58" t="s">
        <v>584</v>
      </c>
      <c r="D58">
        <v>300</v>
      </c>
    </row>
    <row r="59" spans="1:6" outlineLevel="1">
      <c r="B59">
        <v>4</v>
      </c>
      <c r="C59" t="s">
        <v>575</v>
      </c>
      <c r="D59">
        <v>50</v>
      </c>
    </row>
    <row r="60" spans="1:6" outlineLevel="1">
      <c r="B60">
        <v>4</v>
      </c>
      <c r="C60" t="s">
        <v>576</v>
      </c>
      <c r="D60">
        <v>250</v>
      </c>
    </row>
    <row r="61" spans="1:6" outlineLevel="1">
      <c r="B61">
        <v>5</v>
      </c>
      <c r="C61" t="s">
        <v>573</v>
      </c>
      <c r="D61">
        <v>1300</v>
      </c>
    </row>
    <row r="62" spans="1:6" outlineLevel="1">
      <c r="B62">
        <v>5</v>
      </c>
      <c r="C62" t="s">
        <v>574</v>
      </c>
      <c r="D62">
        <v>1900</v>
      </c>
    </row>
    <row r="63" spans="1:6" outlineLevel="1">
      <c r="B63">
        <v>6</v>
      </c>
      <c r="C63" t="s">
        <v>570</v>
      </c>
      <c r="D63">
        <v>500</v>
      </c>
    </row>
    <row r="64" spans="1:6" outlineLevel="1">
      <c r="B64">
        <v>6</v>
      </c>
      <c r="C64" t="s">
        <v>571</v>
      </c>
      <c r="D64">
        <v>2600</v>
      </c>
    </row>
    <row r="65" spans="2:4" outlineLevel="1">
      <c r="B65">
        <v>7</v>
      </c>
      <c r="C65" t="s">
        <v>572</v>
      </c>
      <c r="D65">
        <v>300</v>
      </c>
    </row>
    <row r="66" spans="2:4" outlineLevel="1">
      <c r="B66">
        <v>7</v>
      </c>
      <c r="C66" t="s">
        <v>577</v>
      </c>
      <c r="D66">
        <v>500</v>
      </c>
    </row>
    <row r="67" spans="2:4" outlineLevel="1">
      <c r="B67">
        <v>8</v>
      </c>
      <c r="C67" t="s">
        <v>579</v>
      </c>
      <c r="D67">
        <v>150</v>
      </c>
    </row>
    <row r="68" spans="2:4" outlineLevel="1">
      <c r="B68">
        <v>8</v>
      </c>
      <c r="C68" t="s">
        <v>580</v>
      </c>
      <c r="D68">
        <v>100</v>
      </c>
    </row>
    <row r="69" spans="2:4" outlineLevel="1">
      <c r="B69">
        <v>8</v>
      </c>
      <c r="C69" t="s">
        <v>581</v>
      </c>
      <c r="D69">
        <v>200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Sheet1</vt:lpstr>
      <vt:lpstr>产出消耗流图</vt:lpstr>
      <vt:lpstr>产出投放规划</vt:lpstr>
      <vt:lpstr>剧情副本产出分析</vt:lpstr>
      <vt:lpstr>通天塔_BOSS</vt:lpstr>
      <vt:lpstr>试炼</vt:lpstr>
      <vt:lpstr>困难本</vt:lpstr>
      <vt:lpstr>大冒险</vt:lpstr>
      <vt:lpstr>公会_贡献值内部算法</vt:lpstr>
      <vt:lpstr>公会商店</vt:lpstr>
      <vt:lpstr>公会科技</vt:lpstr>
      <vt:lpstr>草稿</vt:lpstr>
      <vt:lpstr>公会任务</vt:lpstr>
      <vt:lpstr>商店列表</vt:lpstr>
      <vt:lpstr>宠物进阶石通用价格对应</vt:lpstr>
      <vt:lpstr>大冒险reward  reseach</vt:lpstr>
      <vt:lpstr>签到系数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mtong</dc:creator>
  <cp:lastModifiedBy>The Second Lock</cp:lastModifiedBy>
  <dcterms:created xsi:type="dcterms:W3CDTF">2015-04-25T02:17:46Z</dcterms:created>
  <dcterms:modified xsi:type="dcterms:W3CDTF">2016-03-12T10:34:02Z</dcterms:modified>
</cp:coreProperties>
</file>