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360" yWindow="90" windowWidth="28035" windowHeight="12330"/>
  </bookViews>
  <sheets>
    <sheet name="职业定位属性配比" sheetId="1" r:id="rId1"/>
    <sheet name="AI" sheetId="2" r:id="rId2"/>
    <sheet name="技能实现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F46" i="1" l="1"/>
  <c r="C51" i="1"/>
  <c r="D51" i="1"/>
  <c r="E51" i="1"/>
  <c r="D50" i="1"/>
  <c r="E50" i="1"/>
  <c r="C50" i="1"/>
  <c r="D64" i="1" l="1"/>
  <c r="J68" i="1"/>
  <c r="I68" i="1"/>
  <c r="H68" i="1"/>
  <c r="G68" i="1"/>
  <c r="F68" i="1"/>
  <c r="E68" i="1"/>
  <c r="D68" i="1"/>
  <c r="J64" i="1"/>
  <c r="I64" i="1"/>
  <c r="H64" i="1"/>
  <c r="G64" i="1"/>
  <c r="F64" i="1"/>
  <c r="E64" i="1"/>
  <c r="J58" i="1"/>
  <c r="I58" i="1"/>
  <c r="H58" i="1"/>
  <c r="G58" i="1"/>
  <c r="F58" i="1"/>
  <c r="E58" i="1"/>
  <c r="D58" i="1"/>
  <c r="C46" i="1"/>
  <c r="G60" i="1" l="1"/>
  <c r="E65" i="1"/>
  <c r="D60" i="1"/>
  <c r="E60" i="1"/>
  <c r="I65" i="1"/>
  <c r="D65" i="1"/>
  <c r="D76" i="1" s="1"/>
  <c r="G65" i="1"/>
  <c r="D69" i="1"/>
  <c r="I69" i="1"/>
  <c r="E69" i="1"/>
  <c r="G69" i="1"/>
  <c r="J69" i="1"/>
  <c r="J65" i="1"/>
  <c r="C53" i="1"/>
  <c r="E52" i="1"/>
  <c r="C52" i="1"/>
  <c r="D52" i="1"/>
  <c r="E76" i="1" l="1"/>
  <c r="C54" i="1"/>
  <c r="E53" i="1"/>
  <c r="E77" i="1" s="1"/>
  <c r="D53" i="1"/>
  <c r="D77" i="1" s="1"/>
  <c r="D54" i="1"/>
  <c r="E54" i="1"/>
  <c r="D75" i="1" l="1"/>
  <c r="D74" i="1"/>
  <c r="E75" i="1"/>
  <c r="E74" i="1"/>
  <c r="D11" i="1"/>
  <c r="J60" i="1" l="1"/>
  <c r="D59" i="1"/>
  <c r="I59" i="1"/>
  <c r="E59" i="1"/>
  <c r="G59" i="1"/>
  <c r="AF10" i="1" l="1"/>
  <c r="AE10" i="1"/>
  <c r="AD10" i="1"/>
  <c r="AF9" i="1"/>
  <c r="AE9" i="1"/>
  <c r="AD9" i="1"/>
  <c r="Y10" i="1"/>
  <c r="X10" i="1"/>
  <c r="W10" i="1"/>
  <c r="Y9" i="1"/>
  <c r="X9" i="1"/>
  <c r="W9" i="1"/>
  <c r="Q10" i="1"/>
  <c r="R10" i="1"/>
  <c r="P10" i="1"/>
  <c r="Q9" i="1"/>
  <c r="R9" i="1"/>
  <c r="P9" i="1"/>
  <c r="D10" i="1" l="1"/>
  <c r="D9" i="1"/>
  <c r="AD12" i="1"/>
  <c r="AF11" i="1"/>
  <c r="AE11" i="1"/>
  <c r="AD11" i="1"/>
  <c r="AD13" i="1" s="1"/>
  <c r="AE13" i="1"/>
  <c r="AF12" i="1"/>
  <c r="AE12" i="1"/>
  <c r="C12" i="1"/>
  <c r="C5" i="1"/>
  <c r="Y11" i="1"/>
  <c r="X11" i="1"/>
  <c r="W11" i="1"/>
  <c r="AR10" i="1"/>
  <c r="AR11" i="1"/>
  <c r="AR9" i="1"/>
  <c r="AQ10" i="1"/>
  <c r="AQ11" i="1"/>
  <c r="AQ9" i="1"/>
  <c r="AP10" i="1"/>
  <c r="AP11" i="1"/>
  <c r="AP9" i="1"/>
  <c r="AM10" i="1"/>
  <c r="AM11" i="1"/>
  <c r="AM9" i="1"/>
  <c r="AK10" i="1"/>
  <c r="AK11" i="1"/>
  <c r="AK9" i="1"/>
  <c r="AL10" i="1"/>
  <c r="AL11" i="1"/>
  <c r="AL9" i="1"/>
  <c r="Q11" i="1"/>
  <c r="R11" i="1"/>
  <c r="P11" i="1"/>
  <c r="J11" i="1"/>
  <c r="K11" i="1"/>
  <c r="I11" i="1"/>
  <c r="I10" i="1"/>
  <c r="J10" i="1"/>
  <c r="K10" i="1"/>
  <c r="J9" i="1"/>
  <c r="K9" i="1"/>
  <c r="I9" i="1"/>
  <c r="F12" i="1"/>
  <c r="G12" i="1"/>
  <c r="E12" i="1"/>
  <c r="E13" i="1"/>
  <c r="F13" i="1"/>
  <c r="G13" i="1"/>
  <c r="C13" i="1"/>
  <c r="AF13" i="1" l="1"/>
  <c r="AF19" i="1"/>
  <c r="AE18" i="1"/>
  <c r="AF20" i="1"/>
  <c r="AE19" i="1"/>
  <c r="AD18" i="1"/>
  <c r="AF18" i="1"/>
  <c r="AE20" i="1"/>
  <c r="AD19" i="1"/>
  <c r="AD20" i="1"/>
  <c r="AF17" i="1"/>
  <c r="AE17" i="1"/>
  <c r="AD17" i="1"/>
  <c r="AG13" i="1"/>
  <c r="AL13" i="1"/>
  <c r="AQ13" i="1"/>
  <c r="AM13" i="1"/>
  <c r="AK13" i="1"/>
  <c r="Y12" i="1"/>
  <c r="AR13" i="1"/>
  <c r="AL12" i="1"/>
  <c r="AP13" i="1"/>
  <c r="AR12" i="1"/>
  <c r="AP12" i="1"/>
  <c r="Q12" i="1"/>
  <c r="R12" i="1"/>
  <c r="Y13" i="1"/>
  <c r="W13" i="1"/>
  <c r="W12" i="1"/>
  <c r="X13" i="1"/>
  <c r="X12" i="1"/>
  <c r="AQ12" i="1"/>
  <c r="AM12" i="1"/>
  <c r="AK12" i="1"/>
  <c r="J12" i="1"/>
  <c r="J20" i="1" s="1"/>
  <c r="K12" i="1"/>
  <c r="M17" i="1" s="1"/>
  <c r="Q13" i="1"/>
  <c r="I12" i="1"/>
  <c r="P12" i="1"/>
  <c r="I13" i="1"/>
  <c r="K13" i="1"/>
  <c r="J13" i="1"/>
  <c r="R13" i="1"/>
  <c r="P13" i="1"/>
  <c r="K20" i="1" l="1"/>
  <c r="C38" i="1"/>
  <c r="K22" i="1"/>
  <c r="K21" i="1"/>
  <c r="I22" i="1"/>
  <c r="J22" i="1"/>
  <c r="J21" i="1"/>
  <c r="AI17" i="1"/>
  <c r="I20" i="1"/>
  <c r="N20" i="1" s="1"/>
  <c r="K18" i="1"/>
  <c r="AI19" i="1"/>
  <c r="AI18" i="1"/>
  <c r="X20" i="1"/>
  <c r="W19" i="1"/>
  <c r="W17" i="1"/>
  <c r="Y19" i="1"/>
  <c r="X18" i="1"/>
  <c r="X19" i="1"/>
  <c r="W20" i="1"/>
  <c r="Y18" i="1"/>
  <c r="Y17" i="1"/>
  <c r="X17" i="1"/>
  <c r="Y20" i="1"/>
  <c r="W18" i="1"/>
  <c r="P19" i="1"/>
  <c r="P18" i="1"/>
  <c r="R19" i="1"/>
  <c r="R18" i="1"/>
  <c r="R20" i="1"/>
  <c r="P20" i="1"/>
  <c r="Q20" i="1"/>
  <c r="Q18" i="1"/>
  <c r="Q19" i="1"/>
  <c r="AI20" i="1"/>
  <c r="Q17" i="1"/>
  <c r="R17" i="1"/>
  <c r="P17" i="1"/>
  <c r="J19" i="1"/>
  <c r="L17" i="1"/>
  <c r="J18" i="1"/>
  <c r="J17" i="1"/>
  <c r="K17" i="1"/>
  <c r="I18" i="1"/>
  <c r="K19" i="1"/>
  <c r="I19" i="1"/>
  <c r="Y14" i="1"/>
  <c r="X14" i="1"/>
  <c r="AF14" i="1"/>
  <c r="I21" i="1"/>
  <c r="AN13" i="1"/>
  <c r="L13" i="1"/>
  <c r="K14" i="1" s="1"/>
  <c r="S13" i="1"/>
  <c r="R14" i="1" s="1"/>
  <c r="Z13" i="1"/>
  <c r="I17" i="1"/>
  <c r="AP17" i="1"/>
  <c r="N17" i="1" l="1"/>
  <c r="J26" i="1"/>
  <c r="N21" i="1"/>
  <c r="G61" i="1"/>
  <c r="E61" i="1"/>
  <c r="D61" i="1"/>
  <c r="C76" i="1" s="1"/>
  <c r="I61" i="1"/>
  <c r="C77" i="1" s="1"/>
  <c r="U19" i="1"/>
  <c r="I27" i="1" s="1"/>
  <c r="AB20" i="1"/>
  <c r="J28" i="1" s="1"/>
  <c r="N22" i="1"/>
  <c r="I29" i="1"/>
  <c r="G29" i="1"/>
  <c r="U18" i="1"/>
  <c r="U20" i="1"/>
  <c r="J27" i="1" s="1"/>
  <c r="AB17" i="1"/>
  <c r="AB19" i="1"/>
  <c r="AB18" i="1"/>
  <c r="N19" i="1"/>
  <c r="I26" i="1" s="1"/>
  <c r="U17" i="1"/>
  <c r="G27" i="1" s="1"/>
  <c r="N18" i="1"/>
  <c r="C75" i="1" l="1"/>
  <c r="C74" i="1"/>
  <c r="H28" i="1"/>
  <c r="H26" i="1"/>
  <c r="G28" i="1"/>
  <c r="H29" i="1"/>
</calcChain>
</file>

<file path=xl/sharedStrings.xml><?xml version="1.0" encoding="utf-8"?>
<sst xmlns="http://schemas.openxmlformats.org/spreadsheetml/2006/main" count="185" uniqueCount="102">
  <si>
    <t>血</t>
    <phoneticPr fontId="1" type="noConversion"/>
  </si>
  <si>
    <t>攻</t>
    <phoneticPr fontId="1" type="noConversion"/>
  </si>
  <si>
    <t>防御</t>
    <phoneticPr fontId="1" type="noConversion"/>
  </si>
  <si>
    <t>T</t>
    <phoneticPr fontId="1" type="noConversion"/>
  </si>
  <si>
    <t>D</t>
    <phoneticPr fontId="1" type="noConversion"/>
  </si>
  <si>
    <t>S</t>
    <phoneticPr fontId="1" type="noConversion"/>
  </si>
  <si>
    <t>生命</t>
    <phoneticPr fontId="1" type="noConversion"/>
  </si>
  <si>
    <t>S攻</t>
    <phoneticPr fontId="1" type="noConversion"/>
  </si>
  <si>
    <t>S防</t>
    <phoneticPr fontId="1" type="noConversion"/>
  </si>
  <si>
    <t>攻增</t>
    <phoneticPr fontId="1" type="noConversion"/>
  </si>
  <si>
    <t>防增</t>
    <phoneticPr fontId="1" type="noConversion"/>
  </si>
  <si>
    <t>需要重要目标血量刨除刺杀型技能伤害（不受嘲讽影响的）</t>
    <phoneticPr fontId="1" type="noConversion"/>
  </si>
  <si>
    <t>先倒T，在倒D，最后S</t>
    <phoneticPr fontId="1" type="noConversion"/>
  </si>
  <si>
    <t>3人</t>
    <phoneticPr fontId="1" type="noConversion"/>
  </si>
  <si>
    <t>5人</t>
    <phoneticPr fontId="1" type="noConversion"/>
  </si>
  <si>
    <t>T，D，T，D，S</t>
    <phoneticPr fontId="1" type="noConversion"/>
  </si>
  <si>
    <t>攻增VS攻增</t>
    <phoneticPr fontId="1" type="noConversion"/>
  </si>
  <si>
    <t>防增VS防增</t>
    <phoneticPr fontId="1" type="noConversion"/>
  </si>
  <si>
    <t>战力</t>
    <phoneticPr fontId="1" type="noConversion"/>
  </si>
  <si>
    <t>纯防</t>
    <phoneticPr fontId="1" type="noConversion"/>
  </si>
  <si>
    <t>伤害吸引</t>
    <phoneticPr fontId="1" type="noConversion"/>
  </si>
  <si>
    <t>防增VS攻增</t>
    <phoneticPr fontId="1" type="noConversion"/>
  </si>
  <si>
    <t>纯DVS攻增</t>
    <phoneticPr fontId="1" type="noConversion"/>
  </si>
  <si>
    <t>攻增VS防增</t>
    <phoneticPr fontId="1" type="noConversion"/>
  </si>
  <si>
    <t>S加成</t>
    <phoneticPr fontId="1" type="noConversion"/>
  </si>
  <si>
    <t>DSS VS DSS</t>
    <phoneticPr fontId="1" type="noConversion"/>
  </si>
  <si>
    <t>DSSVS攻增</t>
    <phoneticPr fontId="1" type="noConversion"/>
  </si>
  <si>
    <t>纯攻</t>
    <phoneticPr fontId="1" type="noConversion"/>
  </si>
  <si>
    <t>DSS</t>
    <phoneticPr fontId="1" type="noConversion"/>
  </si>
  <si>
    <t>攻增VSDSS</t>
    <phoneticPr fontId="1" type="noConversion"/>
  </si>
  <si>
    <t>防增VSDSS</t>
    <phoneticPr fontId="1" type="noConversion"/>
  </si>
  <si>
    <t>纯D VS DSS</t>
    <phoneticPr fontId="1" type="noConversion"/>
  </si>
  <si>
    <t>纯防VS DSS</t>
    <phoneticPr fontId="1" type="noConversion"/>
  </si>
  <si>
    <t>纯防VS防增</t>
    <phoneticPr fontId="1" type="noConversion"/>
  </si>
  <si>
    <t>纯DVS防增</t>
    <phoneticPr fontId="1" type="noConversion"/>
  </si>
  <si>
    <t>纯防VS攻增</t>
    <phoneticPr fontId="1" type="noConversion"/>
  </si>
  <si>
    <t>攻增VS纯攻</t>
    <phoneticPr fontId="1" type="noConversion"/>
  </si>
  <si>
    <t>防增VS纯攻</t>
    <phoneticPr fontId="1" type="noConversion"/>
  </si>
  <si>
    <t>纯D VS 纯攻</t>
    <phoneticPr fontId="1" type="noConversion"/>
  </si>
  <si>
    <t>纯防VS 纯攻</t>
    <phoneticPr fontId="1" type="noConversion"/>
  </si>
  <si>
    <t>攻增VS纯防</t>
    <phoneticPr fontId="1" type="noConversion"/>
  </si>
  <si>
    <t>防增VS纯防</t>
    <phoneticPr fontId="1" type="noConversion"/>
  </si>
  <si>
    <t>纯D VS 纯防</t>
    <phoneticPr fontId="1" type="noConversion"/>
  </si>
  <si>
    <t>纯防VS 纯防</t>
    <phoneticPr fontId="1" type="noConversion"/>
  </si>
  <si>
    <t>均基础</t>
    <phoneticPr fontId="1" type="noConversion"/>
  </si>
  <si>
    <t>均团</t>
    <phoneticPr fontId="1" type="noConversion"/>
  </si>
  <si>
    <t>需要整体血量刨除aoe</t>
    <phoneticPr fontId="1" type="noConversion"/>
  </si>
  <si>
    <t>DDS</t>
    <phoneticPr fontId="1" type="noConversion"/>
  </si>
  <si>
    <t>T</t>
    <phoneticPr fontId="1" type="noConversion"/>
  </si>
  <si>
    <t>D</t>
    <phoneticPr fontId="1" type="noConversion"/>
  </si>
  <si>
    <t>S</t>
    <phoneticPr fontId="1" type="noConversion"/>
  </si>
  <si>
    <t>DSSVS防增</t>
    <phoneticPr fontId="1" type="noConversion"/>
  </si>
  <si>
    <t>DDSVS防增</t>
    <phoneticPr fontId="1" type="noConversion"/>
  </si>
  <si>
    <t>DDSVSDSS</t>
    <phoneticPr fontId="1" type="noConversion"/>
  </si>
  <si>
    <t>DSS VS 纯攻</t>
    <phoneticPr fontId="1" type="noConversion"/>
  </si>
  <si>
    <t>DDSVS纯攻</t>
    <phoneticPr fontId="1" type="noConversion"/>
  </si>
  <si>
    <t>DSS VS 纯防</t>
    <phoneticPr fontId="1" type="noConversion"/>
  </si>
  <si>
    <t>DDSVS 纯防</t>
    <phoneticPr fontId="1" type="noConversion"/>
  </si>
  <si>
    <t>DDSVS攻增</t>
    <phoneticPr fontId="1" type="noConversion"/>
  </si>
  <si>
    <t>(纯攻击与纯防御存在明显缺陷，故之后不作考虑)</t>
    <phoneticPr fontId="1" type="noConversion"/>
  </si>
  <si>
    <t>SUM</t>
    <phoneticPr fontId="1" type="noConversion"/>
  </si>
  <si>
    <t>S</t>
    <phoneticPr fontId="1" type="noConversion"/>
  </si>
  <si>
    <t>攻增</t>
    <phoneticPr fontId="1" type="noConversion"/>
  </si>
  <si>
    <t>防增</t>
    <phoneticPr fontId="1" type="noConversion"/>
  </si>
  <si>
    <t>DSS</t>
    <phoneticPr fontId="1" type="noConversion"/>
  </si>
  <si>
    <t>DDS</t>
    <phoneticPr fontId="1" type="noConversion"/>
  </si>
  <si>
    <t>/</t>
    <phoneticPr fontId="1" type="noConversion"/>
  </si>
  <si>
    <t>DDSVSDDS</t>
    <phoneticPr fontId="1" type="noConversion"/>
  </si>
  <si>
    <t>攻增VSDDS</t>
    <phoneticPr fontId="1" type="noConversion"/>
  </si>
  <si>
    <t>防增VSDDS</t>
    <phoneticPr fontId="1" type="noConversion"/>
  </si>
  <si>
    <t>DSS VS DDS</t>
    <phoneticPr fontId="1" type="noConversion"/>
  </si>
  <si>
    <t>1表示为赢</t>
    <phoneticPr fontId="1" type="noConversion"/>
  </si>
  <si>
    <t>0表示为输</t>
    <phoneticPr fontId="1" type="noConversion"/>
  </si>
  <si>
    <t>T吸收伤害的途径</t>
    <phoneticPr fontId="1" type="noConversion"/>
  </si>
  <si>
    <t>1.大招</t>
    <phoneticPr fontId="1" type="noConversion"/>
  </si>
  <si>
    <t>2.被动</t>
    <phoneticPr fontId="1" type="noConversion"/>
  </si>
  <si>
    <t>由上表可以看出目前TDS，S为防御型辅助的阵容为最强，但是这些需要建立在T能够吸收80%伤害的基础上（非AOE的伤害与非刺杀型伤害），由于目前AI自动选择为血量最少的作为目标（小怪自动集火DPS）</t>
    <phoneticPr fontId="1" type="noConversion"/>
  </si>
  <si>
    <t>由于目前AI自动选择为血量最少的作为目标（小怪自动集火DPS），定义为80%为玩家手动集火DPS时，T替DPS分担伤害后，T与DPS同时死</t>
    <phoneticPr fontId="1" type="noConversion"/>
  </si>
  <si>
    <t>提升整体战力</t>
    <phoneticPr fontId="1" type="noConversion"/>
  </si>
  <si>
    <t>物理攻击权重</t>
  </si>
  <si>
    <t>法术攻击权重</t>
  </si>
  <si>
    <t>治疗法术权重，与法术攻击权重互斥</t>
  </si>
  <si>
    <t>增益效果攻击权重</t>
  </si>
  <si>
    <t>减益效果权重，和gainWeight互斥</t>
  </si>
  <si>
    <t>防御效果权重</t>
  </si>
  <si>
    <t>有自身嘲讽buff防御的权重，与防御互斥</t>
  </si>
  <si>
    <t>对应AI系数</t>
    <phoneticPr fontId="1" type="noConversion"/>
  </si>
  <si>
    <t>AI序号</t>
    <phoneticPr fontId="1" type="noConversion"/>
  </si>
  <si>
    <t>单位：行动</t>
    <phoneticPr fontId="1" type="noConversion"/>
  </si>
  <si>
    <t>占比</t>
    <phoneticPr fontId="1" type="noConversion"/>
  </si>
  <si>
    <t>T</t>
    <phoneticPr fontId="1" type="noConversion"/>
  </si>
  <si>
    <t>以上定义的TDS属性分配为总战力分配：包括了属性、技能、AI对总战力的影响，其中技能对于战力的提升定义为固定比例，则AI会决定怪物的属性强弱（属性需要凸显出不同职业的倾向，则需要与AI平衡定）</t>
    <phoneticPr fontId="1" type="noConversion"/>
  </si>
  <si>
    <t>技能占比</t>
    <phoneticPr fontId="1" type="noConversion"/>
  </si>
  <si>
    <t>属性与AI占比</t>
    <phoneticPr fontId="1" type="noConversion"/>
  </si>
  <si>
    <t>D</t>
    <phoneticPr fontId="1" type="noConversion"/>
  </si>
  <si>
    <t>S</t>
    <phoneticPr fontId="1" type="noConversion"/>
  </si>
  <si>
    <t>D</t>
    <phoneticPr fontId="1" type="noConversion"/>
  </si>
  <si>
    <t>属性规划</t>
    <phoneticPr fontId="1" type="noConversion"/>
  </si>
  <si>
    <t>最终占比</t>
    <phoneticPr fontId="1" type="noConversion"/>
  </si>
  <si>
    <t>生命</t>
    <phoneticPr fontId="1" type="noConversion"/>
  </si>
  <si>
    <t>提升整体战力</t>
    <phoneticPr fontId="1" type="noConversion"/>
  </si>
  <si>
    <t>防御技能价值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</si>
</sst>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9" fontId="2" fillId="2" borderId="0" xfId="0" applyNumberFormat="1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Fill="1" applyBorder="1">
      <alignment vertical="center"/>
    </xf>
    <xf numFmtId="0" fontId="2" fillId="0" borderId="1" xfId="0" applyFont="1" applyFill="1" applyBorder="1">
      <alignment vertical="center"/>
    </xf>
    <xf numFmtId="10" fontId="2" fillId="2" borderId="0" xfId="0" applyNumberFormat="1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638175</xdr:colOff>
      <xdr:row>23</xdr:row>
      <xdr:rowOff>190500</xdr:rowOff>
    </xdr:from>
    <xdr:ext cx="466794" cy="334451"/>
    <xdr:sp macro="" textlink="">
      <xdr:nvSpPr>
        <xdr:cNvPr id="2" name="文本框 1"/>
        <xdr:cNvSpPr txBox="1"/>
      </xdr:nvSpPr>
      <xdr:spPr>
        <a:xfrm>
          <a:off x="4752975" y="48006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攻方</a:t>
          </a:r>
        </a:p>
      </xdr:txBody>
    </xdr:sp>
    <xdr:clientData/>
  </xdr:oneCellAnchor>
  <xdr:oneCellAnchor>
    <xdr:from>
      <xdr:col>5</xdr:col>
      <xdr:colOff>304800</xdr:colOff>
      <xdr:row>23</xdr:row>
      <xdr:rowOff>133350</xdr:rowOff>
    </xdr:from>
    <xdr:ext cx="466794" cy="334451"/>
    <xdr:sp macro="" textlink="">
      <xdr:nvSpPr>
        <xdr:cNvPr id="3" name="文本框 2"/>
        <xdr:cNvSpPr txBox="1"/>
      </xdr:nvSpPr>
      <xdr:spPr>
        <a:xfrm>
          <a:off x="3733800" y="474345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守方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vn&#65288;&#31574;&#21010;&#65289;/&#25968;&#20540;&#35268;&#21010;/&#23646;&#24615;&#25286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础系数"/>
      <sheetName val="总属性成长"/>
      <sheetName val="技能占比"/>
      <sheetName val="AI"/>
      <sheetName val="自用"/>
    </sheetNames>
    <sheetDataSet>
      <sheetData sheetId="0">
        <row r="9">
          <cell r="H9">
            <v>0.60000000000000009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77"/>
  <sheetViews>
    <sheetView tabSelected="1" workbookViewId="0">
      <selection activeCell="J25" sqref="J25"/>
    </sheetView>
  </sheetViews>
  <sheetFormatPr defaultRowHeight="16.5" x14ac:dyDescent="0.15"/>
  <cols>
    <col min="1" max="7" width="9" style="1"/>
    <col min="8" max="8" width="11.625" style="1" customWidth="1"/>
    <col min="9" max="9" width="9.625" style="1" bestFit="1" customWidth="1"/>
    <col min="10" max="14" width="9" style="1"/>
    <col min="15" max="15" width="11.75" style="1" bestFit="1" customWidth="1"/>
    <col min="16" max="21" width="9" style="1"/>
    <col min="22" max="22" width="12.625" style="1" bestFit="1" customWidth="1"/>
    <col min="23" max="35" width="9" style="1"/>
    <col min="36" max="36" width="11.75" style="1" bestFit="1" customWidth="1"/>
    <col min="37" max="40" width="9" style="1"/>
    <col min="41" max="41" width="12.875" style="1" bestFit="1" customWidth="1"/>
    <col min="42" max="16384" width="9" style="1"/>
  </cols>
  <sheetData>
    <row r="2" spans="2:44" x14ac:dyDescent="0.15">
      <c r="B2" s="1" t="s">
        <v>24</v>
      </c>
    </row>
    <row r="3" spans="2:44" x14ac:dyDescent="0.15">
      <c r="B3" s="3" t="s">
        <v>9</v>
      </c>
      <c r="C3" s="1">
        <v>0.3</v>
      </c>
    </row>
    <row r="4" spans="2:44" x14ac:dyDescent="0.15">
      <c r="B4" s="3" t="s">
        <v>10</v>
      </c>
      <c r="C4" s="1">
        <v>0.35</v>
      </c>
      <c r="W4" s="3"/>
    </row>
    <row r="5" spans="2:44" x14ac:dyDescent="0.15">
      <c r="B5" s="3"/>
      <c r="C5" s="4">
        <f>(1+C3)*(1+C4)</f>
        <v>1.7550000000000001</v>
      </c>
      <c r="W5" s="3"/>
    </row>
    <row r="6" spans="2:44" x14ac:dyDescent="0.15">
      <c r="I6" s="3"/>
      <c r="W6" s="3"/>
    </row>
    <row r="7" spans="2:44" x14ac:dyDescent="0.15">
      <c r="I7" s="9" t="s">
        <v>9</v>
      </c>
      <c r="J7" s="9"/>
      <c r="K7" s="9"/>
      <c r="L7" s="6"/>
      <c r="M7" s="6"/>
      <c r="N7" s="6"/>
      <c r="P7" s="9" t="s">
        <v>10</v>
      </c>
      <c r="Q7" s="9"/>
      <c r="R7" s="9"/>
      <c r="S7" s="6"/>
      <c r="T7" s="6"/>
      <c r="U7" s="6"/>
      <c r="W7" s="9" t="s">
        <v>28</v>
      </c>
      <c r="X7" s="9"/>
      <c r="Y7" s="9"/>
      <c r="Z7" s="6"/>
      <c r="AA7" s="6"/>
      <c r="AB7" s="6"/>
      <c r="AC7" s="6"/>
      <c r="AD7" s="9" t="s">
        <v>47</v>
      </c>
      <c r="AE7" s="9"/>
      <c r="AF7" s="9"/>
      <c r="AG7" s="6"/>
      <c r="AH7" s="6"/>
      <c r="AI7" s="6"/>
      <c r="AK7" s="9" t="s">
        <v>27</v>
      </c>
      <c r="AL7" s="9"/>
      <c r="AM7" s="9"/>
      <c r="AN7" s="6"/>
      <c r="AP7" s="9" t="s">
        <v>19</v>
      </c>
      <c r="AQ7" s="9"/>
      <c r="AR7" s="9"/>
    </row>
    <row r="8" spans="2:44" x14ac:dyDescent="0.15">
      <c r="C8" s="2" t="s">
        <v>44</v>
      </c>
      <c r="D8" s="2" t="s">
        <v>45</v>
      </c>
      <c r="E8" s="2" t="s">
        <v>3</v>
      </c>
      <c r="F8" s="2" t="s">
        <v>4</v>
      </c>
      <c r="G8" s="2" t="s">
        <v>5</v>
      </c>
      <c r="H8" s="2"/>
      <c r="I8" s="2" t="s">
        <v>3</v>
      </c>
      <c r="J8" s="2" t="s">
        <v>4</v>
      </c>
      <c r="K8" s="2" t="s">
        <v>7</v>
      </c>
      <c r="L8" s="2"/>
      <c r="M8" s="2"/>
      <c r="N8" s="2"/>
      <c r="P8" s="2" t="s">
        <v>3</v>
      </c>
      <c r="Q8" s="2" t="s">
        <v>4</v>
      </c>
      <c r="R8" s="2" t="s">
        <v>8</v>
      </c>
      <c r="S8" s="2"/>
      <c r="T8" s="2"/>
      <c r="U8" s="2"/>
      <c r="V8" s="2"/>
      <c r="W8" s="2" t="s">
        <v>4</v>
      </c>
      <c r="X8" s="2" t="s">
        <v>7</v>
      </c>
      <c r="Y8" s="2" t="s">
        <v>8</v>
      </c>
      <c r="Z8" s="2"/>
      <c r="AA8" s="2"/>
      <c r="AB8" s="2"/>
      <c r="AC8" s="2"/>
      <c r="AD8" s="2" t="s">
        <v>4</v>
      </c>
      <c r="AE8" s="2" t="s">
        <v>4</v>
      </c>
      <c r="AF8" s="2" t="s">
        <v>8</v>
      </c>
      <c r="AG8" s="2"/>
      <c r="AH8" s="2"/>
      <c r="AI8" s="2"/>
      <c r="AK8" s="2" t="s">
        <v>4</v>
      </c>
      <c r="AL8" s="2" t="s">
        <v>4</v>
      </c>
      <c r="AM8" s="2" t="s">
        <v>4</v>
      </c>
      <c r="AN8" s="2"/>
    </row>
    <row r="9" spans="2:44" x14ac:dyDescent="0.15">
      <c r="B9" s="3" t="s">
        <v>0</v>
      </c>
      <c r="C9" s="1">
        <v>3</v>
      </c>
      <c r="D9" s="1">
        <f>C9</f>
        <v>3</v>
      </c>
      <c r="E9" s="1">
        <v>4</v>
      </c>
      <c r="F9" s="1">
        <v>2</v>
      </c>
      <c r="G9" s="1">
        <v>2</v>
      </c>
      <c r="I9" s="4">
        <f>E9</f>
        <v>4</v>
      </c>
      <c r="J9" s="4">
        <f>F9</f>
        <v>2</v>
      </c>
      <c r="K9" s="4">
        <f>G9</f>
        <v>2</v>
      </c>
      <c r="L9" s="4"/>
      <c r="M9" s="5"/>
      <c r="N9" s="5"/>
      <c r="P9" s="4">
        <f>E9</f>
        <v>4</v>
      </c>
      <c r="Q9" s="4">
        <f t="shared" ref="Q9:R9" si="0">F9</f>
        <v>2</v>
      </c>
      <c r="R9" s="4">
        <f t="shared" si="0"/>
        <v>2</v>
      </c>
      <c r="S9" s="4"/>
      <c r="T9" s="5"/>
      <c r="U9" s="5"/>
      <c r="V9" s="5"/>
      <c r="W9" s="4">
        <f>F9</f>
        <v>2</v>
      </c>
      <c r="X9" s="4">
        <f>G9</f>
        <v>2</v>
      </c>
      <c r="Y9" s="4">
        <f>G9</f>
        <v>2</v>
      </c>
      <c r="Z9" s="4"/>
      <c r="AA9" s="5"/>
      <c r="AB9" s="5"/>
      <c r="AC9" s="5"/>
      <c r="AD9" s="4">
        <f>F9</f>
        <v>2</v>
      </c>
      <c r="AE9" s="4">
        <f>F9</f>
        <v>2</v>
      </c>
      <c r="AF9" s="4">
        <f>G9</f>
        <v>2</v>
      </c>
      <c r="AG9" s="4"/>
      <c r="AH9" s="5"/>
      <c r="AI9" s="5"/>
      <c r="AK9" s="4">
        <f>F9</f>
        <v>2</v>
      </c>
      <c r="AL9" s="4">
        <f>F9</f>
        <v>2</v>
      </c>
      <c r="AM9" s="4">
        <f>F9</f>
        <v>2</v>
      </c>
      <c r="AN9" s="4"/>
      <c r="AP9" s="4">
        <f>E9</f>
        <v>4</v>
      </c>
      <c r="AQ9" s="4">
        <f>E9</f>
        <v>4</v>
      </c>
      <c r="AR9" s="4">
        <f>E9</f>
        <v>4</v>
      </c>
    </row>
    <row r="10" spans="2:44" x14ac:dyDescent="0.15">
      <c r="B10" s="3" t="s">
        <v>2</v>
      </c>
      <c r="C10" s="1">
        <v>2</v>
      </c>
      <c r="D10" s="1">
        <f>C10*(1+C4)</f>
        <v>2.7</v>
      </c>
      <c r="E10" s="1">
        <v>3</v>
      </c>
      <c r="F10" s="1">
        <v>1.5</v>
      </c>
      <c r="G10" s="1">
        <v>2</v>
      </c>
      <c r="I10" s="4">
        <f t="shared" ref="I10" si="1">E10</f>
        <v>3</v>
      </c>
      <c r="J10" s="4">
        <f>F10</f>
        <v>1.5</v>
      </c>
      <c r="K10" s="4">
        <f>G10</f>
        <v>2</v>
      </c>
      <c r="L10" s="4"/>
      <c r="M10" s="5"/>
      <c r="N10" s="5"/>
      <c r="P10" s="4">
        <f>E10*(1+$C$4)</f>
        <v>4.0500000000000007</v>
      </c>
      <c r="Q10" s="4">
        <f>F10*(1+$C$4)</f>
        <v>2.0250000000000004</v>
      </c>
      <c r="R10" s="4">
        <f>G10*(1+$C$4)</f>
        <v>2.7</v>
      </c>
      <c r="S10" s="4"/>
      <c r="T10" s="5"/>
      <c r="U10" s="5"/>
      <c r="V10" s="5"/>
      <c r="W10" s="4">
        <f>F10*(1+$C$4)</f>
        <v>2.0250000000000004</v>
      </c>
      <c r="X10" s="4">
        <f>G10*(1+$C$4)</f>
        <v>2.7</v>
      </c>
      <c r="Y10" s="4">
        <f>G10*(1+$C$4)</f>
        <v>2.7</v>
      </c>
      <c r="Z10" s="4"/>
      <c r="AA10" s="5"/>
      <c r="AB10" s="5"/>
      <c r="AC10" s="5"/>
      <c r="AD10" s="4">
        <f>F10*(1+$C$4)</f>
        <v>2.0250000000000004</v>
      </c>
      <c r="AE10" s="4">
        <f>F10*(1+$C$4)</f>
        <v>2.0250000000000004</v>
      </c>
      <c r="AF10" s="4">
        <f>G10*(1+$C$4)</f>
        <v>2.7</v>
      </c>
      <c r="AG10" s="4"/>
      <c r="AH10" s="5"/>
      <c r="AI10" s="5"/>
      <c r="AK10" s="4">
        <f>F10</f>
        <v>1.5</v>
      </c>
      <c r="AL10" s="4">
        <f>F10</f>
        <v>1.5</v>
      </c>
      <c r="AM10" s="4">
        <f>F10</f>
        <v>1.5</v>
      </c>
      <c r="AN10" s="4"/>
      <c r="AP10" s="4">
        <f>E10</f>
        <v>3</v>
      </c>
      <c r="AQ10" s="4">
        <f>E10</f>
        <v>3</v>
      </c>
      <c r="AR10" s="4">
        <f>E10</f>
        <v>3</v>
      </c>
    </row>
    <row r="11" spans="2:44" x14ac:dyDescent="0.15">
      <c r="B11" s="3" t="s">
        <v>1</v>
      </c>
      <c r="C11" s="1">
        <v>1</v>
      </c>
      <c r="D11" s="1">
        <f>C11*C3</f>
        <v>0.3</v>
      </c>
      <c r="E11" s="1">
        <v>0.3</v>
      </c>
      <c r="F11" s="1">
        <v>2.1</v>
      </c>
      <c r="G11" s="1">
        <v>0.2</v>
      </c>
      <c r="I11" s="4">
        <f>E11*(1+$C$3)</f>
        <v>0.39</v>
      </c>
      <c r="J11" s="4">
        <f>F11*(1+$C$3)</f>
        <v>2.7300000000000004</v>
      </c>
      <c r="K11" s="4">
        <f>G11*(1+$C$3)</f>
        <v>0.26</v>
      </c>
      <c r="L11" s="4"/>
      <c r="M11" s="5"/>
      <c r="N11" s="5"/>
      <c r="P11" s="4">
        <f>E11</f>
        <v>0.3</v>
      </c>
      <c r="Q11" s="4">
        <f>F11</f>
        <v>2.1</v>
      </c>
      <c r="R11" s="4">
        <f>G11</f>
        <v>0.2</v>
      </c>
      <c r="S11" s="4"/>
      <c r="T11" s="5"/>
      <c r="U11" s="5"/>
      <c r="V11" s="5"/>
      <c r="W11" s="4">
        <f>F11*(1+$C$3)</f>
        <v>2.7300000000000004</v>
      </c>
      <c r="X11" s="4">
        <f>G11*(1+$C$3)</f>
        <v>0.26</v>
      </c>
      <c r="Y11" s="4">
        <f>G11*(1+$C$3)</f>
        <v>0.26</v>
      </c>
      <c r="Z11" s="4"/>
      <c r="AA11" s="5"/>
      <c r="AB11" s="5"/>
      <c r="AC11" s="5"/>
      <c r="AD11" s="4">
        <f>F11</f>
        <v>2.1</v>
      </c>
      <c r="AE11" s="4">
        <f>F11</f>
        <v>2.1</v>
      </c>
      <c r="AF11" s="4">
        <f>G11</f>
        <v>0.2</v>
      </c>
      <c r="AG11" s="4"/>
      <c r="AH11" s="5"/>
      <c r="AI11" s="5"/>
      <c r="AK11" s="4">
        <f>F11</f>
        <v>2.1</v>
      </c>
      <c r="AL11" s="4">
        <f>F11</f>
        <v>2.1</v>
      </c>
      <c r="AM11" s="4">
        <f>F11</f>
        <v>2.1</v>
      </c>
      <c r="AN11" s="4"/>
      <c r="AP11" s="4">
        <f>E11</f>
        <v>0.3</v>
      </c>
      <c r="AQ11" s="4">
        <f>E11</f>
        <v>0.3</v>
      </c>
      <c r="AR11" s="4">
        <f>E11</f>
        <v>0.3</v>
      </c>
    </row>
    <row r="12" spans="2:44" x14ac:dyDescent="0.15">
      <c r="B12" s="3" t="s">
        <v>6</v>
      </c>
      <c r="C12" s="4">
        <f>C10*C9</f>
        <v>6</v>
      </c>
      <c r="D12" s="4"/>
      <c r="E12" s="4">
        <f>E10*E9</f>
        <v>12</v>
      </c>
      <c r="F12" s="4">
        <f>F10*F9</f>
        <v>3</v>
      </c>
      <c r="G12" s="4">
        <f>G10*G9</f>
        <v>4</v>
      </c>
      <c r="I12" s="4">
        <f>I10*I9</f>
        <v>12</v>
      </c>
      <c r="J12" s="4">
        <f>J10*J9</f>
        <v>3</v>
      </c>
      <c r="K12" s="4">
        <f>K10*K9</f>
        <v>4</v>
      </c>
      <c r="L12" s="4"/>
      <c r="M12" s="5"/>
      <c r="N12" s="5"/>
      <c r="P12" s="4">
        <f>P10*P9</f>
        <v>16.200000000000003</v>
      </c>
      <c r="Q12" s="4">
        <f>Q10*Q9</f>
        <v>4.0500000000000007</v>
      </c>
      <c r="R12" s="4">
        <f>R10*R9</f>
        <v>5.4</v>
      </c>
      <c r="S12" s="4"/>
      <c r="T12" s="5"/>
      <c r="U12" s="5"/>
      <c r="V12" s="5"/>
      <c r="W12" s="4">
        <f>W10*W9</f>
        <v>4.0500000000000007</v>
      </c>
      <c r="X12" s="4">
        <f>X10*X9</f>
        <v>5.4</v>
      </c>
      <c r="Y12" s="4">
        <f>Y10*Y9</f>
        <v>5.4</v>
      </c>
      <c r="Z12" s="4"/>
      <c r="AA12" s="5"/>
      <c r="AB12" s="5"/>
      <c r="AC12" s="5"/>
      <c r="AD12" s="4">
        <f>AD10*AD9</f>
        <v>4.0500000000000007</v>
      </c>
      <c r="AE12" s="4">
        <f>AE10*AE9</f>
        <v>4.0500000000000007</v>
      </c>
      <c r="AF12" s="4">
        <f>AF10*AF9</f>
        <v>5.4</v>
      </c>
      <c r="AG12" s="4"/>
      <c r="AH12" s="5"/>
      <c r="AI12" s="5"/>
      <c r="AK12" s="4">
        <f>AK10*AK9</f>
        <v>3</v>
      </c>
      <c r="AL12" s="4">
        <f>AL10*AL9</f>
        <v>3</v>
      </c>
      <c r="AM12" s="4">
        <f>AM10*AM9</f>
        <v>3</v>
      </c>
      <c r="AN12" s="4"/>
      <c r="AP12" s="4">
        <f>AP10*AP9</f>
        <v>12</v>
      </c>
      <c r="AQ12" s="4">
        <f>AQ10*AQ9</f>
        <v>12</v>
      </c>
      <c r="AR12" s="4">
        <f>AR10*AR9</f>
        <v>12</v>
      </c>
    </row>
    <row r="13" spans="2:44" x14ac:dyDescent="0.15">
      <c r="B13" s="3" t="s">
        <v>18</v>
      </c>
      <c r="C13" s="4">
        <f>C9*C11*C10</f>
        <v>6</v>
      </c>
      <c r="D13" s="4"/>
      <c r="E13" s="4">
        <f>E9*E11*E10</f>
        <v>3.5999999999999996</v>
      </c>
      <c r="F13" s="4">
        <f>F9*F11*F10</f>
        <v>6.3000000000000007</v>
      </c>
      <c r="G13" s="4">
        <f>G9*G11*G10</f>
        <v>0.8</v>
      </c>
      <c r="I13" s="4">
        <f>I9*I11*I10</f>
        <v>4.68</v>
      </c>
      <c r="J13" s="4">
        <f>J9*J11*J10</f>
        <v>8.1900000000000013</v>
      </c>
      <c r="K13" s="4">
        <f>K9*K11*K10</f>
        <v>1.04</v>
      </c>
      <c r="L13" s="4">
        <f>SUM(I13:K13)</f>
        <v>13.91</v>
      </c>
      <c r="M13" s="5"/>
      <c r="N13" s="5"/>
      <c r="P13" s="4">
        <f>P9*P11*P10</f>
        <v>4.8600000000000003</v>
      </c>
      <c r="Q13" s="4">
        <f>Q9*Q11*Q10</f>
        <v>8.5050000000000026</v>
      </c>
      <c r="R13" s="4">
        <f>R9*R11*R10</f>
        <v>1.08</v>
      </c>
      <c r="S13" s="4">
        <f>SUM(P13:R13)</f>
        <v>14.445000000000002</v>
      </c>
      <c r="T13" s="5"/>
      <c r="U13" s="5"/>
      <c r="W13" s="4">
        <f>W9*W11*W10</f>
        <v>11.056500000000003</v>
      </c>
      <c r="X13" s="4">
        <f>X9*X11*X10</f>
        <v>1.4040000000000001</v>
      </c>
      <c r="Y13" s="4">
        <f>Y9*Y11*Y10</f>
        <v>1.4040000000000001</v>
      </c>
      <c r="Z13" s="4">
        <f>SUM(W13:Y13)</f>
        <v>13.864500000000003</v>
      </c>
      <c r="AA13" s="5"/>
      <c r="AB13" s="5"/>
      <c r="AC13" s="5"/>
      <c r="AD13" s="4">
        <f>AD9*AD11*AD10</f>
        <v>8.5050000000000026</v>
      </c>
      <c r="AE13" s="4">
        <f>AE9*AE11*AE10</f>
        <v>8.5050000000000026</v>
      </c>
      <c r="AF13" s="4">
        <f>AF9*AF11*AF10</f>
        <v>1.08</v>
      </c>
      <c r="AG13" s="4">
        <f>SUM(AD13:AF13)</f>
        <v>18.090000000000003</v>
      </c>
      <c r="AH13" s="5"/>
      <c r="AI13" s="5"/>
      <c r="AK13" s="4">
        <f>AK9*AK11*AK10</f>
        <v>6.3000000000000007</v>
      </c>
      <c r="AL13" s="4">
        <f t="shared" ref="AL13:AM13" si="2">AL9*AL11*AL10</f>
        <v>6.3000000000000007</v>
      </c>
      <c r="AM13" s="4">
        <f t="shared" si="2"/>
        <v>6.3000000000000007</v>
      </c>
      <c r="AN13" s="4">
        <f>SUM(AK13:AM13)</f>
        <v>18.900000000000002</v>
      </c>
      <c r="AP13" s="4">
        <f>AP9*AP10*AP11</f>
        <v>3.5999999999999996</v>
      </c>
      <c r="AQ13" s="4">
        <f t="shared" ref="AQ13:AR13" si="3">AQ9*AQ10*AQ11</f>
        <v>3.5999999999999996</v>
      </c>
      <c r="AR13" s="4">
        <f t="shared" si="3"/>
        <v>3.5999999999999996</v>
      </c>
    </row>
    <row r="14" spans="2:44" x14ac:dyDescent="0.15">
      <c r="B14" s="3"/>
      <c r="C14" s="4"/>
      <c r="D14" s="4"/>
      <c r="E14" s="4"/>
      <c r="F14" s="4"/>
      <c r="G14" s="4"/>
      <c r="I14" s="4"/>
      <c r="J14" s="4" t="s">
        <v>100</v>
      </c>
      <c r="K14" s="4">
        <f>(L13-$E$13-$F$13-K13)</f>
        <v>2.9699999999999998</v>
      </c>
      <c r="L14" s="4"/>
      <c r="M14" s="5"/>
      <c r="N14" s="5"/>
      <c r="P14" s="4"/>
      <c r="Q14" s="4" t="s">
        <v>78</v>
      </c>
      <c r="R14" s="4">
        <f>S13-$E$13-$F$13-R13</f>
        <v>3.4650000000000016</v>
      </c>
      <c r="S14" s="4"/>
      <c r="T14" s="5"/>
      <c r="U14" s="5"/>
      <c r="W14" s="4"/>
      <c r="X14" s="4">
        <f>W13-Q13+Y13-R13</f>
        <v>2.8755000000000006</v>
      </c>
      <c r="Y14" s="4">
        <f>W13-J13+X13-K13</f>
        <v>3.2305000000000019</v>
      </c>
      <c r="Z14" s="4"/>
      <c r="AA14" s="5"/>
      <c r="AB14" s="5"/>
      <c r="AC14" s="5"/>
      <c r="AD14" s="4"/>
      <c r="AE14" s="4" t="s">
        <v>78</v>
      </c>
      <c r="AF14" s="4">
        <f>(Q13-F13)*2</f>
        <v>4.4100000000000037</v>
      </c>
      <c r="AG14" s="4"/>
      <c r="AH14" s="5"/>
      <c r="AI14" s="5"/>
      <c r="AK14" s="4"/>
      <c r="AL14" s="4"/>
      <c r="AM14" s="4"/>
      <c r="AN14" s="4"/>
      <c r="AP14" s="4"/>
      <c r="AQ14" s="4"/>
      <c r="AR14" s="4"/>
    </row>
    <row r="15" spans="2:44" s="5" customFormat="1" x14ac:dyDescent="0.15">
      <c r="B15" s="8"/>
    </row>
    <row r="16" spans="2:44" s="5" customFormat="1" x14ac:dyDescent="0.15">
      <c r="B16" s="8"/>
      <c r="I16" s="8" t="s">
        <v>48</v>
      </c>
      <c r="J16" s="8" t="s">
        <v>49</v>
      </c>
      <c r="K16" s="8" t="s">
        <v>48</v>
      </c>
      <c r="L16" s="8" t="s">
        <v>49</v>
      </c>
      <c r="M16" s="8" t="s">
        <v>50</v>
      </c>
      <c r="N16" s="8" t="s">
        <v>60</v>
      </c>
      <c r="P16" s="8" t="s">
        <v>48</v>
      </c>
      <c r="Q16" s="8" t="s">
        <v>49</v>
      </c>
      <c r="R16" s="8" t="s">
        <v>48</v>
      </c>
      <c r="S16" s="8" t="s">
        <v>49</v>
      </c>
      <c r="T16" s="8" t="s">
        <v>50</v>
      </c>
      <c r="U16" s="8" t="s">
        <v>60</v>
      </c>
      <c r="W16" s="8" t="s">
        <v>4</v>
      </c>
      <c r="X16" s="8" t="s">
        <v>49</v>
      </c>
      <c r="Y16" s="8" t="s">
        <v>4</v>
      </c>
      <c r="Z16" s="8" t="s">
        <v>61</v>
      </c>
      <c r="AA16" s="8" t="s">
        <v>50</v>
      </c>
      <c r="AB16" s="8" t="s">
        <v>60</v>
      </c>
      <c r="AD16" s="8" t="s">
        <v>4</v>
      </c>
      <c r="AE16" s="8" t="s">
        <v>49</v>
      </c>
      <c r="AF16" s="8" t="s">
        <v>4</v>
      </c>
      <c r="AG16" s="8" t="s">
        <v>49</v>
      </c>
      <c r="AH16" s="8" t="s">
        <v>50</v>
      </c>
      <c r="AI16" s="8" t="s">
        <v>60</v>
      </c>
    </row>
    <row r="17" spans="1:42" s="5" customFormat="1" x14ac:dyDescent="0.15">
      <c r="A17" s="5" t="s">
        <v>13</v>
      </c>
      <c r="B17" s="5" t="s">
        <v>12</v>
      </c>
      <c r="G17" s="5" t="s">
        <v>88</v>
      </c>
      <c r="H17" s="5" t="s">
        <v>16</v>
      </c>
      <c r="I17" s="4">
        <f>I12/SUM(I11:K11)*3</f>
        <v>10.650887573964495</v>
      </c>
      <c r="J17" s="4">
        <f>J12/SUM(I11:K11)*3</f>
        <v>2.6627218934911236</v>
      </c>
      <c r="K17" s="4">
        <f>(I12/SUM(I11:K11)*3)</f>
        <v>10.650887573964495</v>
      </c>
      <c r="L17" s="4">
        <f>J12/SUM(J11:K11)*2</f>
        <v>2.0066889632107023</v>
      </c>
      <c r="M17" s="4">
        <f>K12/SUM(K11)*1</f>
        <v>15.384615384615383</v>
      </c>
      <c r="N17" s="4">
        <f>I17+J17+K17</f>
        <v>23.964497041420113</v>
      </c>
      <c r="O17" s="5" t="s">
        <v>23</v>
      </c>
      <c r="P17" s="4">
        <f>P12/SUM(I11:K11)*3</f>
        <v>14.378698224852071</v>
      </c>
      <c r="Q17" s="4">
        <f>Q12/SUM(I11:K11)*3</f>
        <v>3.5946745562130178</v>
      </c>
      <c r="R17" s="4">
        <f>P12/SUM(I11:K11)*3</f>
        <v>14.378698224852071</v>
      </c>
      <c r="S17" s="4"/>
      <c r="T17" s="4"/>
      <c r="U17" s="4">
        <f>P17+Q17+R17</f>
        <v>32.352071005917161</v>
      </c>
      <c r="V17" s="5" t="s">
        <v>29</v>
      </c>
      <c r="W17" s="4">
        <f>W12/SUM(I11:K11)*3</f>
        <v>3.5946745562130178</v>
      </c>
      <c r="X17" s="4">
        <f>W12/SUM(I11:K11)*3</f>
        <v>3.5946745562130178</v>
      </c>
      <c r="Y17" s="4">
        <f>W12/SUM(I11:K11)*3</f>
        <v>3.5946745562130178</v>
      </c>
      <c r="Z17" s="4"/>
      <c r="AA17" s="4"/>
      <c r="AB17" s="4">
        <f>W17+X17+Y17</f>
        <v>10.784023668639053</v>
      </c>
      <c r="AC17" s="5" t="s">
        <v>68</v>
      </c>
      <c r="AD17" s="4">
        <f>AD12/SUM(I11:K11)*3</f>
        <v>3.5946745562130178</v>
      </c>
      <c r="AE17" s="4">
        <f>AD12/SUM(I11:K11)*3</f>
        <v>3.5946745562130178</v>
      </c>
      <c r="AF17" s="4">
        <f>AD12/SUM(I11:K11)*3</f>
        <v>3.5946745562130178</v>
      </c>
      <c r="AG17" s="4"/>
      <c r="AH17" s="4"/>
      <c r="AI17" s="4">
        <f>AD17+AE17+AF17</f>
        <v>10.784023668639053</v>
      </c>
      <c r="AJ17" s="5" t="s">
        <v>36</v>
      </c>
      <c r="AO17" s="5" t="s">
        <v>40</v>
      </c>
      <c r="AP17" s="5">
        <f>AP12/SUM(AP11:AR11)*3+AQ12/SUM(AQ11:AR11)*2+(AR11/AR12)</f>
        <v>80.025000000000006</v>
      </c>
    </row>
    <row r="18" spans="1:42" s="5" customFormat="1" x14ac:dyDescent="0.15">
      <c r="A18" s="5" t="s">
        <v>14</v>
      </c>
      <c r="B18" s="5" t="s">
        <v>15</v>
      </c>
      <c r="H18" s="5" t="s">
        <v>21</v>
      </c>
      <c r="I18" s="4">
        <f>I12/SUM(P11:R11)*3</f>
        <v>13.846153846153845</v>
      </c>
      <c r="J18" s="4">
        <f>J12/SUM(P11:R11)*3</f>
        <v>3.4615384615384612</v>
      </c>
      <c r="K18" s="4">
        <f>(I12/SUM(P11:R11))*3</f>
        <v>13.846153846153845</v>
      </c>
      <c r="L18" s="4"/>
      <c r="M18" s="4"/>
      <c r="N18" s="4">
        <f>I18+J18+K18</f>
        <v>31.153846153846153</v>
      </c>
      <c r="O18" s="5" t="s">
        <v>17</v>
      </c>
      <c r="P18" s="4">
        <f>P12/SUM(P11:R11)*3</f>
        <v>18.692307692307693</v>
      </c>
      <c r="Q18" s="4">
        <f>+Q12/SUM(P11:R11)*3</f>
        <v>4.6730769230769234</v>
      </c>
      <c r="R18" s="4">
        <f>(P12/SUM(P11:R11))*3</f>
        <v>18.692307692307693</v>
      </c>
      <c r="S18" s="4"/>
      <c r="T18" s="4"/>
      <c r="U18" s="4">
        <f t="shared" ref="U18:U20" si="4">P18+Q18+R18</f>
        <v>42.057692307692307</v>
      </c>
      <c r="V18" s="5" t="s">
        <v>30</v>
      </c>
      <c r="W18" s="4">
        <f>W12/SUM(P11:R11)*3</f>
        <v>4.6730769230769234</v>
      </c>
      <c r="X18" s="4">
        <f>W12/SUM(P11:R11)*3</f>
        <v>4.6730769230769234</v>
      </c>
      <c r="Y18" s="4">
        <f>W12/SUM(P11:R11)*3</f>
        <v>4.6730769230769234</v>
      </c>
      <c r="Z18" s="4"/>
      <c r="AA18" s="4"/>
      <c r="AB18" s="4">
        <f t="shared" ref="AB18:AB20" si="5">W18+X18+Y18</f>
        <v>14.01923076923077</v>
      </c>
      <c r="AC18" s="5" t="s">
        <v>69</v>
      </c>
      <c r="AD18" s="4">
        <f>AD12/SUM(P11:R11)*3</f>
        <v>4.6730769230769234</v>
      </c>
      <c r="AE18" s="4">
        <f>AD12/SUM(P11:R11)*3</f>
        <v>4.6730769230769234</v>
      </c>
      <c r="AF18" s="4">
        <f>AD12/SUM(P11:R11)*3</f>
        <v>4.6730769230769234</v>
      </c>
      <c r="AG18" s="4"/>
      <c r="AH18" s="4"/>
      <c r="AI18" s="4">
        <f t="shared" ref="AI18:AI20" si="6">AD18+AE18+AF18</f>
        <v>14.01923076923077</v>
      </c>
      <c r="AJ18" s="5" t="s">
        <v>37</v>
      </c>
      <c r="AO18" s="5" t="s">
        <v>41</v>
      </c>
    </row>
    <row r="19" spans="1:42" s="5" customFormat="1" x14ac:dyDescent="0.15">
      <c r="B19" s="5" t="s">
        <v>59</v>
      </c>
      <c r="H19" s="5" t="s">
        <v>26</v>
      </c>
      <c r="I19" s="4">
        <f>I12/SUM(W11:Y11)*3</f>
        <v>11.076923076923077</v>
      </c>
      <c r="J19" s="4">
        <f>J12/SUM(W11:Y11)*3</f>
        <v>2.7692307692307692</v>
      </c>
      <c r="K19" s="4">
        <f>I12/SUM(W11:Y11)*3</f>
        <v>11.076923076923077</v>
      </c>
      <c r="L19" s="4"/>
      <c r="M19" s="4"/>
      <c r="N19" s="4">
        <f t="shared" ref="N19:N22" si="7">I19+J19+K19</f>
        <v>24.923076923076923</v>
      </c>
      <c r="O19" s="5" t="s">
        <v>51</v>
      </c>
      <c r="P19" s="4">
        <f>P12/SUM(W11:Y11)*3</f>
        <v>14.953846153846158</v>
      </c>
      <c r="Q19" s="4">
        <f>Q12/SUM(W11:Y11)*3</f>
        <v>3.7384615384615394</v>
      </c>
      <c r="R19" s="4">
        <f>P12/SUM(W11:Y11)*3</f>
        <v>14.953846153846158</v>
      </c>
      <c r="S19" s="4"/>
      <c r="T19" s="4"/>
      <c r="U19" s="4">
        <f t="shared" si="4"/>
        <v>33.646153846153851</v>
      </c>
      <c r="V19" s="5" t="s">
        <v>25</v>
      </c>
      <c r="W19" s="4">
        <f>W12/SUM(W11:Y11)*3</f>
        <v>3.7384615384615394</v>
      </c>
      <c r="X19" s="4">
        <f>W12/SUM(W11:Y11)*3</f>
        <v>3.7384615384615394</v>
      </c>
      <c r="Y19" s="4">
        <f>W12/SUM(W11:Y11)*3</f>
        <v>3.7384615384615394</v>
      </c>
      <c r="Z19" s="4"/>
      <c r="AA19" s="4"/>
      <c r="AB19" s="4">
        <f t="shared" si="5"/>
        <v>11.215384615384618</v>
      </c>
      <c r="AC19" s="5" t="s">
        <v>70</v>
      </c>
      <c r="AD19" s="4">
        <f>AD12/SUM(W11:Y11)*3</f>
        <v>3.7384615384615394</v>
      </c>
      <c r="AE19" s="4">
        <f>AD12/SUM(W11:Y11)*3</f>
        <v>3.7384615384615394</v>
      </c>
      <c r="AF19" s="4">
        <f>AD12/SUM(W11:Y11)*3</f>
        <v>3.7384615384615394</v>
      </c>
      <c r="AG19" s="4"/>
      <c r="AH19" s="4"/>
      <c r="AI19" s="4">
        <f>AD19+AE19+AF19</f>
        <v>11.215384615384618</v>
      </c>
      <c r="AJ19" s="5" t="s">
        <v>54</v>
      </c>
      <c r="AO19" s="5" t="s">
        <v>56</v>
      </c>
    </row>
    <row r="20" spans="1:42" s="5" customFormat="1" x14ac:dyDescent="0.15">
      <c r="H20" s="5" t="s">
        <v>58</v>
      </c>
      <c r="I20" s="4">
        <f>I12/SUM(AD11:AF11)*3</f>
        <v>8.1818181818181817</v>
      </c>
      <c r="J20" s="4">
        <f>J12/SUM(AD11:AF11)*3</f>
        <v>2.0454545454545454</v>
      </c>
      <c r="K20" s="4">
        <f>I12/SUM(AD11:AF11)*3</f>
        <v>8.1818181818181817</v>
      </c>
      <c r="L20" s="4"/>
      <c r="M20" s="4"/>
      <c r="N20" s="4">
        <f t="shared" si="7"/>
        <v>18.409090909090907</v>
      </c>
      <c r="O20" s="5" t="s">
        <v>52</v>
      </c>
      <c r="P20" s="4">
        <f>P12/SUM(AD11:AF11)*3</f>
        <v>11.045454545454547</v>
      </c>
      <c r="Q20" s="4">
        <f>Q12/SUM(AD11:AF11)*3</f>
        <v>2.7613636363636367</v>
      </c>
      <c r="R20" s="4">
        <f>P12/SUM(AD11:AF11)*3</f>
        <v>11.045454545454547</v>
      </c>
      <c r="S20" s="4"/>
      <c r="T20" s="4"/>
      <c r="U20" s="4">
        <f t="shared" si="4"/>
        <v>24.85227272727273</v>
      </c>
      <c r="V20" s="5" t="s">
        <v>53</v>
      </c>
      <c r="W20" s="4">
        <f>W12/SUM(AD11:AF11)*3</f>
        <v>2.7613636363636367</v>
      </c>
      <c r="X20" s="4">
        <f>W12/SUM(AD11:AF11)*3</f>
        <v>2.7613636363636367</v>
      </c>
      <c r="Y20" s="4">
        <f>W12/SUM(AD11:AF11)*3</f>
        <v>2.7613636363636367</v>
      </c>
      <c r="Z20" s="4"/>
      <c r="AA20" s="4"/>
      <c r="AB20" s="4">
        <f t="shared" si="5"/>
        <v>8.2840909090909101</v>
      </c>
      <c r="AC20" s="5" t="s">
        <v>67</v>
      </c>
      <c r="AD20" s="4">
        <f>AD12/SUM(AD11:AF11)*3</f>
        <v>2.7613636363636367</v>
      </c>
      <c r="AE20" s="4">
        <f>AD12/SUM(AD11:AF11)*3</f>
        <v>2.7613636363636367</v>
      </c>
      <c r="AF20" s="4">
        <f>AD12/SUM(AD11:AF11)*3</f>
        <v>2.7613636363636367</v>
      </c>
      <c r="AG20" s="4"/>
      <c r="AH20" s="4"/>
      <c r="AI20" s="4">
        <f t="shared" si="6"/>
        <v>8.2840909090909101</v>
      </c>
      <c r="AJ20" s="5" t="s">
        <v>55</v>
      </c>
      <c r="AO20" s="5" t="s">
        <v>57</v>
      </c>
    </row>
    <row r="21" spans="1:42" s="5" customFormat="1" x14ac:dyDescent="0.15">
      <c r="H21" s="5" t="s">
        <v>22</v>
      </c>
      <c r="I21" s="4">
        <f>I12/SUM(AK11:AM11)*3</f>
        <v>5.7142857142857135</v>
      </c>
      <c r="J21" s="4">
        <f>J12/SUM(AK11:AM11)*3</f>
        <v>1.4285714285714284</v>
      </c>
      <c r="K21" s="4">
        <f>I12/SUM(AK11:AM11)*3</f>
        <v>5.7142857142857135</v>
      </c>
      <c r="L21" s="4"/>
      <c r="M21" s="4"/>
      <c r="N21" s="4">
        <f t="shared" si="7"/>
        <v>12.857142857142856</v>
      </c>
      <c r="O21" s="5" t="s">
        <v>34</v>
      </c>
      <c r="P21" s="4"/>
      <c r="Q21" s="4"/>
      <c r="R21" s="4"/>
      <c r="S21" s="4"/>
      <c r="T21" s="4"/>
      <c r="U21" s="4"/>
      <c r="V21" s="5" t="s">
        <v>31</v>
      </c>
      <c r="W21" s="4"/>
      <c r="X21" s="4"/>
      <c r="Y21" s="4"/>
      <c r="Z21" s="4"/>
      <c r="AA21" s="4"/>
      <c r="AB21" s="4"/>
      <c r="AC21" s="5" t="s">
        <v>38</v>
      </c>
      <c r="AD21" s="4"/>
      <c r="AE21" s="4"/>
      <c r="AF21" s="4"/>
      <c r="AG21" s="4"/>
      <c r="AH21" s="4"/>
      <c r="AI21" s="4"/>
      <c r="AJ21" s="5" t="s">
        <v>38</v>
      </c>
      <c r="AO21" s="5" t="s">
        <v>42</v>
      </c>
    </row>
    <row r="22" spans="1:42" s="5" customFormat="1" x14ac:dyDescent="0.15">
      <c r="H22" s="5" t="s">
        <v>35</v>
      </c>
      <c r="I22" s="4">
        <f>I12/SUM(AP11:AR11)*3</f>
        <v>40</v>
      </c>
      <c r="J22" s="4">
        <f>J12/SUM(AP11:AR11)*3</f>
        <v>10</v>
      </c>
      <c r="K22" s="4">
        <f>I12/SUM(AP11:AR11)*3</f>
        <v>40</v>
      </c>
      <c r="L22" s="4"/>
      <c r="M22" s="4"/>
      <c r="N22" s="4">
        <f t="shared" si="7"/>
        <v>90</v>
      </c>
      <c r="O22" s="5" t="s">
        <v>33</v>
      </c>
      <c r="P22" s="4"/>
      <c r="Q22" s="4"/>
      <c r="R22" s="4"/>
      <c r="S22" s="4"/>
      <c r="T22" s="4"/>
      <c r="U22" s="4"/>
      <c r="V22" s="5" t="s">
        <v>32</v>
      </c>
      <c r="W22" s="4"/>
      <c r="X22" s="4"/>
      <c r="Y22" s="4"/>
      <c r="Z22" s="4"/>
      <c r="AA22" s="4"/>
      <c r="AB22" s="4"/>
      <c r="AC22" s="5" t="s">
        <v>39</v>
      </c>
      <c r="AD22" s="4"/>
      <c r="AE22" s="4"/>
      <c r="AF22" s="4"/>
      <c r="AG22" s="4"/>
      <c r="AH22" s="4"/>
      <c r="AI22" s="4"/>
      <c r="AJ22" s="5" t="s">
        <v>39</v>
      </c>
      <c r="AO22" s="5" t="s">
        <v>43</v>
      </c>
    </row>
    <row r="23" spans="1:42" s="5" customFormat="1" x14ac:dyDescent="0.15">
      <c r="W23" s="10"/>
      <c r="X23" s="8"/>
      <c r="Y23" s="8"/>
      <c r="Z23" s="8"/>
      <c r="AA23" s="8"/>
    </row>
    <row r="24" spans="1:42" s="5" customFormat="1" x14ac:dyDescent="0.15"/>
    <row r="25" spans="1:42" s="5" customFormat="1" x14ac:dyDescent="0.15">
      <c r="B25" s="5" t="s">
        <v>71</v>
      </c>
      <c r="F25" s="11"/>
      <c r="G25" s="12" t="s">
        <v>62</v>
      </c>
      <c r="H25" s="12" t="s">
        <v>63</v>
      </c>
      <c r="I25" s="12" t="s">
        <v>64</v>
      </c>
      <c r="J25" s="12" t="s">
        <v>65</v>
      </c>
    </row>
    <row r="26" spans="1:42" s="5" customFormat="1" x14ac:dyDescent="0.15">
      <c r="B26" s="5" t="s">
        <v>72</v>
      </c>
      <c r="F26" s="12" t="s">
        <v>62</v>
      </c>
      <c r="G26" s="12" t="s">
        <v>66</v>
      </c>
      <c r="H26" s="12">
        <f>IF(N18&gt;U17,1,0)</f>
        <v>0</v>
      </c>
      <c r="I26" s="12">
        <f>IF(N19&gt;AI17,1,0)</f>
        <v>1</v>
      </c>
      <c r="J26" s="12">
        <f>IF(N20&gt;AI17,1,0)</f>
        <v>1</v>
      </c>
    </row>
    <row r="27" spans="1:42" s="5" customFormat="1" x14ac:dyDescent="0.15">
      <c r="F27" s="12" t="s">
        <v>63</v>
      </c>
      <c r="G27" s="12">
        <f>IF(U17&gt;K18,1,0)</f>
        <v>1</v>
      </c>
      <c r="H27" s="12" t="s">
        <v>66</v>
      </c>
      <c r="I27" s="12">
        <f>IF(U19&gt;AI18,1,0)</f>
        <v>1</v>
      </c>
      <c r="J27" s="12">
        <f>IF(U20&gt;AI18,1,0)</f>
        <v>1</v>
      </c>
    </row>
    <row r="28" spans="1:42" s="5" customFormat="1" x14ac:dyDescent="0.15">
      <c r="F28" s="12" t="s">
        <v>64</v>
      </c>
      <c r="G28" s="12">
        <f>IF(AB17&gt;N19,1,0)</f>
        <v>0</v>
      </c>
      <c r="H28" s="12">
        <f>IF(AB18&gt;U19,1,0)</f>
        <v>0</v>
      </c>
      <c r="I28" s="12" t="s">
        <v>66</v>
      </c>
      <c r="J28" s="12">
        <f>IF(AB20&gt;AI19,1,0)</f>
        <v>0</v>
      </c>
    </row>
    <row r="29" spans="1:42" s="5" customFormat="1" x14ac:dyDescent="0.15">
      <c r="F29" s="12" t="s">
        <v>65</v>
      </c>
      <c r="G29" s="12">
        <f>IF(AI17&gt;N20,1,0)</f>
        <v>0</v>
      </c>
      <c r="H29" s="12">
        <f>IF(AI18&gt;U20,1,0)</f>
        <v>0</v>
      </c>
      <c r="I29" s="12">
        <f>IF(AI19&gt;AB20,1,0)</f>
        <v>1</v>
      </c>
      <c r="J29" s="12" t="s">
        <v>66</v>
      </c>
    </row>
    <row r="30" spans="1:42" s="5" customFormat="1" x14ac:dyDescent="0.15"/>
    <row r="31" spans="1:42" s="5" customFormat="1" x14ac:dyDescent="0.15"/>
    <row r="32" spans="1:42" s="5" customFormat="1" x14ac:dyDescent="0.15">
      <c r="B32" s="5" t="s">
        <v>76</v>
      </c>
    </row>
    <row r="33" spans="2:6" s="5" customFormat="1" x14ac:dyDescent="0.15">
      <c r="B33" s="5" t="s">
        <v>73</v>
      </c>
    </row>
    <row r="34" spans="2:6" s="5" customFormat="1" x14ac:dyDescent="0.15">
      <c r="C34" s="5" t="s">
        <v>74</v>
      </c>
    </row>
    <row r="35" spans="2:6" s="5" customFormat="1" x14ac:dyDescent="0.15">
      <c r="C35" s="5" t="s">
        <v>75</v>
      </c>
    </row>
    <row r="36" spans="2:6" s="5" customFormat="1" x14ac:dyDescent="0.15"/>
    <row r="37" spans="2:6" s="5" customFormat="1" x14ac:dyDescent="0.15"/>
    <row r="38" spans="2:6" x14ac:dyDescent="0.15">
      <c r="B38" s="1" t="s">
        <v>20</v>
      </c>
      <c r="C38" s="7">
        <f>I12/(I12+J12)</f>
        <v>0.8</v>
      </c>
      <c r="E38" s="1" t="s">
        <v>77</v>
      </c>
    </row>
    <row r="39" spans="2:6" x14ac:dyDescent="0.15">
      <c r="C39" s="1" t="s">
        <v>46</v>
      </c>
    </row>
    <row r="41" spans="2:6" x14ac:dyDescent="0.15">
      <c r="C41" s="1" t="s">
        <v>11</v>
      </c>
    </row>
    <row r="43" spans="2:6" x14ac:dyDescent="0.15">
      <c r="B43" s="1" t="s">
        <v>91</v>
      </c>
    </row>
    <row r="46" spans="2:6" x14ac:dyDescent="0.15">
      <c r="B46" s="1" t="s">
        <v>92</v>
      </c>
      <c r="C46" s="4">
        <f>[1]基础系数!$H$9</f>
        <v>0.60000000000000009</v>
      </c>
      <c r="E46" s="1" t="s">
        <v>101</v>
      </c>
      <c r="F46" s="5">
        <f>1/0.8</f>
        <v>1.25</v>
      </c>
    </row>
    <row r="47" spans="2:6" x14ac:dyDescent="0.15">
      <c r="C47" s="5"/>
    </row>
    <row r="48" spans="2:6" x14ac:dyDescent="0.15">
      <c r="B48" s="1" t="s">
        <v>93</v>
      </c>
      <c r="C48" s="5"/>
    </row>
    <row r="49" spans="2:10" x14ac:dyDescent="0.15">
      <c r="C49" s="2" t="s">
        <v>3</v>
      </c>
      <c r="D49" s="2" t="s">
        <v>4</v>
      </c>
      <c r="E49" s="2" t="s">
        <v>5</v>
      </c>
    </row>
    <row r="50" spans="2:10" x14ac:dyDescent="0.15">
      <c r="B50" s="3" t="s">
        <v>0</v>
      </c>
      <c r="C50" s="4">
        <f>E9</f>
        <v>4</v>
      </c>
      <c r="D50" s="4">
        <f t="shared" ref="D50:E50" si="8">F9</f>
        <v>2</v>
      </c>
      <c r="E50" s="4">
        <f t="shared" si="8"/>
        <v>2</v>
      </c>
    </row>
    <row r="51" spans="2:10" x14ac:dyDescent="0.15">
      <c r="B51" s="3" t="s">
        <v>2</v>
      </c>
      <c r="C51" s="4">
        <f>E10</f>
        <v>3</v>
      </c>
      <c r="D51" s="4">
        <f t="shared" ref="D51" si="9">F10</f>
        <v>1.5</v>
      </c>
      <c r="E51" s="4">
        <f t="shared" ref="E51" si="10">G10</f>
        <v>2</v>
      </c>
    </row>
    <row r="52" spans="2:10" x14ac:dyDescent="0.15">
      <c r="B52" s="3" t="s">
        <v>1</v>
      </c>
      <c r="C52" s="4">
        <f>E11*(1-$C$46)</f>
        <v>0.11999999999999997</v>
      </c>
      <c r="D52" s="4">
        <f>F11*(1-$C$46)</f>
        <v>0.83999999999999986</v>
      </c>
      <c r="E52" s="4">
        <f>G11*(1-$C$46)</f>
        <v>7.9999999999999988E-2</v>
      </c>
    </row>
    <row r="53" spans="2:10" x14ac:dyDescent="0.15">
      <c r="B53" s="3" t="s">
        <v>6</v>
      </c>
      <c r="C53" s="4">
        <f>C51*C50</f>
        <v>12</v>
      </c>
      <c r="D53" s="4">
        <f>D51*D50</f>
        <v>3</v>
      </c>
      <c r="E53" s="4">
        <f>E51*E50</f>
        <v>4</v>
      </c>
    </row>
    <row r="54" spans="2:10" x14ac:dyDescent="0.15">
      <c r="B54" s="3" t="s">
        <v>18</v>
      </c>
      <c r="C54" s="4">
        <f>C50*C52*C51</f>
        <v>1.4399999999999995</v>
      </c>
      <c r="D54" s="4">
        <f>D50*D52*D51</f>
        <v>2.5199999999999996</v>
      </c>
      <c r="E54" s="4">
        <f>E50*E52*E51</f>
        <v>0.31999999999999995</v>
      </c>
    </row>
    <row r="55" spans="2:10" x14ac:dyDescent="0.15">
      <c r="C55" s="5"/>
    </row>
    <row r="56" spans="2:10" x14ac:dyDescent="0.15">
      <c r="B56" s="1" t="s">
        <v>86</v>
      </c>
    </row>
    <row r="57" spans="2:10" x14ac:dyDescent="0.15">
      <c r="B57" s="3" t="s">
        <v>90</v>
      </c>
      <c r="C57" s="1" t="s">
        <v>87</v>
      </c>
      <c r="D57" s="1" t="s">
        <v>79</v>
      </c>
      <c r="E57" s="1" t="s">
        <v>80</v>
      </c>
      <c r="F57" s="1" t="s">
        <v>81</v>
      </c>
      <c r="G57" s="1" t="s">
        <v>82</v>
      </c>
      <c r="H57" s="1" t="s">
        <v>83</v>
      </c>
      <c r="I57" s="1" t="s">
        <v>84</v>
      </c>
      <c r="J57" s="1" t="s">
        <v>85</v>
      </c>
    </row>
    <row r="58" spans="2:10" x14ac:dyDescent="0.15">
      <c r="C58" s="14">
        <v>6</v>
      </c>
      <c r="D58" s="4">
        <f>VLOOKUP(C58,AI!$A$2:$B$7,2,0)</f>
        <v>2</v>
      </c>
      <c r="E58" s="4">
        <f>VLOOKUP(C58,AI!$C$2:$D$7,2,0)</f>
        <v>2</v>
      </c>
      <c r="F58" s="4">
        <f>VLOOKUP(C58,AI!$E$2:$F$7,2,0)</f>
        <v>2</v>
      </c>
      <c r="G58" s="4">
        <f>VLOOKUP(C58,AI!$G$2:$H$7,2,0)</f>
        <v>1</v>
      </c>
      <c r="H58" s="4">
        <f>VLOOKUP(C58,AI!$I$2:$J$7,2,0)</f>
        <v>1</v>
      </c>
      <c r="I58" s="4">
        <f>VLOOKUP(C58,AI!$K$2:$L$7,2,0)</f>
        <v>5</v>
      </c>
      <c r="J58" s="4">
        <f>VLOOKUP(C58,AI!$M$2:$N$7,2,0)</f>
        <v>8</v>
      </c>
    </row>
    <row r="59" spans="2:10" x14ac:dyDescent="0.15">
      <c r="C59" s="1" t="s">
        <v>89</v>
      </c>
      <c r="D59" s="13">
        <f>D58/($D$58+$E$58+$G$58+$I$58)</f>
        <v>0.2</v>
      </c>
      <c r="E59" s="13">
        <f>E58/($D$58+$E$58+$G$58+$I$58)</f>
        <v>0.2</v>
      </c>
      <c r="F59" s="13"/>
      <c r="G59" s="13">
        <f>G58/($D$58+$E$58+$G$58+$I$58)</f>
        <v>0.1</v>
      </c>
      <c r="H59" s="13"/>
      <c r="I59" s="13">
        <f>I58/($D$58+$E$58+$G$58+$I$58)</f>
        <v>0.5</v>
      </c>
      <c r="J59" s="13"/>
    </row>
    <row r="60" spans="2:10" x14ac:dyDescent="0.15">
      <c r="C60" s="1" t="s">
        <v>89</v>
      </c>
      <c r="D60" s="13">
        <f>D58/($D$58+$E$58+$G$58+$J$58)</f>
        <v>0.15384615384615385</v>
      </c>
      <c r="E60" s="13">
        <f>E58/($D$58+$E$58+$G$58+$J$58)</f>
        <v>0.15384615384615385</v>
      </c>
      <c r="F60" s="13"/>
      <c r="G60" s="13">
        <f>G58/($D$58+$E$58+$G$58+$J$58)</f>
        <v>7.6923076923076927E-2</v>
      </c>
      <c r="H60" s="13"/>
      <c r="I60" s="13"/>
      <c r="J60" s="13">
        <f>J58/($D$58+$E$58+$G$58+$J$58)</f>
        <v>0.61538461538461542</v>
      </c>
    </row>
    <row r="61" spans="2:10" x14ac:dyDescent="0.15">
      <c r="C61" s="1" t="s">
        <v>98</v>
      </c>
      <c r="D61" s="13">
        <f>D59*(1-$C$38)+D60*$C$38</f>
        <v>0.16307692307692306</v>
      </c>
      <c r="E61" s="13">
        <f>E59*(1-$C$38)+E60*$C$38</f>
        <v>0.16307692307692306</v>
      </c>
      <c r="F61" s="13"/>
      <c r="G61" s="13">
        <f>G59*(1-$C$38)+G60*$C$38</f>
        <v>8.1538461538461532E-2</v>
      </c>
      <c r="H61" s="13"/>
      <c r="I61" s="13">
        <f>I59*(1-$C$38)+J60*$C$38</f>
        <v>0.59230769230769231</v>
      </c>
      <c r="J61" s="13"/>
    </row>
    <row r="63" spans="2:10" x14ac:dyDescent="0.15">
      <c r="B63" s="3" t="s">
        <v>94</v>
      </c>
      <c r="C63" s="1" t="s">
        <v>87</v>
      </c>
      <c r="D63" s="1" t="s">
        <v>79</v>
      </c>
      <c r="E63" s="1" t="s">
        <v>80</v>
      </c>
      <c r="F63" s="1" t="s">
        <v>81</v>
      </c>
      <c r="G63" s="1" t="s">
        <v>82</v>
      </c>
      <c r="H63" s="1" t="s">
        <v>83</v>
      </c>
      <c r="I63" s="1" t="s">
        <v>84</v>
      </c>
      <c r="J63" s="1" t="s">
        <v>85</v>
      </c>
    </row>
    <row r="64" spans="2:10" x14ac:dyDescent="0.15">
      <c r="C64" s="14">
        <v>1</v>
      </c>
      <c r="D64" s="4">
        <f>VLOOKUP(C64,AI!$A$2:$B$7,2,0)</f>
        <v>16</v>
      </c>
      <c r="E64" s="4">
        <f>VLOOKUP(C64,AI!$C$2:$D$7,2,0)</f>
        <v>2</v>
      </c>
      <c r="F64" s="4">
        <f>VLOOKUP(C64,AI!$E$2:$F$7,2,0)</f>
        <v>2</v>
      </c>
      <c r="G64" s="4">
        <f>VLOOKUP(C64,AI!$G$2:$H$7,2,0)</f>
        <v>2</v>
      </c>
      <c r="H64" s="4">
        <f>VLOOKUP(C64,AI!$I$2:$J$7,2,0)</f>
        <v>2</v>
      </c>
      <c r="I64" s="4">
        <f>VLOOKUP(C64,AI!$K$2:$L$7,2,0)</f>
        <v>1</v>
      </c>
      <c r="J64" s="4">
        <f>VLOOKUP(C64,AI!$M$2:$N$7,2,0)</f>
        <v>0</v>
      </c>
    </row>
    <row r="65" spans="2:10" x14ac:dyDescent="0.15">
      <c r="C65" s="1" t="s">
        <v>89</v>
      </c>
      <c r="D65" s="13">
        <f>D64/($D$64+$E$64+$G$64+$I$64)</f>
        <v>0.76190476190476186</v>
      </c>
      <c r="E65" s="13">
        <f>E64/($D$64+$E$64+$G$64+$I$64)</f>
        <v>9.5238095238095233E-2</v>
      </c>
      <c r="F65" s="13"/>
      <c r="G65" s="13">
        <f>G64/($D$64+$E$64+$G$64+$I$64)</f>
        <v>9.5238095238095233E-2</v>
      </c>
      <c r="H65" s="13"/>
      <c r="I65" s="13">
        <f>I64/($D$64+$E$64+$G$64+$I$64)</f>
        <v>4.7619047619047616E-2</v>
      </c>
      <c r="J65" s="13">
        <f>J64/($D$58+$E$58+$G$58+$J$58)</f>
        <v>0</v>
      </c>
    </row>
    <row r="67" spans="2:10" x14ac:dyDescent="0.15">
      <c r="B67" s="3" t="s">
        <v>95</v>
      </c>
      <c r="C67" s="1" t="s">
        <v>87</v>
      </c>
      <c r="D67" s="1" t="s">
        <v>79</v>
      </c>
      <c r="E67" s="1" t="s">
        <v>80</v>
      </c>
      <c r="F67" s="1" t="s">
        <v>81</v>
      </c>
      <c r="G67" s="1" t="s">
        <v>82</v>
      </c>
      <c r="H67" s="1" t="s">
        <v>83</v>
      </c>
      <c r="I67" s="1" t="s">
        <v>84</v>
      </c>
      <c r="J67" s="1" t="s">
        <v>85</v>
      </c>
    </row>
    <row r="68" spans="2:10" x14ac:dyDescent="0.15">
      <c r="C68" s="14">
        <v>4</v>
      </c>
      <c r="D68" s="4">
        <f>VLOOKUP(C68,AI!$A$2:$B$7,2,0)</f>
        <v>2</v>
      </c>
      <c r="E68" s="4">
        <f>VLOOKUP(C68,AI!$C$2:$D$7,2,0)</f>
        <v>2</v>
      </c>
      <c r="F68" s="4">
        <f>VLOOKUP(C68,AI!$E$2:$F$7,2,0)</f>
        <v>2</v>
      </c>
      <c r="G68" s="4">
        <f>VLOOKUP(C68,AI!$G$2:$H$7,2,0)</f>
        <v>16</v>
      </c>
      <c r="H68" s="4">
        <f>VLOOKUP(C68,AI!$I$2:$J$7,2,0)</f>
        <v>2</v>
      </c>
      <c r="I68" s="4">
        <f>VLOOKUP(C68,AI!$K$2:$L$7,2,0)</f>
        <v>1</v>
      </c>
      <c r="J68" s="4">
        <f>VLOOKUP(C68,AI!$M$2:$N$7,2,0)</f>
        <v>0</v>
      </c>
    </row>
    <row r="69" spans="2:10" x14ac:dyDescent="0.15">
      <c r="C69" s="1" t="s">
        <v>89</v>
      </c>
      <c r="D69" s="13">
        <f>D68/($D$68+$E$68+$G$68+$I$68)</f>
        <v>9.5238095238095233E-2</v>
      </c>
      <c r="E69" s="13">
        <f>E68/($D$68+$E$68+$G$68+$I$68)</f>
        <v>9.5238095238095233E-2</v>
      </c>
      <c r="F69" s="13"/>
      <c r="G69" s="13">
        <f>G68/($D$68+$E$68+$G$68+$I$68)</f>
        <v>0.76190476190476186</v>
      </c>
      <c r="H69" s="13"/>
      <c r="I69" s="13">
        <f>I68/($D$68+$E$68+$G$68+$I$68)</f>
        <v>4.7619047619047616E-2</v>
      </c>
      <c r="J69" s="13">
        <f>J68/($D$58+$E$58+$G$58+$J$58)</f>
        <v>0</v>
      </c>
    </row>
    <row r="72" spans="2:10" x14ac:dyDescent="0.15">
      <c r="B72" s="1" t="s">
        <v>97</v>
      </c>
    </row>
    <row r="73" spans="2:10" x14ac:dyDescent="0.15">
      <c r="C73" s="3" t="s">
        <v>90</v>
      </c>
      <c r="D73" s="3" t="s">
        <v>96</v>
      </c>
      <c r="E73" s="3" t="s">
        <v>95</v>
      </c>
    </row>
    <row r="74" spans="2:10" x14ac:dyDescent="0.15">
      <c r="B74" s="3" t="s">
        <v>0</v>
      </c>
      <c r="C74" s="4">
        <f>SQRT($C$77/($C$50*$C$51))*C50</f>
        <v>3.7331418950677748</v>
      </c>
      <c r="D74" s="4">
        <f>SQRT($D$77/($D$50*$D$51))*D50</f>
        <v>1.9882004869908336</v>
      </c>
      <c r="E74" s="4">
        <f>SQRT($E$77/($E$50*$E$51))*E50</f>
        <v>1.9882004869908336</v>
      </c>
    </row>
    <row r="75" spans="2:10" x14ac:dyDescent="0.15">
      <c r="B75" s="3" t="s">
        <v>2</v>
      </c>
      <c r="C75" s="4">
        <f>SQRT($C$77/($C$50*$C$51))*C51</f>
        <v>2.7998564213008312</v>
      </c>
      <c r="D75" s="4">
        <f>SQRT($D$77/($D$50*$D$51))*D51</f>
        <v>1.4911503652431253</v>
      </c>
      <c r="E75" s="4">
        <f>SQRT($E$77/($E$50*$E$51))*E51</f>
        <v>1.9882004869908336</v>
      </c>
      <c r="G75" s="14"/>
    </row>
    <row r="76" spans="2:10" x14ac:dyDescent="0.15">
      <c r="B76" s="3" t="s">
        <v>1</v>
      </c>
      <c r="C76" s="4">
        <f>C52/D61</f>
        <v>0.73584905660377342</v>
      </c>
      <c r="D76" s="4">
        <f>D52/D65</f>
        <v>1.1024999999999998</v>
      </c>
      <c r="E76" s="4">
        <f>E52/D69</f>
        <v>0.84</v>
      </c>
    </row>
    <row r="77" spans="2:10" x14ac:dyDescent="0.15">
      <c r="B77" s="3" t="s">
        <v>99</v>
      </c>
      <c r="C77" s="4">
        <f>C53/(I61*$F$46+1*(1-I61))</f>
        <v>10.452261306532664</v>
      </c>
      <c r="D77" s="4">
        <f>D53/(I65*$F$46+1*(1-I65))</f>
        <v>2.9647058823529413</v>
      </c>
      <c r="E77" s="4">
        <f>E53/(I69*$F$46+1*(1-I69))</f>
        <v>3.9529411764705884</v>
      </c>
    </row>
  </sheetData>
  <mergeCells count="6">
    <mergeCell ref="I7:K7"/>
    <mergeCell ref="P7:R7"/>
    <mergeCell ref="W7:Y7"/>
    <mergeCell ref="AK7:AM7"/>
    <mergeCell ref="AP7:AR7"/>
    <mergeCell ref="AD7:AF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B7" sqref="B7:N7"/>
    </sheetView>
  </sheetViews>
  <sheetFormatPr defaultRowHeight="13.5" x14ac:dyDescent="0.15"/>
  <cols>
    <col min="2" max="2" width="13.25" bestFit="1" customWidth="1"/>
    <col min="4" max="4" width="13.25" bestFit="1" customWidth="1"/>
    <col min="6" max="6" width="34.125" bestFit="1" customWidth="1"/>
    <col min="8" max="8" width="17.5" bestFit="1" customWidth="1"/>
    <col min="10" max="10" width="33.875" bestFit="1" customWidth="1"/>
    <col min="12" max="12" width="13.25" bestFit="1" customWidth="1"/>
    <col min="14" max="14" width="38.5" bestFit="1" customWidth="1"/>
  </cols>
  <sheetData>
    <row r="1" spans="1:17" s="1" customFormat="1" ht="16.5" x14ac:dyDescent="0.15">
      <c r="B1" s="3" t="s">
        <v>79</v>
      </c>
      <c r="C1" s="3"/>
      <c r="D1" s="3" t="s">
        <v>80</v>
      </c>
      <c r="E1" s="3"/>
      <c r="F1" s="3" t="s">
        <v>81</v>
      </c>
      <c r="G1" s="3"/>
      <c r="H1" s="3" t="s">
        <v>82</v>
      </c>
      <c r="I1" s="3"/>
      <c r="J1" s="3" t="s">
        <v>83</v>
      </c>
      <c r="K1" s="3"/>
      <c r="L1" s="3" t="s">
        <v>84</v>
      </c>
      <c r="M1" s="3"/>
      <c r="N1" s="3" t="s">
        <v>85</v>
      </c>
      <c r="O1" s="3"/>
      <c r="P1" s="3"/>
      <c r="Q1" s="3"/>
    </row>
    <row r="2" spans="1:17" s="1" customFormat="1" ht="16.5" x14ac:dyDescent="0.15">
      <c r="A2" s="1">
        <v>1</v>
      </c>
      <c r="B2" s="1">
        <v>16</v>
      </c>
      <c r="C2" s="1">
        <v>1</v>
      </c>
      <c r="D2" s="1">
        <v>2</v>
      </c>
      <c r="E2" s="1">
        <v>1</v>
      </c>
      <c r="F2" s="1">
        <v>2</v>
      </c>
      <c r="G2" s="1">
        <v>1</v>
      </c>
      <c r="H2" s="1">
        <v>2</v>
      </c>
      <c r="I2" s="1">
        <v>1</v>
      </c>
      <c r="J2" s="1">
        <v>2</v>
      </c>
      <c r="K2" s="1">
        <v>1</v>
      </c>
      <c r="L2" s="1">
        <v>1</v>
      </c>
      <c r="M2" s="1">
        <v>1</v>
      </c>
      <c r="N2" s="1">
        <v>0</v>
      </c>
    </row>
    <row r="3" spans="1:17" s="1" customFormat="1" ht="16.5" x14ac:dyDescent="0.15">
      <c r="A3" s="1">
        <v>2</v>
      </c>
      <c r="B3" s="1">
        <v>2</v>
      </c>
      <c r="C3" s="1">
        <v>2</v>
      </c>
      <c r="D3" s="1">
        <v>16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1</v>
      </c>
      <c r="M3" s="1">
        <v>2</v>
      </c>
      <c r="N3" s="1">
        <v>0</v>
      </c>
    </row>
    <row r="4" spans="1:17" s="1" customFormat="1" ht="16.5" x14ac:dyDescent="0.15">
      <c r="A4" s="1">
        <v>3</v>
      </c>
      <c r="B4" s="1">
        <v>2</v>
      </c>
      <c r="C4" s="1">
        <v>3</v>
      </c>
      <c r="D4" s="1">
        <v>2</v>
      </c>
      <c r="E4" s="1">
        <v>3</v>
      </c>
      <c r="F4" s="1">
        <v>2</v>
      </c>
      <c r="G4" s="1">
        <v>3</v>
      </c>
      <c r="H4" s="1">
        <v>2</v>
      </c>
      <c r="I4" s="1">
        <v>3</v>
      </c>
      <c r="J4" s="1">
        <v>16</v>
      </c>
      <c r="K4" s="1">
        <v>3</v>
      </c>
      <c r="L4" s="1">
        <v>1</v>
      </c>
      <c r="M4" s="1">
        <v>3</v>
      </c>
      <c r="N4" s="1">
        <v>0</v>
      </c>
    </row>
    <row r="5" spans="1:17" s="1" customFormat="1" ht="16.5" x14ac:dyDescent="0.15">
      <c r="A5" s="1">
        <v>4</v>
      </c>
      <c r="B5" s="1">
        <v>2</v>
      </c>
      <c r="C5" s="1">
        <v>4</v>
      </c>
      <c r="D5" s="1">
        <v>2</v>
      </c>
      <c r="E5" s="1">
        <v>4</v>
      </c>
      <c r="F5" s="1">
        <v>2</v>
      </c>
      <c r="G5" s="1">
        <v>4</v>
      </c>
      <c r="H5" s="1">
        <v>16</v>
      </c>
      <c r="I5" s="1">
        <v>4</v>
      </c>
      <c r="J5" s="1">
        <v>2</v>
      </c>
      <c r="K5" s="1">
        <v>4</v>
      </c>
      <c r="L5" s="1">
        <v>1</v>
      </c>
      <c r="M5" s="1">
        <v>4</v>
      </c>
      <c r="N5" s="1">
        <v>0</v>
      </c>
    </row>
    <row r="6" spans="1:17" s="1" customFormat="1" ht="16.5" x14ac:dyDescent="0.15">
      <c r="A6" s="1">
        <v>5</v>
      </c>
      <c r="B6" s="1">
        <v>10</v>
      </c>
      <c r="C6" s="1">
        <v>5</v>
      </c>
      <c r="D6" s="1">
        <v>50</v>
      </c>
      <c r="E6" s="1">
        <v>5</v>
      </c>
      <c r="F6" s="1">
        <v>350</v>
      </c>
      <c r="G6" s="1">
        <v>5</v>
      </c>
      <c r="H6" s="1">
        <v>100</v>
      </c>
      <c r="I6" s="1">
        <v>5</v>
      </c>
      <c r="J6" s="1">
        <v>10</v>
      </c>
      <c r="K6" s="1">
        <v>5</v>
      </c>
      <c r="L6" s="1">
        <v>1</v>
      </c>
      <c r="M6" s="1">
        <v>5</v>
      </c>
      <c r="N6" s="1">
        <v>0</v>
      </c>
    </row>
    <row r="7" spans="1:17" s="1" customFormat="1" ht="16.5" x14ac:dyDescent="0.15">
      <c r="A7" s="1">
        <v>6</v>
      </c>
      <c r="B7" s="1">
        <v>2</v>
      </c>
      <c r="C7" s="1">
        <v>6</v>
      </c>
      <c r="D7" s="1">
        <v>2</v>
      </c>
      <c r="E7" s="1">
        <v>6</v>
      </c>
      <c r="F7" s="1">
        <v>2</v>
      </c>
      <c r="G7" s="1">
        <v>6</v>
      </c>
      <c r="H7" s="1">
        <v>1</v>
      </c>
      <c r="I7" s="1">
        <v>6</v>
      </c>
      <c r="J7" s="1">
        <v>1</v>
      </c>
      <c r="K7" s="1">
        <v>6</v>
      </c>
      <c r="L7" s="1">
        <v>5</v>
      </c>
      <c r="M7" s="1">
        <v>6</v>
      </c>
      <c r="N7" s="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3" sqref="E4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职业定位属性配比</vt:lpstr>
      <vt:lpstr>AI</vt:lpstr>
      <vt:lpstr>技能实现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yuuki</cp:lastModifiedBy>
  <dcterms:created xsi:type="dcterms:W3CDTF">2015-09-15T03:28:34Z</dcterms:created>
  <dcterms:modified xsi:type="dcterms:W3CDTF">2015-09-17T09:59:58Z</dcterms:modified>
</cp:coreProperties>
</file>