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qa\01.测试用例\数值规划\技能伤害计算\"/>
    </mc:Choice>
  </mc:AlternateContent>
  <bookViews>
    <workbookView xWindow="0" yWindow="0" windowWidth="21570" windowHeight="7635"/>
  </bookViews>
  <sheets>
    <sheet name="目录" sheetId="3" r:id="rId1"/>
    <sheet name="公式" sheetId="1" r:id="rId2"/>
    <sheet name="技能伤害计算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1" l="1"/>
  <c r="AD15" i="1"/>
  <c r="AD14" i="1"/>
  <c r="AD13" i="1"/>
  <c r="AD12" i="1"/>
  <c r="AD11" i="1"/>
  <c r="AD10" i="1"/>
  <c r="AD9" i="1"/>
  <c r="AD8" i="1"/>
  <c r="AD7" i="1"/>
  <c r="AD6" i="1"/>
  <c r="AD5" i="1"/>
  <c r="B136" i="2"/>
  <c r="D102" i="2"/>
  <c r="A102" i="2"/>
  <c r="B131" i="2"/>
  <c r="B109" i="2"/>
  <c r="A109" i="2"/>
  <c r="C131" i="2"/>
  <c r="B128" i="2"/>
  <c r="C128" i="2"/>
  <c r="A128" i="2"/>
  <c r="D131" i="2"/>
  <c r="E131" i="2"/>
  <c r="B115" i="2"/>
  <c r="C115" i="2"/>
  <c r="D115" i="2"/>
  <c r="E115" i="2"/>
  <c r="A115" i="2"/>
  <c r="F131" i="2"/>
  <c r="G131" i="2"/>
  <c r="A131" i="2"/>
  <c r="A136" i="2"/>
  <c r="D118" i="2"/>
  <c r="E118" i="2"/>
  <c r="F118" i="2"/>
  <c r="A118" i="2"/>
  <c r="J124" i="2"/>
  <c r="B124" i="2"/>
  <c r="B87" i="2"/>
  <c r="C87" i="2"/>
  <c r="D87" i="2"/>
  <c r="E87" i="2"/>
  <c r="F87" i="2"/>
  <c r="G87" i="2"/>
  <c r="A87" i="2"/>
  <c r="B90" i="2"/>
  <c r="C90" i="2"/>
  <c r="A90" i="2"/>
  <c r="C124" i="2"/>
  <c r="D124" i="2"/>
  <c r="B112" i="2"/>
  <c r="C112" i="2"/>
  <c r="D112" i="2"/>
  <c r="A112" i="2"/>
  <c r="E124" i="2"/>
  <c r="F124" i="2"/>
  <c r="G124" i="2"/>
  <c r="H124" i="2"/>
  <c r="I124" i="2"/>
  <c r="B121" i="2"/>
  <c r="C121" i="2"/>
  <c r="D121" i="2"/>
  <c r="E121" i="2"/>
  <c r="A121" i="2"/>
  <c r="K124" i="2"/>
  <c r="A124" i="2"/>
  <c r="G3" i="2"/>
  <c r="F3" i="2"/>
  <c r="B105" i="2"/>
  <c r="I105" i="2"/>
  <c r="C105" i="2"/>
  <c r="B93" i="2"/>
  <c r="A93" i="2"/>
  <c r="D105" i="2"/>
  <c r="B96" i="2"/>
  <c r="C96" i="2"/>
  <c r="D96" i="2"/>
  <c r="A96" i="2"/>
  <c r="E105" i="2"/>
  <c r="F105" i="2"/>
  <c r="B99" i="2"/>
  <c r="C99" i="2"/>
  <c r="D99" i="2"/>
  <c r="E99" i="2"/>
  <c r="A99" i="2"/>
  <c r="G105" i="2"/>
  <c r="H105" i="2"/>
  <c r="A105" i="2"/>
  <c r="C102" i="2"/>
  <c r="A79" i="2"/>
  <c r="A73" i="2"/>
  <c r="B76" i="2"/>
  <c r="A67" i="2"/>
  <c r="B70" i="2"/>
  <c r="A61" i="2"/>
  <c r="B64" i="2"/>
  <c r="B73" i="2"/>
  <c r="A76" i="2"/>
  <c r="A70" i="2"/>
  <c r="A64" i="2"/>
  <c r="B67" i="2"/>
  <c r="B61" i="2"/>
  <c r="G90" i="2"/>
  <c r="F90" i="2"/>
</calcChain>
</file>

<file path=xl/comments1.xml><?xml version="1.0" encoding="utf-8"?>
<comments xmlns="http://schemas.openxmlformats.org/spreadsheetml/2006/main">
  <authors>
    <author>kongzhen</author>
  </authors>
  <commentList>
    <comment ref="B3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level</t>
        </r>
        <r>
          <rPr>
            <sz val="11"/>
            <color indexed="81"/>
            <rFont val="微软雅黑"/>
            <family val="2"/>
            <charset val="134"/>
          </rPr>
          <t xml:space="preserve">
攻击方怪物等级</t>
        </r>
      </text>
    </comment>
    <comment ref="D3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level</t>
        </r>
        <r>
          <rPr>
            <sz val="11"/>
            <color indexed="81"/>
            <rFont val="微软雅黑"/>
            <family val="2"/>
            <charset val="134"/>
          </rPr>
          <t xml:space="preserve">
攻击方怪物等级</t>
        </r>
      </text>
    </comment>
    <comment ref="B4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总力量：可从面板获取或从下方表格计算</t>
        </r>
        <r>
          <rPr>
            <sz val="11"/>
            <color indexed="81"/>
            <rFont val="微软雅黑"/>
            <family val="2"/>
            <charset val="134"/>
          </rPr>
          <t xml:space="preserve">
总力量=怪物本身力量+怪物升星附加力量+装备本身附加力量+装备强化附加力量+装备进阶附加力量+装备镶嵌附加力量+人物装备附加力量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D4" authorId="0" shapeId="0">
      <text>
        <r>
          <rPr>
            <b/>
            <sz val="11"/>
            <color indexed="81"/>
            <rFont val="微软雅黑"/>
            <family val="2"/>
            <charset val="134"/>
          </rPr>
          <t xml:space="preserve">面板防御力：可从面板获取或从下方表格计算
</t>
        </r>
        <r>
          <rPr>
            <sz val="11"/>
            <color indexed="81"/>
            <rFont val="微软雅黑"/>
            <family val="2"/>
            <charset val="134"/>
          </rPr>
          <t>面板防御力=怪物本身防御力+怪物升星附加防御力+装备本身附加防御力+装备强化附加防御力+装备进阶附加防御力+装备镶嵌附加防御力+人物装备附加防御力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5" authorId="0" shapeId="0">
      <text>
        <r>
          <rPr>
            <b/>
            <sz val="11"/>
            <color indexed="81"/>
            <rFont val="微软雅黑"/>
            <family val="2"/>
            <charset val="134"/>
          </rPr>
          <t>总智力：可从面板获取或从下方表格计算</t>
        </r>
        <r>
          <rPr>
            <sz val="11"/>
            <color indexed="81"/>
            <rFont val="微软雅黑"/>
            <family val="2"/>
            <charset val="134"/>
          </rPr>
          <t xml:space="preserve">
总智力=怪物本身智力+怪物升星附加智力+装备本身附加智力+装备强化附加智力+装备进阶附加智力+装备镶嵌附加智力+人物装备附加智力</t>
        </r>
      </text>
    </comment>
    <comment ref="A60" authorId="0" shapeId="0">
      <text>
        <r>
          <rPr>
            <sz val="12"/>
            <color indexed="81"/>
            <rFont val="微软雅黑"/>
            <family val="2"/>
            <charset val="134"/>
          </rPr>
          <t>=怪物基础防御力*防御修正系数</t>
        </r>
      </text>
    </comment>
    <comment ref="A63" authorId="0" shapeId="0">
      <text>
        <r>
          <rPr>
            <sz val="12"/>
            <color indexed="81"/>
            <rFont val="微软雅黑"/>
            <family val="2"/>
            <charset val="134"/>
          </rPr>
          <t>=怪物本身防御力+怪物升星附加防御力+装备本身附加防御力+装备强化附加防御力+装备进阶附加防御力+装备镶嵌附加防御力+人物装备附加防御力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6" authorId="0" shapeId="0">
      <text>
        <r>
          <rPr>
            <sz val="12"/>
            <color indexed="81"/>
            <rFont val="微软雅黑"/>
            <family val="2"/>
            <charset val="134"/>
          </rPr>
          <t>=怪物基础力量*力量修正系数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69" authorId="0" shapeId="0">
      <text>
        <r>
          <rPr>
            <sz val="12"/>
            <color indexed="81"/>
            <rFont val="微软雅黑"/>
            <family val="2"/>
            <charset val="134"/>
          </rPr>
          <t>=怪物本身力量+怪物升星附加力量+装备本身附加力量+装备强化附加力量+装备进阶附加力量+装备镶嵌附加力量+人物装备附加力量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72" authorId="0" shapeId="0">
      <text>
        <r>
          <rPr>
            <sz val="12"/>
            <color indexed="81"/>
            <rFont val="微软雅黑"/>
            <family val="2"/>
            <charset val="134"/>
          </rPr>
          <t>=怪物基础力量*力量修正系数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75" authorId="0" shapeId="0">
      <text>
        <r>
          <rPr>
            <sz val="12"/>
            <color indexed="81"/>
            <rFont val="微软雅黑"/>
            <family val="2"/>
            <charset val="134"/>
          </rPr>
          <t>=怪物本身力量+怪物升星附加力量+装备本身附加力量+装备强化附加力量+装备进阶附加力量+装备镶嵌附加力量+人物装备附加力量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6" authorId="0" shapeId="0">
      <text>
        <r>
          <rPr>
            <sz val="12"/>
            <color indexed="81"/>
            <rFont val="微软雅黑"/>
            <family val="2"/>
            <charset val="134"/>
          </rPr>
          <t>总防御力=面板防御力*（1+人物装备套装附加防御力百分比）*（1+法阵附加防御力百分比+buff附加防御力百分比+队长附加防御力百分比+被动附加防御力百分比）
总防御力=K1*（1+K2）*（1+K3+K4+K5+K6）</t>
        </r>
      </text>
    </comment>
    <comment ref="B86" authorId="0" shapeId="0">
      <text>
        <r>
          <rPr>
            <b/>
            <sz val="11"/>
            <color indexed="81"/>
            <rFont val="微软雅黑"/>
            <family val="2"/>
            <charset val="134"/>
          </rPr>
          <t xml:space="preserve">面板防御力：可从面板获取到
</t>
        </r>
        <r>
          <rPr>
            <sz val="11"/>
            <color indexed="81"/>
            <rFont val="微软雅黑"/>
            <family val="2"/>
            <charset val="134"/>
          </rPr>
          <t>面板防御力=怪物本身防御力+怪物升星附加防御力+装备本身附加防御力+装备强化附加防御力+装备进阶附加防御力+装备镶嵌附加防御力+人物装备附加防御力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9" authorId="0" shapeId="0">
      <text>
        <r>
          <rPr>
            <sz val="12"/>
            <color indexed="81"/>
            <rFont val="微软雅黑"/>
            <family val="2"/>
            <charset val="134"/>
          </rPr>
          <t>=max(1/(1+(B总防御力-A装备附加防御穿透)/I(min(lv1,lv2))),25%)</t>
        </r>
      </text>
    </comment>
    <comment ref="A92" authorId="0" shapeId="0">
      <text>
        <r>
          <rPr>
            <sz val="12"/>
            <color indexed="81"/>
            <rFont val="微软雅黑"/>
            <family val="2"/>
            <charset val="134"/>
          </rPr>
          <t>=总力量*K</t>
        </r>
      </text>
    </comment>
    <comment ref="A95" authorId="0" shapeId="0">
      <text>
        <r>
          <rPr>
            <sz val="12"/>
            <color indexed="81"/>
            <rFont val="微软雅黑"/>
            <family val="2"/>
            <charset val="134"/>
          </rPr>
          <t>=1+角色套装力量加成百分比+攻击方伤害增益百分比-防御方装备减免百分比</t>
        </r>
      </text>
    </comment>
    <comment ref="A98" authorId="0" shapeId="0">
      <text>
        <r>
          <rPr>
            <sz val="12"/>
            <color indexed="81"/>
            <rFont val="微软雅黑"/>
            <family val="2"/>
            <charset val="134"/>
          </rPr>
          <t>=1+队长技力量加成百分比+buff力量加成百分比+阵法力量加成百分比+被动加成百分比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101" authorId="0" shapeId="0">
      <text>
        <r>
          <rPr>
            <sz val="12"/>
            <color indexed="81"/>
            <rFont val="微软雅黑"/>
            <family val="2"/>
            <charset val="134"/>
          </rPr>
          <t>=基础暴击加成百分比+暴击伤害加成百分比</t>
        </r>
      </text>
    </comment>
    <comment ref="A104" authorId="0" shapeId="0">
      <text>
        <r>
          <rPr>
            <sz val="12"/>
            <color indexed="81"/>
            <rFont val="微软雅黑"/>
            <family val="2"/>
            <charset val="134"/>
          </rPr>
          <t>=暴击伤害加成系数*防御方总受伤比*攻击方总物理攻击*人物装备属性加成*技能伤害系数*技能力量加成*弱点伤害比例调整*副本伤害修正百分比</t>
        </r>
      </text>
    </comment>
    <comment ref="A108" authorId="0" shapeId="0">
      <text>
        <r>
          <rPr>
            <sz val="12"/>
            <color indexed="81"/>
            <rFont val="微软雅黑"/>
            <family val="2"/>
            <charset val="134"/>
          </rPr>
          <t>=总智力*K</t>
        </r>
      </text>
    </comment>
    <comment ref="A111" authorId="0" shapeId="0">
      <text>
        <r>
          <rPr>
            <sz val="12"/>
            <color indexed="81"/>
            <rFont val="微软雅黑"/>
            <family val="2"/>
            <charset val="134"/>
          </rPr>
          <t>=1+角色套装智力加成百分比+攻击方伤害增益百分比-防御方装备减免百分比</t>
        </r>
      </text>
    </comment>
    <comment ref="A114" authorId="0" shapeId="0">
      <text>
        <r>
          <rPr>
            <sz val="12"/>
            <color indexed="81"/>
            <rFont val="微软雅黑"/>
            <family val="2"/>
            <charset val="134"/>
          </rPr>
          <t>=1+队长技智力加成百分比+buff智力加成百分比+阵法智力加成百分比+被动加成百分比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</text>
    </comment>
    <comment ref="A117" authorId="0" shapeId="0">
      <text>
        <r>
          <rPr>
            <sz val="12"/>
            <color indexed="81"/>
            <rFont val="微软雅黑"/>
            <family val="2"/>
            <charset val="134"/>
          </rPr>
          <t xml:space="preserve">无相克则为1
</t>
        </r>
      </text>
    </comment>
    <comment ref="A120" authorId="0" shapeId="0">
      <text>
        <r>
          <rPr>
            <sz val="12"/>
            <color indexed="81"/>
            <rFont val="微软雅黑"/>
            <family val="2"/>
            <charset val="134"/>
          </rPr>
          <t>=1+人物装备套装五行加成百分比+阵法五行加成百分比+队长技五行加成百分比+被动五行加成百分比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24" authorId="0" shapeId="0">
      <text>
        <r>
          <rPr>
            <sz val="12"/>
            <color indexed="81"/>
            <rFont val="微软雅黑"/>
            <family val="2"/>
            <charset val="134"/>
          </rPr>
          <t>=暴击加成系数*防御方总受伤比*攻击方总法术攻击力*人物装备对智力的加成*法术技能伤害系数*属性生克百分比*（1+五行加成系数）*技能带来的法术加成*弱点伤害比调整百分比*副本伤害修正百分比</t>
        </r>
      </text>
    </comment>
    <comment ref="A127" authorId="0" shapeId="0">
      <text>
        <r>
          <rPr>
            <sz val="12"/>
            <color indexed="81"/>
            <rFont val="微软雅黑"/>
            <family val="2"/>
            <charset val="134"/>
          </rPr>
          <t>=1+角色套装智力加成百分比+装备属性治疗加成百分比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130" authorId="0" shapeId="0">
      <text>
        <r>
          <rPr>
            <sz val="12"/>
            <color indexed="81"/>
            <rFont val="微软雅黑"/>
            <family val="2"/>
            <charset val="134"/>
          </rPr>
          <t>=总暴击伤害百分比*总法术攻击力*人物装备对治疗的加成*治疗技能伤害系数*技能带来的智力加成*副本伤害修正百分比</t>
        </r>
      </text>
    </comment>
  </commentList>
</comments>
</file>

<file path=xl/sharedStrings.xml><?xml version="1.0" encoding="utf-8"?>
<sst xmlns="http://schemas.openxmlformats.org/spreadsheetml/2006/main" count="438" uniqueCount="328">
  <si>
    <t>伤害公式</t>
    <phoneticPr fontId="2" type="noConversion"/>
  </si>
  <si>
    <t>攻击方</t>
    <phoneticPr fontId="2" type="noConversion"/>
  </si>
  <si>
    <t>等级</t>
    <phoneticPr fontId="2" type="noConversion"/>
  </si>
  <si>
    <t>总力量</t>
    <phoneticPr fontId="2" type="noConversion"/>
  </si>
  <si>
    <t>总智力</t>
    <phoneticPr fontId="2" type="noConversion"/>
  </si>
  <si>
    <t>受击方</t>
    <phoneticPr fontId="2" type="noConversion"/>
  </si>
  <si>
    <t>面板防御力</t>
    <phoneticPr fontId="2" type="noConversion"/>
  </si>
  <si>
    <t>防御力穿透</t>
    <phoneticPr fontId="2" type="noConversion"/>
  </si>
  <si>
    <t>人物装备套装附加防御力百分比</t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</si>
  <si>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</si>
  <si>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</si>
  <si>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</si>
  <si>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</si>
  <si>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计算结果</t>
    <phoneticPr fontId="2" type="noConversion"/>
  </si>
  <si>
    <t>防御方总受伤比</t>
    <phoneticPr fontId="2" type="noConversion"/>
  </si>
  <si>
    <t>攻击方装备附加防御穿透</t>
    <phoneticPr fontId="2" type="noConversion"/>
  </si>
  <si>
    <t>I(lv1,lv2)</t>
    <phoneticPr fontId="2" type="noConversion"/>
  </si>
  <si>
    <t>攻击方等级lv1</t>
    <phoneticPr fontId="2" type="noConversion"/>
  </si>
  <si>
    <t>防御方等级lv2</t>
    <phoneticPr fontId="2" type="noConversion"/>
  </si>
  <si>
    <t>受伤比最小值</t>
    <phoneticPr fontId="2" type="noConversion"/>
  </si>
  <si>
    <t>防御方总防御力</t>
    <phoneticPr fontId="2" type="noConversion"/>
  </si>
  <si>
    <t>面板防御力k1</t>
    <phoneticPr fontId="2" type="noConversion"/>
  </si>
  <si>
    <t>人物装备套装附加防御力百分比k2</t>
    <phoneticPr fontId="2" type="noConversion"/>
  </si>
  <si>
    <t>法阵附加防御力百分比K3</t>
    <phoneticPr fontId="2" type="noConversion"/>
  </si>
  <si>
    <t>Buff附加防御力百分比K4</t>
    <phoneticPr fontId="2" type="noConversion"/>
  </si>
  <si>
    <t>队长附加防御力百分比K5</t>
    <phoneticPr fontId="2" type="noConversion"/>
  </si>
  <si>
    <t>被动附加防御力百分比K6</t>
    <phoneticPr fontId="2" type="noConversion"/>
  </si>
  <si>
    <t>防御方怪物等级</t>
    <phoneticPr fontId="2" type="noConversion"/>
  </si>
  <si>
    <t>防御方总受伤比</t>
    <phoneticPr fontId="2" type="noConversion"/>
  </si>
  <si>
    <t>防御方总防御力</t>
    <phoneticPr fontId="2" type="noConversion"/>
  </si>
  <si>
    <t>总力量</t>
    <phoneticPr fontId="2" type="noConversion"/>
  </si>
  <si>
    <t>系数K</t>
    <phoneticPr fontId="2" type="noConversion"/>
  </si>
  <si>
    <t>面板防御力</t>
    <phoneticPr fontId="2" type="noConversion"/>
  </si>
  <si>
    <t>怪物本身防御力</t>
    <phoneticPr fontId="2" type="noConversion"/>
  </si>
  <si>
    <t>怪物升星防御力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</si>
  <si>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</si>
  <si>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</si>
  <si>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</si>
  <si>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</si>
  <si>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</si>
  <si>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怪物本身力量</t>
    <phoneticPr fontId="2" type="noConversion"/>
  </si>
  <si>
    <t>面板力量</t>
    <phoneticPr fontId="2" type="noConversion"/>
  </si>
  <si>
    <t>怪物升星力量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</si>
  <si>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</si>
  <si>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</si>
  <si>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</si>
  <si>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</si>
  <si>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</si>
  <si>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基础力量</t>
    <phoneticPr fontId="2" type="noConversion"/>
  </si>
  <si>
    <t>力量修正系数</t>
    <phoneticPr fontId="2" type="noConversion"/>
  </si>
  <si>
    <t>怪物本身防御力</t>
    <phoneticPr fontId="2" type="noConversion"/>
  </si>
  <si>
    <t>防御方怪物等级</t>
    <phoneticPr fontId="2" type="noConversion"/>
  </si>
  <si>
    <t>基础防御力</t>
    <phoneticPr fontId="2" type="noConversion"/>
  </si>
  <si>
    <t>防御力修正系数</t>
    <phoneticPr fontId="2" type="noConversion"/>
  </si>
  <si>
    <t>怪物本身智力</t>
    <phoneticPr fontId="2" type="noConversion"/>
  </si>
  <si>
    <t>防御方怪物等级</t>
    <phoneticPr fontId="2" type="noConversion"/>
  </si>
  <si>
    <t>基础智力</t>
    <phoneticPr fontId="2" type="noConversion"/>
  </si>
  <si>
    <t>智力修正系数</t>
    <phoneticPr fontId="2" type="noConversion"/>
  </si>
  <si>
    <t>面板智力</t>
    <phoneticPr fontId="2" type="noConversion"/>
  </si>
  <si>
    <t>怪物本身智力</t>
    <phoneticPr fontId="2" type="noConversion"/>
  </si>
  <si>
    <t>怪物升星智力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</si>
  <si>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</si>
  <si>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</si>
  <si>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</si>
  <si>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</si>
  <si>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</si>
  <si>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角色套装力量加成百分比</t>
    <phoneticPr fontId="2" type="noConversion"/>
  </si>
  <si>
    <t>伤害增益百分比</t>
    <phoneticPr fontId="2" type="noConversion"/>
  </si>
  <si>
    <t>装备伤害减免百分比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</si>
  <si>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</si>
  <si>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</si>
  <si>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</si>
  <si>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弱点伤害调整百分比</t>
    <phoneticPr fontId="2" type="noConversion"/>
  </si>
  <si>
    <t>物理伤害技能系数</t>
    <phoneticPr fontId="2" type="noConversion"/>
  </si>
  <si>
    <t>法术伤害技能系数</t>
    <phoneticPr fontId="2" type="noConversion"/>
  </si>
  <si>
    <t>人物装备对力量的加成</t>
    <phoneticPr fontId="2" type="noConversion"/>
  </si>
  <si>
    <t>副本伤害修正百分比</t>
    <phoneticPr fontId="2" type="noConversion"/>
  </si>
  <si>
    <t>人物装备对力量的加成</t>
    <phoneticPr fontId="2" type="noConversion"/>
  </si>
  <si>
    <t>角色套装力量加成百分比</t>
    <phoneticPr fontId="2" type="noConversion"/>
  </si>
  <si>
    <t>攻击方装备伤害增益百分比</t>
    <phoneticPr fontId="2" type="noConversion"/>
  </si>
  <si>
    <t>防御方装备伤害减免百分比</t>
    <phoneticPr fontId="2" type="noConversion"/>
  </si>
  <si>
    <t>技能伤害系数</t>
    <phoneticPr fontId="2" type="noConversion"/>
  </si>
  <si>
    <t>技能类型</t>
    <phoneticPr fontId="2" type="noConversion"/>
  </si>
  <si>
    <t>基础技能系数</t>
    <phoneticPr fontId="2" type="noConversion"/>
  </si>
  <si>
    <t>K</t>
    <phoneticPr fontId="2" type="noConversion"/>
  </si>
  <si>
    <t>技能等级</t>
    <phoneticPr fontId="2" type="noConversion"/>
  </si>
  <si>
    <t>技能带来的力量加成</t>
    <phoneticPr fontId="2" type="noConversion"/>
  </si>
  <si>
    <t>技能带来的力量加成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</si>
  <si>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</si>
  <si>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</si>
  <si>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</si>
  <si>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暴击伤害加成百分比</t>
    <phoneticPr fontId="2" type="noConversion"/>
  </si>
  <si>
    <t>暴击加成系数</t>
    <phoneticPr fontId="2" type="noConversion"/>
  </si>
  <si>
    <t>暴击加成系数</t>
    <phoneticPr fontId="2" type="noConversion"/>
  </si>
  <si>
    <t>基础暴击伤害加成百分比</t>
    <phoneticPr fontId="2" type="noConversion"/>
  </si>
  <si>
    <t>暴击伤害加成百分比</t>
    <phoneticPr fontId="2" type="noConversion"/>
  </si>
  <si>
    <t>防御方总受伤比</t>
    <phoneticPr fontId="2" type="noConversion"/>
  </si>
  <si>
    <t>攻击方总物理攻击力</t>
    <phoneticPr fontId="2" type="noConversion"/>
  </si>
  <si>
    <t>暴击加成系数</t>
    <phoneticPr fontId="2" type="noConversion"/>
  </si>
  <si>
    <t>攻击方总物理攻击力</t>
    <phoneticPr fontId="2" type="noConversion"/>
  </si>
  <si>
    <t>副本伤害修正百分比</t>
    <phoneticPr fontId="2" type="noConversion"/>
  </si>
  <si>
    <t>攻击方五行属性</t>
    <phoneticPr fontId="2" type="noConversion"/>
  </si>
  <si>
    <t>受击方五行属性</t>
    <phoneticPr fontId="2" type="noConversion"/>
  </si>
  <si>
    <t>伤害类型</t>
    <phoneticPr fontId="2" type="noConversion"/>
  </si>
  <si>
    <t>是否暴击</t>
    <phoneticPr fontId="2" type="noConversion"/>
  </si>
  <si>
    <t>否</t>
  </si>
  <si>
    <t>颜色标示</t>
    <phoneticPr fontId="2" type="noConversion"/>
  </si>
  <si>
    <t>策划未给出计算公式</t>
  </si>
  <si>
    <t>需要手动填写数值</t>
  </si>
  <si>
    <t>不需要填写数值</t>
  </si>
  <si>
    <t>参与表格中的伤害计算</t>
  </si>
  <si>
    <t>辅助内容，用于手动计算面板属性</t>
  </si>
  <si>
    <t>引用公式，不需要填写数值</t>
    <phoneticPr fontId="2" type="noConversion"/>
  </si>
  <si>
    <t>防御方受到的总物理伤害</t>
    <phoneticPr fontId="2" type="noConversion"/>
  </si>
  <si>
    <t>防御方受到的总法术伤害</t>
    <phoneticPr fontId="2" type="noConversion"/>
  </si>
  <si>
    <t>是否暴击</t>
    <phoneticPr fontId="2" type="noConversion"/>
  </si>
  <si>
    <t>攻击方总法术攻击力</t>
    <phoneticPr fontId="2" type="noConversion"/>
  </si>
  <si>
    <t>总智力</t>
    <phoneticPr fontId="2" type="noConversion"/>
  </si>
  <si>
    <t>人物装备对智力的加成</t>
  </si>
  <si>
    <t>角色套装智力加成百分比</t>
  </si>
  <si>
    <t>队长技智力加成百分比</t>
  </si>
  <si>
    <t>buff智力加成百分比</t>
  </si>
  <si>
    <t>阵法智力加成百分比</t>
  </si>
  <si>
    <t>被动加成百分比-法术</t>
    <phoneticPr fontId="2" type="noConversion"/>
  </si>
  <si>
    <t>人物装备对智力的加成</t>
    <phoneticPr fontId="2" type="noConversion"/>
  </si>
  <si>
    <t>物理技能伤害系数</t>
    <phoneticPr fontId="2" type="noConversion"/>
  </si>
  <si>
    <t>法术技能伤害系数</t>
    <phoneticPr fontId="2" type="noConversion"/>
  </si>
  <si>
    <t>技能带来的智力加成</t>
  </si>
  <si>
    <t>属性相克系数</t>
    <phoneticPr fontId="2" type="noConversion"/>
  </si>
  <si>
    <t>属性相克减免系数</t>
    <phoneticPr fontId="2" type="noConversion"/>
  </si>
  <si>
    <t>攻击方属性</t>
    <phoneticPr fontId="2" type="noConversion"/>
  </si>
  <si>
    <t>受击方属性</t>
    <phoneticPr fontId="2" type="noConversion"/>
  </si>
  <si>
    <t>加成减免情况</t>
    <phoneticPr fontId="2" type="noConversion"/>
  </si>
  <si>
    <t>属性相克系数</t>
    <phoneticPr fontId="2" type="noConversion"/>
  </si>
  <si>
    <t>属性相克加成系数</t>
    <phoneticPr fontId="2" type="noConversion"/>
  </si>
  <si>
    <t>1+五行加成系数</t>
    <phoneticPr fontId="2" type="noConversion"/>
  </si>
  <si>
    <t>人物装备套装五行加成百分比</t>
    <phoneticPr fontId="2" type="noConversion"/>
  </si>
  <si>
    <t>阵法五行加成百分比</t>
    <phoneticPr fontId="2" type="noConversion"/>
  </si>
  <si>
    <t>队长技五行加成百分比</t>
    <phoneticPr fontId="2" type="noConversion"/>
  </si>
  <si>
    <t>被动五行加成百分比</t>
    <phoneticPr fontId="2" type="noConversion"/>
  </si>
  <si>
    <t>1+五行加成系数</t>
    <phoneticPr fontId="2" type="noConversion"/>
  </si>
  <si>
    <t>人物装备套装五行加成百分比</t>
    <phoneticPr fontId="2" type="noConversion"/>
  </si>
  <si>
    <t>阵法五行加成百分比</t>
    <phoneticPr fontId="2" type="noConversion"/>
  </si>
  <si>
    <t>队长技五行加成百分比</t>
    <phoneticPr fontId="2" type="noConversion"/>
  </si>
  <si>
    <t>弱点伤害比调整百分比</t>
    <phoneticPr fontId="2" type="noConversion"/>
  </si>
  <si>
    <t>装备属性治疗效果加成百分比</t>
    <phoneticPr fontId="2" type="noConversion"/>
  </si>
  <si>
    <t>治疗技能系数</t>
    <phoneticPr fontId="2" type="noConversion"/>
  </si>
  <si>
    <t>被动加成百分比-力量</t>
    <phoneticPr fontId="2" type="noConversion"/>
  </si>
  <si>
    <t>被动加成百分比-智力</t>
    <phoneticPr fontId="2" type="noConversion"/>
  </si>
  <si>
    <t>被动五行加成百分比-智力</t>
    <phoneticPr fontId="2" type="noConversion"/>
  </si>
  <si>
    <t>人物装备对治疗的加成</t>
    <phoneticPr fontId="2" type="noConversion"/>
  </si>
  <si>
    <t>角色套装智力加成百分比</t>
    <phoneticPr fontId="2" type="noConversion"/>
  </si>
  <si>
    <t>装备属性治疗加成百分比</t>
    <phoneticPr fontId="2" type="noConversion"/>
  </si>
  <si>
    <t>技能带来的智力加成</t>
    <phoneticPr fontId="2" type="noConversion"/>
  </si>
  <si>
    <t>总治疗量</t>
    <phoneticPr fontId="2" type="noConversion"/>
  </si>
  <si>
    <t>总暴击伤害加成百分比</t>
    <phoneticPr fontId="2" type="noConversion"/>
  </si>
  <si>
    <t>总法术攻击力</t>
    <phoneticPr fontId="2" type="noConversion"/>
  </si>
  <si>
    <t>人物装备对治疗的加成</t>
    <phoneticPr fontId="2" type="noConversion"/>
  </si>
  <si>
    <t>治疗技能伤害系数</t>
    <phoneticPr fontId="2" type="noConversion"/>
  </si>
  <si>
    <t>技能带来的智力加成</t>
    <phoneticPr fontId="2" type="noConversion"/>
  </si>
  <si>
    <t>辅助计算列</t>
    <phoneticPr fontId="2" type="noConversion"/>
  </si>
  <si>
    <t>伤害计算结果</t>
    <phoneticPr fontId="2" type="noConversion"/>
  </si>
  <si>
    <t>伤害类型</t>
    <phoneticPr fontId="2" type="noConversion"/>
  </si>
  <si>
    <t>金</t>
  </si>
  <si>
    <t>木</t>
  </si>
  <si>
    <t>治疗</t>
  </si>
  <si>
    <t>总属性数据列表</t>
    <phoneticPr fontId="2" type="noConversion"/>
  </si>
  <si>
    <t>属性名</t>
  </si>
  <si>
    <t>参数1(k1)</t>
  </si>
  <si>
    <t>参数2(k2)</t>
  </si>
  <si>
    <t>参数3(k3)</t>
  </si>
  <si>
    <t>参数4(k4)</t>
  </si>
  <si>
    <t>参数5(k5)</t>
  </si>
  <si>
    <t>参数6(k6)</t>
  </si>
  <si>
    <t>参数7(k7)</t>
    <phoneticPr fontId="2" type="noConversion"/>
  </si>
  <si>
    <t>参数8(k8)</t>
    <phoneticPr fontId="2" type="noConversion"/>
  </si>
  <si>
    <t>参数9(k9)</t>
    <phoneticPr fontId="2" type="noConversion"/>
  </si>
  <si>
    <t>参数10(k10)</t>
    <phoneticPr fontId="2" type="noConversion"/>
  </si>
  <si>
    <t>参数11(k11)</t>
    <phoneticPr fontId="2" type="noConversion"/>
  </si>
  <si>
    <t>参数12(k12)</t>
    <phoneticPr fontId="2" type="noConversion"/>
  </si>
  <si>
    <t>公式</t>
  </si>
  <si>
    <t>公式详解</t>
  </si>
  <si>
    <t>总暴击率</t>
    <phoneticPr fontId="2" type="noConversion"/>
  </si>
  <si>
    <t>固有暴击率</t>
    <phoneticPr fontId="2" type="noConversion"/>
  </si>
  <si>
    <t>攻击方装备本身附加暴击率</t>
    <phoneticPr fontId="2" type="noConversion"/>
  </si>
  <si>
    <t>防御方装备本身附加暴击抗性</t>
    <phoneticPr fontId="2" type="noConversion"/>
  </si>
  <si>
    <t>K1+K2-K3</t>
    <phoneticPr fontId="2" type="noConversion"/>
  </si>
  <si>
    <t>总力量</t>
    <phoneticPr fontId="2" type="noConversion"/>
  </si>
  <si>
    <t>怪物本身力量</t>
    <phoneticPr fontId="2" type="noConversion"/>
  </si>
  <si>
    <t>怪物升星附加力量</t>
    <phoneticPr fontId="2" type="noConversion"/>
  </si>
  <si>
    <t>装备本身附加力量</t>
    <phoneticPr fontId="2" type="noConversion"/>
  </si>
  <si>
    <t>装备强化附加力量</t>
    <phoneticPr fontId="2" type="noConversion"/>
  </si>
  <si>
    <t>装备进阶附加力量</t>
    <phoneticPr fontId="2" type="noConversion"/>
  </si>
  <si>
    <t>装备镶嵌附加力量</t>
    <phoneticPr fontId="2" type="noConversion"/>
  </si>
  <si>
    <t>人物装备附加力量</t>
    <phoneticPr fontId="2" type="noConversion"/>
  </si>
  <si>
    <t>K1+K2+K3+K4+K5+K6+K7</t>
    <phoneticPr fontId="2" type="noConversion"/>
  </si>
  <si>
    <t>总智力</t>
  </si>
  <si>
    <t>怪物本身智力</t>
    <phoneticPr fontId="2" type="noConversion"/>
  </si>
  <si>
    <t>怪物升星附加智力</t>
    <phoneticPr fontId="2" type="noConversion"/>
  </si>
  <si>
    <t>装备本身附加智力</t>
    <phoneticPr fontId="2" type="noConversion"/>
  </si>
  <si>
    <t>装备强化附加智力</t>
    <phoneticPr fontId="2" type="noConversion"/>
  </si>
  <si>
    <t>装备进阶附加智力</t>
    <phoneticPr fontId="2" type="noConversion"/>
  </si>
  <si>
    <t>装备镶嵌附加智力</t>
    <phoneticPr fontId="2" type="noConversion"/>
  </si>
  <si>
    <t>人物装备附加智力</t>
    <phoneticPr fontId="2" type="noConversion"/>
  </si>
  <si>
    <t>总防御力</t>
  </si>
  <si>
    <t>怪物本身防御力</t>
    <phoneticPr fontId="2" type="noConversion"/>
  </si>
  <si>
    <t>怪物升星附加防御力</t>
    <phoneticPr fontId="2" type="noConversion"/>
  </si>
  <si>
    <t>装备本身附加防御力</t>
    <phoneticPr fontId="2" type="noConversion"/>
  </si>
  <si>
    <t>装备强化附加防御力</t>
    <phoneticPr fontId="2" type="noConversion"/>
  </si>
  <si>
    <t>装备进阶附加防御力</t>
    <phoneticPr fontId="2" type="noConversion"/>
  </si>
  <si>
    <t>装备镶嵌附加防御力</t>
    <phoneticPr fontId="2" type="noConversion"/>
  </si>
  <si>
    <t>人物装备附加防御力</t>
    <phoneticPr fontId="2" type="noConversion"/>
  </si>
  <si>
    <t>人物装备套装附加防御力百分比</t>
    <phoneticPr fontId="2" type="noConversion"/>
  </si>
  <si>
    <t>法阵附加防御力百分比</t>
    <phoneticPr fontId="2" type="noConversion"/>
  </si>
  <si>
    <t>Buff附加防御力百分比</t>
    <phoneticPr fontId="2" type="noConversion"/>
  </si>
  <si>
    <t>队长附加防御力百分比</t>
    <phoneticPr fontId="2" type="noConversion"/>
  </si>
  <si>
    <t>被动附加防御力百分比</t>
    <phoneticPr fontId="2" type="noConversion"/>
  </si>
  <si>
    <t>（K1+K2+K3+K4+K5+K6+K7）*（1+K8）*（1+K9+K10+K11+K12）</t>
    <phoneticPr fontId="2" type="noConversion"/>
  </si>
  <si>
    <t>进对局前显示总防御力</t>
    <phoneticPr fontId="2" type="noConversion"/>
  </si>
  <si>
    <t>总速度</t>
    <phoneticPr fontId="2" type="noConversion"/>
  </si>
  <si>
    <t>怪物本身速度</t>
    <phoneticPr fontId="2" type="noConversion"/>
  </si>
  <si>
    <t>怪物升星附加速度</t>
    <phoneticPr fontId="2" type="noConversion"/>
  </si>
  <si>
    <t>装备本身附加速度</t>
    <phoneticPr fontId="2" type="noConversion"/>
  </si>
  <si>
    <t>装备强化附加速度</t>
    <phoneticPr fontId="2" type="noConversion"/>
  </si>
  <si>
    <t>装备进阶附加速度</t>
    <phoneticPr fontId="2" type="noConversion"/>
  </si>
  <si>
    <t>装备镶嵌附加速度</t>
    <phoneticPr fontId="2" type="noConversion"/>
  </si>
  <si>
    <t>人物装备附加速度</t>
    <phoneticPr fontId="2" type="noConversion"/>
  </si>
  <si>
    <t>人物装备套装附加速度百分比</t>
    <phoneticPr fontId="2" type="noConversion"/>
  </si>
  <si>
    <t>法阵附加速度百分比</t>
    <phoneticPr fontId="2" type="noConversion"/>
  </si>
  <si>
    <t>Buff附加速度百分比</t>
    <phoneticPr fontId="2" type="noConversion"/>
  </si>
  <si>
    <t>队长技附加速度百分比</t>
    <phoneticPr fontId="2" type="noConversion"/>
  </si>
  <si>
    <t>被动附加速度百分比</t>
    <phoneticPr fontId="2" type="noConversion"/>
  </si>
  <si>
    <t>进对局前显示总速度</t>
    <phoneticPr fontId="2" type="noConversion"/>
  </si>
  <si>
    <t>总耐力</t>
    <phoneticPr fontId="2" type="noConversion"/>
  </si>
  <si>
    <t>怪物本身耐力</t>
    <phoneticPr fontId="2" type="noConversion"/>
  </si>
  <si>
    <t>被动附加耐力百分比</t>
    <phoneticPr fontId="2" type="noConversion"/>
  </si>
  <si>
    <t>K1*（1+K2）</t>
    <phoneticPr fontId="2" type="noConversion"/>
  </si>
  <si>
    <t>总体力</t>
    <phoneticPr fontId="2" type="noConversion"/>
  </si>
  <si>
    <t>怪物本身体力</t>
    <phoneticPr fontId="2" type="noConversion"/>
  </si>
  <si>
    <t>怪物升星附加体力</t>
    <phoneticPr fontId="2" type="noConversion"/>
  </si>
  <si>
    <t>装备本身附加体力</t>
    <phoneticPr fontId="2" type="noConversion"/>
  </si>
  <si>
    <t>装备强化附加体力</t>
    <phoneticPr fontId="2" type="noConversion"/>
  </si>
  <si>
    <t>装备进阶附加体力</t>
    <phoneticPr fontId="2" type="noConversion"/>
  </si>
  <si>
    <t>装备镶嵌附加体力</t>
    <phoneticPr fontId="2" type="noConversion"/>
  </si>
  <si>
    <t>人物装备附加体力</t>
    <phoneticPr fontId="2" type="noConversion"/>
  </si>
  <si>
    <t>人物装备套装附加体力百分比</t>
    <phoneticPr fontId="2" type="noConversion"/>
  </si>
  <si>
    <t>法阵附加体力百分比</t>
    <phoneticPr fontId="2" type="noConversion"/>
  </si>
  <si>
    <t>队长技附加体力百分比</t>
    <phoneticPr fontId="2" type="noConversion"/>
  </si>
  <si>
    <t>被动附加体力百分比</t>
    <phoneticPr fontId="2" type="noConversion"/>
  </si>
  <si>
    <t>（K1+K2+K3+K4+K5+K6+K7）*（1+K8）*（1+K9+K10+K11）</t>
    <phoneticPr fontId="2" type="noConversion"/>
  </si>
  <si>
    <t>进对局前显示总体力</t>
    <phoneticPr fontId="2" type="noConversion"/>
  </si>
  <si>
    <t>总生命回复</t>
    <phoneticPr fontId="2" type="noConversion"/>
  </si>
  <si>
    <t>怪物本身生命回复</t>
    <phoneticPr fontId="2" type="noConversion"/>
  </si>
  <si>
    <t>怪物升星附加生命回复</t>
    <phoneticPr fontId="2" type="noConversion"/>
  </si>
  <si>
    <t>装备进阶附加生命回复</t>
    <phoneticPr fontId="2" type="noConversion"/>
  </si>
  <si>
    <t>K1+K2+K3</t>
    <phoneticPr fontId="2" type="noConversion"/>
  </si>
  <si>
    <t>总五行加成系数</t>
    <phoneticPr fontId="2" type="noConversion"/>
  </si>
  <si>
    <t>人物装备套装附加五行加成百分比</t>
    <phoneticPr fontId="2" type="noConversion"/>
  </si>
  <si>
    <t>法阵附加五行加成百分比</t>
    <phoneticPr fontId="2" type="noConversion"/>
  </si>
  <si>
    <t>队长技附加五行加成百分比</t>
    <phoneticPr fontId="2" type="noConversion"/>
  </si>
  <si>
    <t>被动附加五行加成百分比</t>
    <phoneticPr fontId="2" type="noConversion"/>
  </si>
  <si>
    <t>K1+K2+K3+K4</t>
    <phoneticPr fontId="2" type="noConversion"/>
  </si>
  <si>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</si>
  <si>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</si>
  <si>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</si>
  <si>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</si>
  <si>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</si>
  <si>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</si>
  <si>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添加技能伤害计算表格</t>
    <phoneticPr fontId="2" type="noConversion"/>
  </si>
  <si>
    <t>svn://192.168.199.122/gd/数值规划/怪物属性配置及伤害公式.xlsx</t>
    <phoneticPr fontId="2" type="noConversion"/>
  </si>
  <si>
    <t>伤害公式：</t>
    <phoneticPr fontId="2" type="noConversion"/>
  </si>
  <si>
    <t>假设攻击方是A，被攻击方是B，则物理伤害公式基本可以写成：</t>
    <phoneticPr fontId="2" type="noConversion"/>
  </si>
  <si>
    <t>单次攻击B总受伤=
(结果向上取整,如结果为负值按0处理)</t>
    <phoneticPr fontId="2" type="noConversion"/>
  </si>
  <si>
    <t>总暴击伤害加成百分比</t>
    <phoneticPr fontId="2" type="noConversion"/>
  </si>
  <si>
    <t>*</t>
    <phoneticPr fontId="2" type="noConversion"/>
  </si>
  <si>
    <t xml:space="preserve">max(1/(1+(B总防御力-A装备附加防御穿透)/I(min(lv1,lv2))),25%)
</t>
    <phoneticPr fontId="2" type="noConversion"/>
  </si>
  <si>
    <t>总力量*k</t>
    <phoneticPr fontId="2" type="noConversion"/>
  </si>
  <si>
    <t>1+角色套装力量加成百分比</t>
    <phoneticPr fontId="2" type="noConversion"/>
  </si>
  <si>
    <t>+</t>
    <phoneticPr fontId="2" type="noConversion"/>
  </si>
  <si>
    <r>
      <t xml:space="preserve">A装备伤害增益百分比 or </t>
    </r>
    <r>
      <rPr>
        <b/>
        <sz val="11"/>
        <rFont val="微软雅黑"/>
        <family val="2"/>
        <charset val="134"/>
      </rPr>
      <t>-</t>
    </r>
    <r>
      <rPr>
        <sz val="11"/>
        <rFont val="微软雅黑"/>
        <family val="2"/>
        <charset val="134"/>
      </rPr>
      <t>B装备伤害减免百分比</t>
    </r>
    <phoneticPr fontId="2" type="noConversion"/>
  </si>
  <si>
    <t>物理伤害技能系数=基础技能系数+K*技能等级</t>
    <phoneticPr fontId="2" type="noConversion"/>
  </si>
  <si>
    <t>队长技力量加成百分比</t>
    <phoneticPr fontId="2" type="noConversion"/>
  </si>
  <si>
    <t>buff力量加成百分比</t>
    <phoneticPr fontId="2" type="noConversion"/>
  </si>
  <si>
    <t>阵法力量加成百分比</t>
    <phoneticPr fontId="2" type="noConversion"/>
  </si>
  <si>
    <t>被动加成百分比</t>
    <phoneticPr fontId="2" type="noConversion"/>
  </si>
  <si>
    <t>弱点伤害比调整百分比</t>
    <phoneticPr fontId="2" type="noConversion"/>
  </si>
  <si>
    <t>副本伤害修正百分比</t>
    <phoneticPr fontId="2" type="noConversion"/>
  </si>
  <si>
    <t>A暴击加成系数</t>
    <phoneticPr fontId="2" type="noConversion"/>
  </si>
  <si>
    <t>B总受伤比</t>
    <phoneticPr fontId="25" type="noConversion"/>
  </si>
  <si>
    <t>A总物理攻击力</t>
    <phoneticPr fontId="25" type="noConversion"/>
  </si>
  <si>
    <t>人物套装对属性的加成</t>
    <phoneticPr fontId="2" type="noConversion"/>
  </si>
  <si>
    <t>装备属性</t>
    <phoneticPr fontId="2" type="noConversion"/>
  </si>
  <si>
    <t>A使用技能的伤害系数</t>
    <phoneticPr fontId="2" type="noConversion"/>
  </si>
  <si>
    <t>A队伍队长技能属性加成</t>
    <phoneticPr fontId="2" type="noConversion"/>
  </si>
  <si>
    <t>对局进程中给A施加的提升或降低属性buff加成</t>
    <phoneticPr fontId="2" type="noConversion"/>
  </si>
  <si>
    <t>A队伍阵法对力量加成</t>
    <phoneticPr fontId="2" type="noConversion"/>
  </si>
  <si>
    <t>被动技能加成</t>
    <phoneticPr fontId="2" type="noConversion"/>
  </si>
  <si>
    <t>属性带来加成（进副本即固有）</t>
    <phoneticPr fontId="2" type="noConversion"/>
  </si>
  <si>
    <t>技能带来加成（进副本即固有）</t>
    <phoneticPr fontId="2" type="noConversion"/>
  </si>
  <si>
    <t>技能带来加成系数（对局中生效）</t>
    <phoneticPr fontId="2" type="noConversion"/>
  </si>
  <si>
    <t>弱点系数</t>
    <phoneticPr fontId="2" type="noConversion"/>
  </si>
  <si>
    <t>副本调控</t>
    <phoneticPr fontId="2" type="noConversion"/>
  </si>
  <si>
    <t>假设攻击方是A，被攻击方是B，则法术伤害公式基本可以写成：</t>
    <phoneticPr fontId="2" type="noConversion"/>
  </si>
  <si>
    <t>单次攻击B总受伤=
(结果向上取整,如结果为负值按0处理)</t>
    <phoneticPr fontId="2" type="noConversion"/>
  </si>
  <si>
    <t>总暴击伤害加成百分比</t>
    <phoneticPr fontId="2" type="noConversion"/>
  </si>
  <si>
    <t xml:space="preserve">max(1/(1+(B总防御力-A装备附加防御穿透)/I(min(lv1,lv2))),25%)
</t>
    <phoneticPr fontId="2" type="noConversion"/>
  </si>
  <si>
    <t>总智力*k</t>
    <phoneticPr fontId="2" type="noConversion"/>
  </si>
  <si>
    <t>（1+角色套装智力加成百分比）</t>
    <phoneticPr fontId="2" type="noConversion"/>
  </si>
  <si>
    <t>法术伤害技能系数=基础技能系数+K*技能等级</t>
    <phoneticPr fontId="2" type="noConversion"/>
  </si>
  <si>
    <t>属性生克百分比
（A克B属性则为属性相克加成百分比，B克A属性则为属性相克减免百分比，否则为1）</t>
    <phoneticPr fontId="2" type="noConversion"/>
  </si>
  <si>
    <t>1+五行加成系数=（1+人物装备套装五行加成百分比+阵法五行加成百分比+队长技五行加成百分比+被动五行加成百分比）（通过该技能的
属性与判定具体加成系数）</t>
    <phoneticPr fontId="2" type="noConversion"/>
  </si>
  <si>
    <t>buff智力加成百分比</t>
    <phoneticPr fontId="2" type="noConversion"/>
  </si>
  <si>
    <t>队长技智力加成百分比</t>
    <phoneticPr fontId="2" type="noConversion"/>
  </si>
  <si>
    <t>阵法智力加成百分比</t>
    <phoneticPr fontId="2" type="noConversion"/>
  </si>
  <si>
    <t>A总法术攻击力</t>
    <phoneticPr fontId="25" type="noConversion"/>
  </si>
  <si>
    <t>属性相克系数</t>
    <phoneticPr fontId="2" type="noConversion"/>
  </si>
  <si>
    <t>五行加成系数</t>
    <phoneticPr fontId="2" type="noConversion"/>
  </si>
  <si>
    <t>A队伍阵法对智力加成</t>
    <phoneticPr fontId="2" type="noConversion"/>
  </si>
  <si>
    <t>副本调控</t>
  </si>
  <si>
    <t>治疗公式</t>
  </si>
  <si>
    <t>治疗方是A则治疗公式基本可以写成：</t>
    <phoneticPr fontId="2" type="noConversion"/>
  </si>
  <si>
    <t>单次治疗B总治疗量=
(结果向上取整,如结果为负值按0处理)</t>
    <phoneticPr fontId="2" type="noConversion"/>
  </si>
  <si>
    <t>1+角色套装智力加成百分比</t>
    <phoneticPr fontId="2" type="noConversion"/>
  </si>
  <si>
    <t>A装备属性治疗效果加成百分比</t>
    <phoneticPr fontId="2" type="noConversion"/>
  </si>
  <si>
    <t>治疗技能系数=基础技能系数+K*技能等级</t>
    <phoneticPr fontId="2" type="noConversion"/>
  </si>
  <si>
    <t>队长技智力加成百分比百分比</t>
    <phoneticPr fontId="2" type="noConversion"/>
  </si>
  <si>
    <t>治疗效果加成系数</t>
    <phoneticPr fontId="2" type="noConversion"/>
  </si>
  <si>
    <t>A使用技能的治疗系数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</si>
</sst>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微软雅黑"/>
      <family val="2"/>
      <charset val="134"/>
    </font>
    <font>
      <sz val="14"/>
      <color rgb="FF222222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14"/>
      <color rgb="FFFF0000"/>
      <name val="微软雅黑"/>
      <family val="2"/>
      <charset val="134"/>
    </font>
    <font>
      <sz val="14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2"/>
      <color indexed="81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b/>
      <sz val="14"/>
      <color rgb="FF00B05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宋体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4" fillId="5" borderId="1" xfId="0" applyFont="1" applyFill="1" applyBorder="1" applyAlignment="1" applyProtection="1">
      <alignment vertical="center"/>
      <protection locked="0"/>
    </xf>
    <xf numFmtId="0" fontId="14" fillId="5" borderId="2" xfId="0" applyFont="1" applyFill="1" applyBorder="1" applyAlignment="1" applyProtection="1">
      <alignment vertical="center"/>
      <protection locked="0"/>
    </xf>
    <xf numFmtId="9" fontId="14" fillId="5" borderId="2" xfId="1" applyFont="1" applyFill="1" applyBorder="1" applyAlignment="1" applyProtection="1">
      <alignment vertical="center"/>
      <protection locked="0"/>
    </xf>
    <xf numFmtId="0" fontId="3" fillId="4" borderId="2" xfId="0" applyFont="1" applyFill="1" applyBorder="1" applyAlignment="1" applyProtection="1">
      <alignment vertical="center"/>
      <protection locked="0"/>
    </xf>
    <xf numFmtId="9" fontId="14" fillId="5" borderId="1" xfId="1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176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/>
    </xf>
    <xf numFmtId="176" fontId="19" fillId="0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horizontal="center"/>
    </xf>
    <xf numFmtId="0" fontId="22" fillId="8" borderId="4" xfId="0" applyFont="1" applyFill="1" applyBorder="1" applyAlignment="1">
      <alignment horizontal="center"/>
    </xf>
    <xf numFmtId="0" fontId="22" fillId="8" borderId="4" xfId="0" applyFont="1" applyFill="1" applyBorder="1" applyAlignment="1">
      <alignment horizontal="center" vertical="center"/>
    </xf>
    <xf numFmtId="0" fontId="0" fillId="0" borderId="0" xfId="0" applyAlignment="1"/>
    <xf numFmtId="14" fontId="23" fillId="8" borderId="1" xfId="0" applyNumberFormat="1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/>
    </xf>
    <xf numFmtId="0" fontId="23" fillId="8" borderId="1" xfId="0" applyFont="1" applyFill="1" applyBorder="1" applyAlignment="1">
      <alignment vertical="center" wrapText="1"/>
    </xf>
    <xf numFmtId="0" fontId="23" fillId="8" borderId="1" xfId="0" applyFont="1" applyFill="1" applyBorder="1" applyAlignment="1">
      <alignment vertical="top"/>
    </xf>
    <xf numFmtId="0" fontId="23" fillId="8" borderId="1" xfId="0" applyFont="1" applyFill="1" applyBorder="1" applyAlignment="1">
      <alignment horizontal="center" vertical="top" wrapText="1"/>
    </xf>
    <xf numFmtId="0" fontId="24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3" fillId="0" borderId="0" xfId="0" applyFont="1" applyProtection="1">
      <alignment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1" xfId="0" applyNumberFormat="1" applyFont="1" applyBorder="1" applyAlignment="1" applyProtection="1"/>
    <xf numFmtId="0" fontId="13" fillId="0" borderId="1" xfId="0" applyNumberFormat="1" applyFont="1" applyFill="1" applyBorder="1" applyProtection="1">
      <alignment vertical="center"/>
    </xf>
    <xf numFmtId="0" fontId="4" fillId="0" borderId="1" xfId="0" applyFont="1" applyFill="1" applyBorder="1" applyAlignment="1" applyProtection="1">
      <alignment vertical="center"/>
    </xf>
    <xf numFmtId="0" fontId="3" fillId="0" borderId="1" xfId="0" applyFont="1" applyBorder="1" applyProtection="1">
      <alignment vertical="center"/>
    </xf>
    <xf numFmtId="0" fontId="5" fillId="0" borderId="1" xfId="0" applyFont="1" applyFill="1" applyBorder="1" applyAlignment="1" applyProtection="1">
      <alignment vertical="center"/>
    </xf>
    <xf numFmtId="0" fontId="3" fillId="0" borderId="1" xfId="0" applyFont="1" applyFill="1" applyBorder="1" applyProtection="1">
      <alignment vertical="center"/>
    </xf>
    <xf numFmtId="0" fontId="5" fillId="3" borderId="1" xfId="0" applyFont="1" applyFill="1" applyBorder="1" applyAlignment="1" applyProtection="1">
      <alignment vertical="center"/>
    </xf>
    <xf numFmtId="0" fontId="5" fillId="2" borderId="1" xfId="0" applyFont="1" applyFill="1" applyBorder="1" applyAlignment="1" applyProtection="1">
      <alignment vertical="center"/>
    </xf>
    <xf numFmtId="49" fontId="3" fillId="0" borderId="1" xfId="0" applyNumberFormat="1" applyFont="1" applyFill="1" applyBorder="1" applyAlignment="1" applyProtection="1">
      <alignment vertical="center"/>
    </xf>
    <xf numFmtId="0" fontId="3" fillId="2" borderId="1" xfId="0" applyFont="1" applyFill="1" applyBorder="1" applyProtection="1">
      <alignment vertical="center"/>
    </xf>
    <xf numFmtId="0" fontId="3" fillId="4" borderId="0" xfId="0" applyFont="1" applyFill="1" applyProtection="1">
      <alignment vertical="center"/>
    </xf>
    <xf numFmtId="0" fontId="3" fillId="0" borderId="0" xfId="0" applyFont="1" applyFill="1" applyProtection="1">
      <alignment vertical="center"/>
    </xf>
    <xf numFmtId="0" fontId="3" fillId="6" borderId="0" xfId="0" applyFont="1" applyFill="1" applyBorder="1" applyAlignment="1" applyProtection="1"/>
    <xf numFmtId="0" fontId="14" fillId="5" borderId="0" xfId="0" applyFont="1" applyFill="1" applyBorder="1" applyAlignment="1" applyProtection="1">
      <alignment vertical="center"/>
    </xf>
    <xf numFmtId="0" fontId="10" fillId="5" borderId="0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/>
    <xf numFmtId="0" fontId="3" fillId="3" borderId="0" xfId="0" applyFont="1" applyFill="1" applyBorder="1" applyAlignment="1" applyProtection="1"/>
    <xf numFmtId="0" fontId="9" fillId="0" borderId="0" xfId="0" quotePrefix="1" applyFont="1" applyProtection="1">
      <alignment vertical="center"/>
    </xf>
    <xf numFmtId="0" fontId="3" fillId="6" borderId="1" xfId="0" applyFont="1" applyFill="1" applyBorder="1" applyAlignment="1" applyProtection="1"/>
    <xf numFmtId="0" fontId="3" fillId="5" borderId="2" xfId="0" applyFont="1" applyFill="1" applyBorder="1" applyAlignment="1" applyProtection="1">
      <alignment vertical="center"/>
    </xf>
    <xf numFmtId="0" fontId="3" fillId="4" borderId="1" xfId="0" applyFont="1" applyFill="1" applyBorder="1" applyProtection="1">
      <alignment vertical="center"/>
    </xf>
    <xf numFmtId="0" fontId="3" fillId="4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/>
    <xf numFmtId="0" fontId="3" fillId="0" borderId="0" xfId="0" applyFont="1" applyFill="1" applyBorder="1" applyProtection="1">
      <alignment vertical="center"/>
    </xf>
    <xf numFmtId="0" fontId="3" fillId="3" borderId="1" xfId="0" applyFont="1" applyFill="1" applyBorder="1" applyAlignment="1" applyProtection="1"/>
    <xf numFmtId="0" fontId="3" fillId="3" borderId="1" xfId="0" applyNumberFormat="1" applyFont="1" applyFill="1" applyBorder="1" applyAlignment="1" applyProtection="1"/>
    <xf numFmtId="0" fontId="3" fillId="0" borderId="0" xfId="0" applyFont="1" applyBorder="1" applyProtection="1">
      <alignment vertical="center"/>
    </xf>
    <xf numFmtId="0" fontId="3" fillId="4" borderId="1" xfId="0" applyFont="1" applyFill="1" applyBorder="1" applyAlignment="1" applyProtection="1"/>
    <xf numFmtId="9" fontId="3" fillId="3" borderId="1" xfId="0" applyNumberFormat="1" applyFont="1" applyFill="1" applyBorder="1" applyAlignment="1" applyProtection="1"/>
    <xf numFmtId="9" fontId="3" fillId="4" borderId="1" xfId="0" applyNumberFormat="1" applyFont="1" applyFill="1" applyBorder="1" applyAlignment="1" applyProtection="1"/>
    <xf numFmtId="0" fontId="13" fillId="3" borderId="1" xfId="0" applyFont="1" applyFill="1" applyBorder="1" applyAlignment="1" applyProtection="1"/>
    <xf numFmtId="0" fontId="13" fillId="3" borderId="1" xfId="0" applyNumberFormat="1" applyFont="1" applyFill="1" applyBorder="1" applyAlignment="1" applyProtection="1"/>
    <xf numFmtId="0" fontId="3" fillId="0" borderId="0" xfId="0" applyFont="1" applyAlignment="1" applyProtection="1"/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176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vertical="center"/>
    </xf>
    <xf numFmtId="176" fontId="19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176" fontId="19" fillId="0" borderId="1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center" vertical="center"/>
    </xf>
    <xf numFmtId="176" fontId="19" fillId="0" borderId="4" xfId="0" applyNumberFormat="1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4" xfId="0" applyFont="1" applyFill="1" applyBorder="1" applyAlignment="1">
      <alignment horizontal="left" vertical="center"/>
    </xf>
    <xf numFmtId="176" fontId="19" fillId="0" borderId="3" xfId="0" applyNumberFormat="1" applyFont="1" applyFill="1" applyBorder="1" applyAlignment="1">
      <alignment horizontal="left" vertical="center"/>
    </xf>
    <xf numFmtId="176" fontId="19" fillId="0" borderId="4" xfId="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left" vertical="center"/>
    </xf>
    <xf numFmtId="176" fontId="18" fillId="7" borderId="1" xfId="0" applyNumberFormat="1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523876</xdr:colOff>
      <xdr:row>24</xdr:row>
      <xdr:rowOff>9525</xdr:rowOff>
    </xdr:from>
    <xdr:to>
      <xdr:col>26</xdr:col>
      <xdr:colOff>1019736</xdr:colOff>
      <xdr:row>28</xdr:row>
      <xdr:rowOff>119305</xdr:rowOff>
    </xdr:to>
    <xdr:sp macro="" textlink="">
      <xdr:nvSpPr>
        <xdr:cNvPr id="2" name="双括号 1"/>
        <xdr:cNvSpPr/>
      </xdr:nvSpPr>
      <xdr:spPr>
        <a:xfrm>
          <a:off x="16716376" y="4410075"/>
          <a:ext cx="318191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23</xdr:col>
      <xdr:colOff>2241</xdr:colOff>
      <xdr:row>32</xdr:row>
      <xdr:rowOff>19051</xdr:rowOff>
    </xdr:from>
    <xdr:to>
      <xdr:col>26</xdr:col>
      <xdr:colOff>0</xdr:colOff>
      <xdr:row>36</xdr:row>
      <xdr:rowOff>123826</xdr:rowOff>
    </xdr:to>
    <xdr:sp macro="" textlink="">
      <xdr:nvSpPr>
        <xdr:cNvPr id="3" name="双括号 2"/>
        <xdr:cNvSpPr/>
      </xdr:nvSpPr>
      <xdr:spPr>
        <a:xfrm>
          <a:off x="16194741" y="6324601"/>
          <a:ext cx="2683809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18</xdr:col>
      <xdr:colOff>628650</xdr:colOff>
      <xdr:row>41</xdr:row>
      <xdr:rowOff>33450</xdr:rowOff>
    </xdr:from>
    <xdr:to>
      <xdr:col>22</xdr:col>
      <xdr:colOff>0</xdr:colOff>
      <xdr:row>45</xdr:row>
      <xdr:rowOff>145950</xdr:rowOff>
    </xdr:to>
    <xdr:sp macro="" textlink="">
      <xdr:nvSpPr>
        <xdr:cNvPr id="4" name="双括号 3"/>
        <xdr:cNvSpPr/>
      </xdr:nvSpPr>
      <xdr:spPr>
        <a:xfrm>
          <a:off x="13392150" y="8367825"/>
          <a:ext cx="2114550" cy="1112625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28</xdr:col>
      <xdr:colOff>238124</xdr:colOff>
      <xdr:row>24</xdr:row>
      <xdr:rowOff>9525</xdr:rowOff>
    </xdr:from>
    <xdr:to>
      <xdr:col>46</xdr:col>
      <xdr:colOff>561975</xdr:colOff>
      <xdr:row>28</xdr:row>
      <xdr:rowOff>119305</xdr:rowOff>
    </xdr:to>
    <xdr:sp macro="" textlink="">
      <xdr:nvSpPr>
        <xdr:cNvPr id="5" name="双括号 4"/>
        <xdr:cNvSpPr/>
      </xdr:nvSpPr>
      <xdr:spPr>
        <a:xfrm>
          <a:off x="20888324" y="4410075"/>
          <a:ext cx="12668251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34</xdr:col>
      <xdr:colOff>657226</xdr:colOff>
      <xdr:row>32</xdr:row>
      <xdr:rowOff>9525</xdr:rowOff>
    </xdr:from>
    <xdr:to>
      <xdr:col>53</xdr:col>
      <xdr:colOff>447675</xdr:colOff>
      <xdr:row>36</xdr:row>
      <xdr:rowOff>205030</xdr:rowOff>
    </xdr:to>
    <xdr:sp macro="" textlink="">
      <xdr:nvSpPr>
        <xdr:cNvPr id="6" name="双括号 5"/>
        <xdr:cNvSpPr/>
      </xdr:nvSpPr>
      <xdr:spPr>
        <a:xfrm>
          <a:off x="25422226" y="6315075"/>
          <a:ext cx="12820649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23</xdr:col>
      <xdr:colOff>152400</xdr:colOff>
      <xdr:row>41</xdr:row>
      <xdr:rowOff>28575</xdr:rowOff>
    </xdr:from>
    <xdr:to>
      <xdr:col>41</xdr:col>
      <xdr:colOff>647700</xdr:colOff>
      <xdr:row>45</xdr:row>
      <xdr:rowOff>114300</xdr:rowOff>
    </xdr:to>
    <xdr:sp macro="" textlink="">
      <xdr:nvSpPr>
        <xdr:cNvPr id="7" name="双括号 6"/>
        <xdr:cNvSpPr/>
      </xdr:nvSpPr>
      <xdr:spPr>
        <a:xfrm>
          <a:off x="16344900" y="8362950"/>
          <a:ext cx="13868400" cy="108585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15</xdr:col>
      <xdr:colOff>600075</xdr:colOff>
      <xdr:row>24</xdr:row>
      <xdr:rowOff>19050</xdr:rowOff>
    </xdr:from>
    <xdr:to>
      <xdr:col>23</xdr:col>
      <xdr:colOff>0</xdr:colOff>
      <xdr:row>28</xdr:row>
      <xdr:rowOff>128830</xdr:rowOff>
    </xdr:to>
    <xdr:sp macro="" textlink="">
      <xdr:nvSpPr>
        <xdr:cNvPr id="8" name="双括号 7"/>
        <xdr:cNvSpPr/>
      </xdr:nvSpPr>
      <xdr:spPr>
        <a:xfrm>
          <a:off x="11306175" y="4419600"/>
          <a:ext cx="48863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14</xdr:col>
      <xdr:colOff>561975</xdr:colOff>
      <xdr:row>32</xdr:row>
      <xdr:rowOff>9525</xdr:rowOff>
    </xdr:from>
    <xdr:to>
      <xdr:col>22</xdr:col>
      <xdr:colOff>0</xdr:colOff>
      <xdr:row>36</xdr:row>
      <xdr:rowOff>205030</xdr:rowOff>
    </xdr:to>
    <xdr:sp macro="" textlink="">
      <xdr:nvSpPr>
        <xdr:cNvPr id="9" name="双括号 8"/>
        <xdr:cNvSpPr/>
      </xdr:nvSpPr>
      <xdr:spPr>
        <a:xfrm>
          <a:off x="10582275" y="6315075"/>
          <a:ext cx="4924425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  <xdr:twoCellAnchor>
    <xdr:from>
      <xdr:col>10</xdr:col>
      <xdr:colOff>533400</xdr:colOff>
      <xdr:row>41</xdr:row>
      <xdr:rowOff>0</xdr:rowOff>
    </xdr:from>
    <xdr:to>
      <xdr:col>17</xdr:col>
      <xdr:colOff>1038225</xdr:colOff>
      <xdr:row>45</xdr:row>
      <xdr:rowOff>176455</xdr:rowOff>
    </xdr:to>
    <xdr:sp macro="" textlink="">
      <xdr:nvSpPr>
        <xdr:cNvPr id="10" name="双括号 9"/>
        <xdr:cNvSpPr/>
      </xdr:nvSpPr>
      <xdr:spPr>
        <a:xfrm>
          <a:off x="7810500" y="8334375"/>
          <a:ext cx="4953000" cy="1176580"/>
        </a:xfrm>
        <a:prstGeom prst="bracketPair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Hans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F19"/>
  <sheetViews>
    <sheetView tabSelected="1" workbookViewId="0">
      <selection activeCell="C29" sqref="C29"/>
    </sheetView>
  </sheetViews>
  <sheetFormatPr defaultRowHeight="13.5" x14ac:dyDescent="0.15"/>
  <cols>
    <col min="2" max="2" width="28.75" customWidth="1"/>
    <col min="3" max="3" width="36.25" customWidth="1"/>
    <col min="4" max="4" width="9.25" customWidth="1"/>
    <col min="5" max="5" width="53.125" customWidth="1"/>
  </cols>
  <sheetData>
    <row r="17" spans="2:6" s="16" customFormat="1" ht="15" x14ac:dyDescent="0.25">
      <c r="B17" s="13" t="s">
        <v>262</v>
      </c>
      <c r="C17" s="14" t="s">
        <v>263</v>
      </c>
      <c r="D17" s="15" t="s">
        <v>264</v>
      </c>
      <c r="E17" s="14" t="s">
        <v>265</v>
      </c>
      <c r="F17" s="14" t="s">
        <v>266</v>
      </c>
    </row>
    <row r="18" spans="2:6" s="16" customFormat="1" ht="16.5" x14ac:dyDescent="0.15">
      <c r="B18" s="17">
        <v>42135</v>
      </c>
      <c r="C18" s="21" t="s">
        <v>268</v>
      </c>
      <c r="D18" s="18" t="s">
        <v>267</v>
      </c>
      <c r="E18" s="19" t="s">
        <v>269</v>
      </c>
      <c r="F18" s="18">
        <v>481</v>
      </c>
    </row>
    <row r="19" spans="2:6" s="16" customFormat="1" ht="16.5" x14ac:dyDescent="0.15">
      <c r="B19" s="17"/>
      <c r="C19" s="20"/>
      <c r="D19" s="18"/>
      <c r="E19" s="19"/>
      <c r="F19" s="1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J47"/>
  <sheetViews>
    <sheetView topLeftCell="A34" zoomScale="85" zoomScaleNormal="85" workbookViewId="0">
      <selection activeCell="J12" sqref="J12:K12"/>
    </sheetView>
  </sheetViews>
  <sheetFormatPr defaultRowHeight="13.5" x14ac:dyDescent="0.15"/>
  <sheetData>
    <row r="3" spans="2:31" ht="16.5" x14ac:dyDescent="0.15">
      <c r="B3" s="6" t="s">
        <v>166</v>
      </c>
      <c r="C3" s="6"/>
      <c r="D3" s="7"/>
      <c r="E3" s="7"/>
      <c r="F3" s="8"/>
      <c r="G3" s="8"/>
      <c r="H3" s="6"/>
      <c r="I3" s="6"/>
      <c r="J3" s="6"/>
      <c r="K3" s="6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  <c r="AE3" s="10"/>
    </row>
    <row r="4" spans="2:31" ht="16.5" x14ac:dyDescent="0.15">
      <c r="B4" s="93" t="s">
        <v>167</v>
      </c>
      <c r="C4" s="93"/>
      <c r="D4" s="93" t="s">
        <v>168</v>
      </c>
      <c r="E4" s="93"/>
      <c r="F4" s="93" t="s">
        <v>169</v>
      </c>
      <c r="G4" s="93"/>
      <c r="H4" s="93" t="s">
        <v>170</v>
      </c>
      <c r="I4" s="93"/>
      <c r="J4" s="93" t="s">
        <v>171</v>
      </c>
      <c r="K4" s="93"/>
      <c r="L4" s="91" t="s">
        <v>172</v>
      </c>
      <c r="M4" s="91"/>
      <c r="N4" s="91" t="s">
        <v>173</v>
      </c>
      <c r="O4" s="91"/>
      <c r="P4" s="91" t="s">
        <v>174</v>
      </c>
      <c r="Q4" s="91"/>
      <c r="R4" s="91" t="s">
        <v>175</v>
      </c>
      <c r="S4" s="91"/>
      <c r="T4" s="91" t="s">
        <v>176</v>
      </c>
      <c r="U4" s="91"/>
      <c r="V4" s="91" t="s">
        <v>177</v>
      </c>
      <c r="W4" s="91"/>
      <c r="X4" s="91" t="s">
        <v>178</v>
      </c>
      <c r="Y4" s="91"/>
      <c r="Z4" s="91" t="s">
        <v>179</v>
      </c>
      <c r="AA4" s="91"/>
      <c r="AB4" s="91" t="s">
        <v>180</v>
      </c>
      <c r="AC4" s="91"/>
      <c r="AD4" s="92" t="s">
        <v>181</v>
      </c>
      <c r="AE4" s="92"/>
    </row>
    <row r="5" spans="2:31" ht="16.5" x14ac:dyDescent="0.15">
      <c r="B5" s="89" t="s">
        <v>182</v>
      </c>
      <c r="C5" s="89"/>
      <c r="D5" s="72" t="s">
        <v>183</v>
      </c>
      <c r="E5" s="72"/>
      <c r="F5" s="72" t="s">
        <v>184</v>
      </c>
      <c r="G5" s="72"/>
      <c r="H5" s="72" t="s">
        <v>185</v>
      </c>
      <c r="I5" s="72"/>
      <c r="J5" s="72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7"/>
      <c r="Y5" s="77"/>
      <c r="Z5" s="71"/>
      <c r="AA5" s="71"/>
      <c r="AB5" s="73" t="s">
        <v>186</v>
      </c>
      <c r="AC5" s="73"/>
      <c r="AD5" s="74" t="str">
        <f>CONCATENATE(D5,"+",F5,"-",H5)</f>
        <v>固有暴击率+攻击方装备本身附加暴击率-防御方装备本身附加暴击抗性</v>
      </c>
      <c r="AE5" s="74"/>
    </row>
    <row r="6" spans="2:31" ht="16.5" x14ac:dyDescent="0.15">
      <c r="B6" s="89" t="s">
        <v>187</v>
      </c>
      <c r="C6" s="89"/>
      <c r="D6" s="72" t="s">
        <v>188</v>
      </c>
      <c r="E6" s="72"/>
      <c r="F6" s="90" t="s">
        <v>189</v>
      </c>
      <c r="G6" s="90"/>
      <c r="H6" s="72" t="s">
        <v>190</v>
      </c>
      <c r="I6" s="72"/>
      <c r="J6" s="11" t="s">
        <v>191</v>
      </c>
      <c r="K6" s="11"/>
      <c r="L6" s="11" t="s">
        <v>192</v>
      </c>
      <c r="M6" s="11"/>
      <c r="N6" s="11" t="s">
        <v>193</v>
      </c>
      <c r="O6" s="11"/>
      <c r="P6" s="12" t="s">
        <v>194</v>
      </c>
      <c r="Q6" s="12"/>
      <c r="R6" s="72"/>
      <c r="S6" s="72"/>
      <c r="T6" s="73"/>
      <c r="U6" s="73"/>
      <c r="V6" s="73"/>
      <c r="W6" s="73"/>
      <c r="X6" s="77"/>
      <c r="Y6" s="77"/>
      <c r="Z6" s="71"/>
      <c r="AA6" s="71"/>
      <c r="AB6" s="73" t="s">
        <v>195</v>
      </c>
      <c r="AC6" s="73"/>
      <c r="AD6" s="74" t="str">
        <f>CONCATENATE(D6,"+",F6,"+",H6,"+",L6,"+",N6,"+",P6,"+",J6)</f>
        <v>怪物本身力量+怪物升星附加力量+装备本身附加力量+装备进阶附加力量+装备镶嵌附加力量+人物装备附加力量+装备强化附加力量</v>
      </c>
      <c r="AE6" s="74"/>
    </row>
    <row r="7" spans="2:31" ht="16.5" x14ac:dyDescent="0.15">
      <c r="B7" s="89" t="s">
        <v>196</v>
      </c>
      <c r="C7" s="89"/>
      <c r="D7" s="72" t="s">
        <v>197</v>
      </c>
      <c r="E7" s="72"/>
      <c r="F7" s="90" t="s">
        <v>198</v>
      </c>
      <c r="G7" s="90"/>
      <c r="H7" s="72" t="s">
        <v>199</v>
      </c>
      <c r="I7" s="72"/>
      <c r="J7" s="11" t="s">
        <v>200</v>
      </c>
      <c r="K7" s="11"/>
      <c r="L7" s="11" t="s">
        <v>201</v>
      </c>
      <c r="M7" s="11"/>
      <c r="N7" s="11" t="s">
        <v>202</v>
      </c>
      <c r="O7" s="11"/>
      <c r="P7" s="12" t="s">
        <v>203</v>
      </c>
      <c r="Q7" s="12"/>
      <c r="R7" s="72"/>
      <c r="S7" s="72"/>
      <c r="T7" s="73"/>
      <c r="U7" s="73"/>
      <c r="V7" s="73"/>
      <c r="W7" s="73"/>
      <c r="X7" s="77"/>
      <c r="Y7" s="77"/>
      <c r="Z7" s="71"/>
      <c r="AA7" s="71"/>
      <c r="AB7" s="73" t="s">
        <v>195</v>
      </c>
      <c r="AC7" s="73"/>
      <c r="AD7" s="74" t="str">
        <f>CONCATENATE(D7,"+",F7,"+",H7,"+",L7,"+",N7,"+",P7,"+",J7)</f>
        <v>怪物本身智力+怪物升星附加智力+装备本身附加智力+装备进阶附加智力+装备镶嵌附加智力+人物装备附加智力+装备强化附加智力</v>
      </c>
      <c r="AE7" s="74"/>
    </row>
    <row r="8" spans="2:31" ht="16.5" x14ac:dyDescent="0.15">
      <c r="B8" s="89" t="s">
        <v>204</v>
      </c>
      <c r="C8" s="89"/>
      <c r="D8" s="72" t="s">
        <v>205</v>
      </c>
      <c r="E8" s="72"/>
      <c r="F8" s="90" t="s">
        <v>206</v>
      </c>
      <c r="G8" s="90"/>
      <c r="H8" s="72" t="s">
        <v>207</v>
      </c>
      <c r="I8" s="72"/>
      <c r="J8" s="11" t="s">
        <v>208</v>
      </c>
      <c r="K8" s="11"/>
      <c r="L8" s="11" t="s">
        <v>209</v>
      </c>
      <c r="M8" s="11"/>
      <c r="N8" s="11" t="s">
        <v>210</v>
      </c>
      <c r="O8" s="11"/>
      <c r="P8" s="12" t="s">
        <v>211</v>
      </c>
      <c r="Q8" s="12"/>
      <c r="R8" s="12" t="s">
        <v>212</v>
      </c>
      <c r="S8" s="12"/>
      <c r="T8" s="12" t="s">
        <v>213</v>
      </c>
      <c r="U8" s="12"/>
      <c r="V8" s="12" t="s">
        <v>214</v>
      </c>
      <c r="W8" s="12"/>
      <c r="X8" s="12" t="s">
        <v>215</v>
      </c>
      <c r="Y8" s="12"/>
      <c r="Z8" s="72" t="s">
        <v>216</v>
      </c>
      <c r="AA8" s="72"/>
      <c r="AB8" s="73" t="s">
        <v>217</v>
      </c>
      <c r="AC8" s="73"/>
      <c r="AD8" s="74" t="str">
        <f>CONCATENATE("(",D8,"+",F8,"+",H8,"+",L8,"+",N8,"+",P8,"+",J8,")","*","（","1","+",R8,")","*","(","1","+",T8,"+",V8,"+",X8,"+",Z8,")")</f>
        <v>(怪物本身防御力+怪物升星附加防御力+装备本身附加防御力+装备进阶附加防御力+装备镶嵌附加防御力+人物装备附加防御力+装备强化附加防御力)*（1+人物装备套装附加防御力百分比)*(1+法阵附加防御力百分比+Buff附加防御力百分比+队长附加防御力百分比+被动附加防御力百分比)</v>
      </c>
      <c r="AE8" s="74"/>
    </row>
    <row r="9" spans="2:31" ht="16.5" x14ac:dyDescent="0.15">
      <c r="B9" s="89" t="s">
        <v>218</v>
      </c>
      <c r="C9" s="89"/>
      <c r="D9" s="72" t="s">
        <v>205</v>
      </c>
      <c r="E9" s="72"/>
      <c r="F9" s="90" t="s">
        <v>206</v>
      </c>
      <c r="G9" s="90"/>
      <c r="H9" s="72" t="s">
        <v>207</v>
      </c>
      <c r="I9" s="72"/>
      <c r="J9" s="11" t="s">
        <v>208</v>
      </c>
      <c r="K9" s="11"/>
      <c r="L9" s="11" t="s">
        <v>209</v>
      </c>
      <c r="M9" s="11"/>
      <c r="N9" s="11" t="s">
        <v>210</v>
      </c>
      <c r="O9" s="11"/>
      <c r="P9" s="12" t="s">
        <v>211</v>
      </c>
      <c r="Q9" s="12"/>
      <c r="R9" s="83"/>
      <c r="S9" s="84"/>
      <c r="T9" s="71"/>
      <c r="U9" s="71"/>
      <c r="V9" s="71"/>
      <c r="W9" s="71"/>
      <c r="X9" s="71"/>
      <c r="Y9" s="71"/>
      <c r="Z9" s="72"/>
      <c r="AA9" s="72"/>
      <c r="AB9" s="73" t="s">
        <v>195</v>
      </c>
      <c r="AC9" s="73"/>
      <c r="AD9" s="74" t="str">
        <f>CONCATENATE(D9,"+",F9,"+",H9,"+",L9,"+",N9,"+",P9,"+",J9)</f>
        <v>怪物本身防御力+怪物升星附加防御力+装备本身附加防御力+装备进阶附加防御力+装备镶嵌附加防御力+人物装备附加防御力+装备强化附加防御力</v>
      </c>
      <c r="AE9" s="74"/>
    </row>
    <row r="10" spans="2:31" ht="16.5" x14ac:dyDescent="0.15">
      <c r="B10" s="75" t="s">
        <v>219</v>
      </c>
      <c r="C10" s="75"/>
      <c r="D10" s="72" t="s">
        <v>220</v>
      </c>
      <c r="E10" s="72"/>
      <c r="F10" s="82" t="s">
        <v>221</v>
      </c>
      <c r="G10" s="82"/>
      <c r="H10" s="72" t="s">
        <v>222</v>
      </c>
      <c r="I10" s="72"/>
      <c r="J10" s="11" t="s">
        <v>223</v>
      </c>
      <c r="K10" s="11"/>
      <c r="L10" s="11" t="s">
        <v>224</v>
      </c>
      <c r="M10" s="11"/>
      <c r="N10" s="11" t="s">
        <v>225</v>
      </c>
      <c r="O10" s="11"/>
      <c r="P10" s="12" t="s">
        <v>226</v>
      </c>
      <c r="Q10" s="12"/>
      <c r="R10" s="12" t="s">
        <v>227</v>
      </c>
      <c r="S10" s="12"/>
      <c r="T10" s="71" t="s">
        <v>228</v>
      </c>
      <c r="U10" s="71"/>
      <c r="V10" s="71" t="s">
        <v>229</v>
      </c>
      <c r="W10" s="71"/>
      <c r="X10" s="71" t="s">
        <v>230</v>
      </c>
      <c r="Y10" s="71"/>
      <c r="Z10" s="72" t="s">
        <v>231</v>
      </c>
      <c r="AA10" s="72"/>
      <c r="AB10" s="73" t="s">
        <v>217</v>
      </c>
      <c r="AC10" s="73"/>
      <c r="AD10" s="74" t="str">
        <f>CONCATENATE("(",D10,"+",F10,"+",H10,"+",L10,"+",N10,"+",P10,"+",J10,")","*","（","1","+",R10,")","*","(","1","+",T10,"+",V10,"+",X10,"+",Z10,")")</f>
        <v>(怪物本身速度+怪物升星附加速度+装备本身附加速度+装备进阶附加速度+装备镶嵌附加速度+人物装备附加速度+装备强化附加速度)*（1+人物装备套装附加速度百分比)*(1+法阵附加速度百分比+Buff附加速度百分比+队长技附加速度百分比+被动附加速度百分比)</v>
      </c>
      <c r="AE10" s="74"/>
    </row>
    <row r="11" spans="2:31" ht="16.5" x14ac:dyDescent="0.15">
      <c r="B11" s="75" t="s">
        <v>232</v>
      </c>
      <c r="C11" s="75"/>
      <c r="D11" s="72" t="s">
        <v>220</v>
      </c>
      <c r="E11" s="72"/>
      <c r="F11" s="82" t="s">
        <v>221</v>
      </c>
      <c r="G11" s="82"/>
      <c r="H11" s="72" t="s">
        <v>222</v>
      </c>
      <c r="I11" s="72"/>
      <c r="J11" s="11" t="s">
        <v>223</v>
      </c>
      <c r="K11" s="11"/>
      <c r="L11" s="11" t="s">
        <v>224</v>
      </c>
      <c r="M11" s="11"/>
      <c r="N11" s="11" t="s">
        <v>225</v>
      </c>
      <c r="O11" s="11"/>
      <c r="P11" s="12" t="s">
        <v>226</v>
      </c>
      <c r="Q11" s="12"/>
      <c r="R11" s="87"/>
      <c r="S11" s="88"/>
      <c r="T11" s="87"/>
      <c r="U11" s="88"/>
      <c r="V11" s="87"/>
      <c r="W11" s="88"/>
      <c r="X11" s="87"/>
      <c r="Y11" s="88"/>
      <c r="Z11" s="85"/>
      <c r="AA11" s="86"/>
      <c r="AB11" s="73" t="s">
        <v>195</v>
      </c>
      <c r="AC11" s="73"/>
      <c r="AD11" s="74" t="str">
        <f>CONCATENATE(D11,"+",F11,"+",H11,"+",L11,"+",N11,"+",P11,"+",J11)</f>
        <v>怪物本身速度+怪物升星附加速度+装备本身附加速度+装备进阶附加速度+装备镶嵌附加速度+人物装备附加速度+装备强化附加速度</v>
      </c>
      <c r="AE11" s="74"/>
    </row>
    <row r="12" spans="2:31" ht="16.5" x14ac:dyDescent="0.15">
      <c r="B12" s="75" t="s">
        <v>233</v>
      </c>
      <c r="C12" s="75"/>
      <c r="D12" s="72" t="s">
        <v>234</v>
      </c>
      <c r="E12" s="72"/>
      <c r="F12" s="72" t="s">
        <v>235</v>
      </c>
      <c r="G12" s="72"/>
      <c r="H12" s="72"/>
      <c r="I12" s="72"/>
      <c r="J12" s="76"/>
      <c r="K12" s="76"/>
      <c r="L12" s="76"/>
      <c r="M12" s="76"/>
      <c r="N12" s="76"/>
      <c r="O12" s="76"/>
      <c r="P12" s="77"/>
      <c r="Q12" s="77"/>
      <c r="R12" s="77"/>
      <c r="S12" s="77"/>
      <c r="T12" s="71"/>
      <c r="U12" s="71"/>
      <c r="V12" s="71"/>
      <c r="W12" s="71"/>
      <c r="X12" s="71"/>
      <c r="Y12" s="71"/>
      <c r="Z12" s="72"/>
      <c r="AA12" s="72"/>
      <c r="AB12" s="73" t="s">
        <v>236</v>
      </c>
      <c r="AC12" s="73"/>
      <c r="AD12" s="74" t="str">
        <f>CONCATENATE(D12,"*","（",1,"+",F12,")")</f>
        <v>怪物本身耐力*（1+被动附加耐力百分比)</v>
      </c>
      <c r="AE12" s="74"/>
    </row>
    <row r="13" spans="2:31" ht="16.5" x14ac:dyDescent="0.15">
      <c r="B13" s="75" t="s">
        <v>237</v>
      </c>
      <c r="C13" s="75"/>
      <c r="D13" s="72" t="s">
        <v>238</v>
      </c>
      <c r="E13" s="72"/>
      <c r="F13" s="82" t="s">
        <v>239</v>
      </c>
      <c r="G13" s="82"/>
      <c r="H13" s="72" t="s">
        <v>240</v>
      </c>
      <c r="I13" s="72"/>
      <c r="J13" s="11" t="s">
        <v>241</v>
      </c>
      <c r="K13" s="11"/>
      <c r="L13" s="11" t="s">
        <v>242</v>
      </c>
      <c r="M13" s="11"/>
      <c r="N13" s="11" t="s">
        <v>243</v>
      </c>
      <c r="O13" s="11"/>
      <c r="P13" s="12" t="s">
        <v>244</v>
      </c>
      <c r="Q13" s="12"/>
      <c r="R13" s="12" t="s">
        <v>245</v>
      </c>
      <c r="S13" s="12"/>
      <c r="T13" s="71" t="s">
        <v>246</v>
      </c>
      <c r="U13" s="71"/>
      <c r="V13" s="71" t="s">
        <v>247</v>
      </c>
      <c r="W13" s="71"/>
      <c r="X13" s="72" t="s">
        <v>248</v>
      </c>
      <c r="Y13" s="72"/>
      <c r="Z13" s="72"/>
      <c r="AA13" s="72"/>
      <c r="AB13" s="73" t="s">
        <v>249</v>
      </c>
      <c r="AC13" s="73"/>
      <c r="AD13" s="74" t="str">
        <f>CONCATENATE("(",D13,"+",F13,"+",H13,"+",L13,"+",N13,"+",P13,"+",J13,")","*","（","1","+",R13,")","*","(","1","+",T13,"+",V13,"+",X13,")")</f>
        <v>(怪物本身体力+怪物升星附加体力+装备本身附加体力+装备进阶附加体力+装备镶嵌附加体力+人物装备附加体力+装备强化附加体力)*（1+人物装备套装附加体力百分比)*(1+法阵附加体力百分比+队长技附加体力百分比+被动附加体力百分比)</v>
      </c>
      <c r="AE13" s="74"/>
    </row>
    <row r="14" spans="2:31" ht="16.5" x14ac:dyDescent="0.15">
      <c r="B14" s="75" t="s">
        <v>250</v>
      </c>
      <c r="C14" s="75"/>
      <c r="D14" s="72" t="s">
        <v>238</v>
      </c>
      <c r="E14" s="72"/>
      <c r="F14" s="82" t="s">
        <v>239</v>
      </c>
      <c r="G14" s="82"/>
      <c r="H14" s="72" t="s">
        <v>240</v>
      </c>
      <c r="I14" s="72"/>
      <c r="J14" s="11" t="s">
        <v>241</v>
      </c>
      <c r="K14" s="11"/>
      <c r="L14" s="11" t="s">
        <v>242</v>
      </c>
      <c r="M14" s="11"/>
      <c r="N14" s="11" t="s">
        <v>243</v>
      </c>
      <c r="O14" s="11"/>
      <c r="P14" s="12" t="s">
        <v>244</v>
      </c>
      <c r="Q14" s="12"/>
      <c r="R14" s="83"/>
      <c r="S14" s="84"/>
      <c r="T14" s="83"/>
      <c r="U14" s="84"/>
      <c r="V14" s="83"/>
      <c r="W14" s="84"/>
      <c r="X14" s="79"/>
      <c r="Y14" s="80"/>
      <c r="Z14" s="79"/>
      <c r="AA14" s="80"/>
      <c r="AB14" s="73" t="s">
        <v>195</v>
      </c>
      <c r="AC14" s="73"/>
      <c r="AD14" s="74" t="str">
        <f>CONCATENATE(D14,"+",F14,"+",H14,"+",L14,"+",N14,"+",P14,"+",J14)</f>
        <v>怪物本身体力+怪物升星附加体力+装备本身附加体力+装备进阶附加体力+装备镶嵌附加体力+人物装备附加体力+装备强化附加体力</v>
      </c>
      <c r="AE14" s="74"/>
    </row>
    <row r="15" spans="2:31" ht="16.5" x14ac:dyDescent="0.15">
      <c r="B15" s="81" t="s">
        <v>251</v>
      </c>
      <c r="C15" s="81"/>
      <c r="D15" s="72" t="s">
        <v>252</v>
      </c>
      <c r="E15" s="72"/>
      <c r="F15" s="82" t="s">
        <v>253</v>
      </c>
      <c r="G15" s="82"/>
      <c r="H15" s="72" t="s">
        <v>254</v>
      </c>
      <c r="I15" s="72"/>
      <c r="J15" s="78"/>
      <c r="K15" s="78"/>
      <c r="L15" s="72"/>
      <c r="M15" s="72"/>
      <c r="N15" s="78"/>
      <c r="O15" s="78"/>
      <c r="P15" s="71"/>
      <c r="Q15" s="71"/>
      <c r="R15" s="71"/>
      <c r="S15" s="71"/>
      <c r="T15" s="71"/>
      <c r="U15" s="71"/>
      <c r="V15" s="71"/>
      <c r="W15" s="71"/>
      <c r="X15" s="78"/>
      <c r="Y15" s="78"/>
      <c r="Z15" s="78"/>
      <c r="AA15" s="78"/>
      <c r="AB15" s="73" t="s">
        <v>255</v>
      </c>
      <c r="AC15" s="73"/>
      <c r="AD15" s="74" t="str">
        <f>CONCATENATE(D15,"+",F15,"+",H15)</f>
        <v>怪物本身生命回复+怪物升星附加生命回复+装备进阶附加生命回复</v>
      </c>
      <c r="AE15" s="74"/>
    </row>
    <row r="16" spans="2:31" ht="16.5" x14ac:dyDescent="0.15">
      <c r="B16" s="75" t="s">
        <v>256</v>
      </c>
      <c r="C16" s="75"/>
      <c r="D16" s="12" t="s">
        <v>257</v>
      </c>
      <c r="E16" s="12"/>
      <c r="F16" s="71" t="s">
        <v>258</v>
      </c>
      <c r="G16" s="71"/>
      <c r="H16" s="71" t="s">
        <v>259</v>
      </c>
      <c r="I16" s="71"/>
      <c r="J16" s="72" t="s">
        <v>260</v>
      </c>
      <c r="K16" s="72"/>
      <c r="L16" s="76"/>
      <c r="M16" s="76"/>
      <c r="N16" s="76"/>
      <c r="O16" s="76"/>
      <c r="P16" s="77"/>
      <c r="Q16" s="77"/>
      <c r="R16" s="77"/>
      <c r="S16" s="77"/>
      <c r="T16" s="71"/>
      <c r="U16" s="71"/>
      <c r="V16" s="71"/>
      <c r="W16" s="71"/>
      <c r="X16" s="72"/>
      <c r="Y16" s="72"/>
      <c r="Z16" s="72"/>
      <c r="AA16" s="72"/>
      <c r="AB16" s="73" t="s">
        <v>261</v>
      </c>
      <c r="AC16" s="73"/>
      <c r="AD16" s="74" t="str">
        <f>CONCATENATE(D16,"+",F16,"+",H16,"+",J16)</f>
        <v>人物装备套装附加五行加成百分比+法阵附加五行加成百分比+队长技附加五行加成百分比+被动附加五行加成百分比</v>
      </c>
      <c r="AE16" s="74"/>
    </row>
    <row r="22" spans="1:60" s="23" customFormat="1" ht="16.5" x14ac:dyDescent="0.15">
      <c r="A22" s="22" t="s">
        <v>270</v>
      </c>
    </row>
    <row r="23" spans="1:60" s="23" customFormat="1" ht="16.5" x14ac:dyDescent="0.15"/>
    <row r="24" spans="1:60" s="23" customFormat="1" ht="16.5" x14ac:dyDescent="0.15">
      <c r="A24" s="23" t="s">
        <v>271</v>
      </c>
    </row>
    <row r="25" spans="1:60" s="23" customFormat="1" ht="16.5" customHeight="1" x14ac:dyDescent="0.15">
      <c r="A25" s="66" t="s">
        <v>272</v>
      </c>
      <c r="B25" s="63"/>
      <c r="C25" s="63"/>
      <c r="D25" s="67" t="s">
        <v>273</v>
      </c>
      <c r="E25" s="67"/>
      <c r="F25" s="67"/>
      <c r="G25" s="64" t="s">
        <v>274</v>
      </c>
      <c r="H25" s="67" t="s">
        <v>275</v>
      </c>
      <c r="I25" s="67"/>
      <c r="J25" s="67"/>
      <c r="K25" s="24"/>
      <c r="L25" s="64" t="s">
        <v>274</v>
      </c>
      <c r="M25" s="68" t="s">
        <v>276</v>
      </c>
      <c r="N25" s="68"/>
      <c r="O25" s="68"/>
      <c r="P25" s="64" t="s">
        <v>274</v>
      </c>
      <c r="Q25" s="64" t="s">
        <v>277</v>
      </c>
      <c r="R25" s="64"/>
      <c r="S25" s="64"/>
      <c r="T25" s="64" t="s">
        <v>278</v>
      </c>
      <c r="U25" s="64" t="s">
        <v>279</v>
      </c>
      <c r="V25" s="64"/>
      <c r="W25" s="64"/>
      <c r="X25" s="64" t="s">
        <v>274</v>
      </c>
      <c r="Y25" s="64" t="s">
        <v>280</v>
      </c>
      <c r="Z25" s="64"/>
      <c r="AA25" s="64"/>
      <c r="AB25" s="64" t="s">
        <v>274</v>
      </c>
      <c r="AC25" s="64">
        <v>1</v>
      </c>
      <c r="AD25" s="64"/>
      <c r="AE25" s="64"/>
      <c r="AF25" s="64" t="s">
        <v>278</v>
      </c>
      <c r="AG25" s="64" t="s">
        <v>281</v>
      </c>
      <c r="AH25" s="64"/>
      <c r="AI25" s="64"/>
      <c r="AJ25" s="64" t="s">
        <v>278</v>
      </c>
      <c r="AK25" s="64" t="s">
        <v>282</v>
      </c>
      <c r="AL25" s="64"/>
      <c r="AM25" s="64"/>
      <c r="AN25" s="64" t="s">
        <v>278</v>
      </c>
      <c r="AO25" s="64" t="s">
        <v>283</v>
      </c>
      <c r="AP25" s="64"/>
      <c r="AQ25" s="64"/>
      <c r="AR25" s="64" t="s">
        <v>278</v>
      </c>
      <c r="AS25" s="64" t="s">
        <v>284</v>
      </c>
      <c r="AT25" s="64"/>
      <c r="AU25" s="64"/>
      <c r="AV25" s="64" t="s">
        <v>274</v>
      </c>
      <c r="AW25" s="64" t="s">
        <v>285</v>
      </c>
      <c r="AX25" s="64"/>
      <c r="AY25" s="64"/>
      <c r="AZ25" s="64" t="s">
        <v>274</v>
      </c>
      <c r="BA25" s="64" t="s">
        <v>286</v>
      </c>
      <c r="BB25" s="64"/>
      <c r="BC25" s="64"/>
    </row>
    <row r="26" spans="1:60" s="23" customFormat="1" ht="21.75" customHeight="1" x14ac:dyDescent="0.15">
      <c r="A26" s="63"/>
      <c r="B26" s="63"/>
      <c r="C26" s="63"/>
      <c r="D26" s="67"/>
      <c r="E26" s="67"/>
      <c r="F26" s="67"/>
      <c r="G26" s="64"/>
      <c r="H26" s="67"/>
      <c r="I26" s="67"/>
      <c r="J26" s="67"/>
      <c r="K26" s="24"/>
      <c r="L26" s="64"/>
      <c r="M26" s="68"/>
      <c r="N26" s="68"/>
      <c r="O26" s="68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</row>
    <row r="27" spans="1:60" s="23" customFormat="1" ht="22.5" customHeight="1" x14ac:dyDescent="0.15">
      <c r="A27" s="63"/>
      <c r="B27" s="63"/>
      <c r="C27" s="63"/>
      <c r="D27" s="67"/>
      <c r="E27" s="67"/>
      <c r="F27" s="67"/>
      <c r="G27" s="64"/>
      <c r="H27" s="67"/>
      <c r="I27" s="67"/>
      <c r="J27" s="67"/>
      <c r="K27" s="24"/>
      <c r="L27" s="64"/>
      <c r="M27" s="68"/>
      <c r="N27" s="68"/>
      <c r="O27" s="68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</row>
    <row r="28" spans="1:60" s="23" customFormat="1" ht="23.25" customHeight="1" x14ac:dyDescent="0.15">
      <c r="A28" s="63"/>
      <c r="B28" s="63"/>
      <c r="C28" s="63"/>
      <c r="D28" s="67"/>
      <c r="E28" s="67"/>
      <c r="F28" s="67"/>
      <c r="G28" s="64"/>
      <c r="H28" s="67"/>
      <c r="I28" s="67"/>
      <c r="J28" s="67"/>
      <c r="K28" s="24"/>
      <c r="L28" s="64"/>
      <c r="M28" s="68"/>
      <c r="N28" s="68"/>
      <c r="O28" s="68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</row>
    <row r="29" spans="1:60" s="23" customFormat="1" ht="16.5" x14ac:dyDescent="0.15">
      <c r="D29" s="64" t="s">
        <v>287</v>
      </c>
      <c r="E29" s="64"/>
      <c r="F29" s="64"/>
      <c r="G29" s="64"/>
      <c r="H29" s="64" t="s">
        <v>288</v>
      </c>
      <c r="I29" s="64"/>
      <c r="J29" s="64"/>
      <c r="K29" s="24"/>
      <c r="L29" s="64"/>
      <c r="M29" s="65" t="s">
        <v>289</v>
      </c>
      <c r="N29" s="65"/>
      <c r="O29" s="65"/>
      <c r="P29" s="64"/>
      <c r="Q29" s="64" t="s">
        <v>290</v>
      </c>
      <c r="R29" s="64"/>
      <c r="S29" s="64"/>
      <c r="T29" s="64"/>
      <c r="U29" s="64" t="s">
        <v>291</v>
      </c>
      <c r="V29" s="64"/>
      <c r="W29" s="64"/>
      <c r="X29" s="64"/>
      <c r="Y29" s="64" t="s">
        <v>292</v>
      </c>
      <c r="Z29" s="64"/>
      <c r="AA29" s="64"/>
      <c r="AB29" s="64"/>
      <c r="AC29" s="64"/>
      <c r="AD29" s="64"/>
      <c r="AE29" s="64"/>
      <c r="AF29" s="64"/>
      <c r="AG29" s="64" t="s">
        <v>293</v>
      </c>
      <c r="AH29" s="64"/>
      <c r="AI29" s="64"/>
      <c r="AJ29" s="64"/>
      <c r="AK29" s="70" t="s">
        <v>294</v>
      </c>
      <c r="AL29" s="70"/>
      <c r="AM29" s="70"/>
      <c r="AN29" s="64"/>
      <c r="AO29" s="64" t="s">
        <v>295</v>
      </c>
      <c r="AP29" s="64"/>
      <c r="AQ29" s="64"/>
      <c r="AR29" s="64"/>
      <c r="AS29" s="63" t="s">
        <v>296</v>
      </c>
      <c r="AT29" s="63"/>
      <c r="AU29" s="63"/>
      <c r="AV29" s="64"/>
      <c r="AW29" s="24"/>
      <c r="AX29" s="24"/>
      <c r="AY29" s="24"/>
      <c r="AZ29" s="64"/>
      <c r="BA29" s="24"/>
      <c r="BB29" s="24"/>
      <c r="BC29" s="24"/>
    </row>
    <row r="30" spans="1:60" s="23" customFormat="1" ht="16.5" x14ac:dyDescent="0.15">
      <c r="D30" s="64" t="s">
        <v>297</v>
      </c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3" t="s">
        <v>298</v>
      </c>
      <c r="Y30" s="63"/>
      <c r="Z30" s="63"/>
      <c r="AA30" s="63"/>
      <c r="AB30" s="63" t="s">
        <v>299</v>
      </c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4" t="s">
        <v>300</v>
      </c>
      <c r="AW30" s="64"/>
      <c r="AX30" s="64"/>
      <c r="AY30" s="64"/>
      <c r="AZ30" s="63" t="s">
        <v>301</v>
      </c>
      <c r="BA30" s="63"/>
      <c r="BB30" s="63"/>
      <c r="BC30" s="63"/>
      <c r="BE30" s="25"/>
      <c r="BF30" s="25"/>
      <c r="BG30" s="25"/>
      <c r="BH30" s="25"/>
    </row>
    <row r="31" spans="1:60" s="23" customFormat="1" ht="16.5" x14ac:dyDescent="0.15"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5"/>
      <c r="AQ31" s="25"/>
      <c r="AR31" s="25"/>
      <c r="AS31" s="25"/>
    </row>
    <row r="32" spans="1:60" s="23" customFormat="1" ht="16.5" x14ac:dyDescent="0.15">
      <c r="A32" s="23" t="s">
        <v>302</v>
      </c>
    </row>
    <row r="33" spans="1:62" s="23" customFormat="1" ht="21.75" customHeight="1" x14ac:dyDescent="0.15">
      <c r="A33" s="66" t="s">
        <v>303</v>
      </c>
      <c r="B33" s="63"/>
      <c r="C33" s="63"/>
      <c r="D33" s="67" t="s">
        <v>304</v>
      </c>
      <c r="E33" s="64"/>
      <c r="F33" s="64"/>
      <c r="G33" s="64" t="s">
        <v>274</v>
      </c>
      <c r="H33" s="67" t="s">
        <v>305</v>
      </c>
      <c r="I33" s="64"/>
      <c r="J33" s="64"/>
      <c r="K33" s="64" t="s">
        <v>274</v>
      </c>
      <c r="L33" s="67" t="s">
        <v>306</v>
      </c>
      <c r="M33" s="64"/>
      <c r="N33" s="64"/>
      <c r="O33" s="64" t="s">
        <v>274</v>
      </c>
      <c r="P33" s="64" t="s">
        <v>307</v>
      </c>
      <c r="Q33" s="64"/>
      <c r="R33" s="64"/>
      <c r="S33" s="64" t="s">
        <v>278</v>
      </c>
      <c r="T33" s="64" t="s">
        <v>279</v>
      </c>
      <c r="U33" s="64"/>
      <c r="V33" s="64"/>
      <c r="W33" s="64" t="s">
        <v>274</v>
      </c>
      <c r="X33" s="64" t="s">
        <v>308</v>
      </c>
      <c r="Y33" s="64"/>
      <c r="Z33" s="64"/>
      <c r="AA33" s="64" t="s">
        <v>274</v>
      </c>
      <c r="AB33" s="66" t="s">
        <v>309</v>
      </c>
      <c r="AC33" s="63"/>
      <c r="AD33" s="63"/>
      <c r="AE33" s="64" t="s">
        <v>274</v>
      </c>
      <c r="AF33" s="67" t="s">
        <v>310</v>
      </c>
      <c r="AG33" s="64"/>
      <c r="AH33" s="64"/>
      <c r="AI33" s="64" t="s">
        <v>274</v>
      </c>
      <c r="AJ33" s="64">
        <v>1</v>
      </c>
      <c r="AK33" s="64"/>
      <c r="AL33" s="64"/>
      <c r="AM33" s="64" t="s">
        <v>278</v>
      </c>
      <c r="AN33" s="64" t="s">
        <v>311</v>
      </c>
      <c r="AO33" s="64"/>
      <c r="AP33" s="64"/>
      <c r="AQ33" s="64" t="s">
        <v>278</v>
      </c>
      <c r="AR33" s="64" t="s">
        <v>312</v>
      </c>
      <c r="AS33" s="64"/>
      <c r="AT33" s="64"/>
      <c r="AU33" s="64" t="s">
        <v>278</v>
      </c>
      <c r="AV33" s="64" t="s">
        <v>313</v>
      </c>
      <c r="AW33" s="64"/>
      <c r="AX33" s="64"/>
      <c r="AY33" s="64" t="s">
        <v>278</v>
      </c>
      <c r="AZ33" s="64" t="s">
        <v>284</v>
      </c>
      <c r="BA33" s="64"/>
      <c r="BB33" s="64"/>
      <c r="BC33" s="64" t="s">
        <v>274</v>
      </c>
      <c r="BD33" s="64" t="s">
        <v>285</v>
      </c>
      <c r="BE33" s="64"/>
      <c r="BF33" s="64"/>
      <c r="BG33" s="64" t="s">
        <v>274</v>
      </c>
      <c r="BH33" s="64" t="s">
        <v>286</v>
      </c>
      <c r="BI33" s="64"/>
      <c r="BJ33" s="64"/>
    </row>
    <row r="34" spans="1:62" s="23" customFormat="1" ht="21.75" customHeight="1" x14ac:dyDescent="0.15">
      <c r="A34" s="63"/>
      <c r="B34" s="63"/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3"/>
      <c r="AC34" s="63"/>
      <c r="AD34" s="63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</row>
    <row r="35" spans="1:62" s="23" customFormat="1" ht="20.25" customHeight="1" x14ac:dyDescent="0.15">
      <c r="A35" s="63"/>
      <c r="B35" s="63"/>
      <c r="C35" s="63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3"/>
      <c r="AC35" s="63"/>
      <c r="AD35" s="63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</row>
    <row r="36" spans="1:62" s="23" customFormat="1" ht="13.5" customHeight="1" x14ac:dyDescent="0.15">
      <c r="A36" s="63"/>
      <c r="B36" s="63"/>
      <c r="C36" s="63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3"/>
      <c r="AC36" s="63"/>
      <c r="AD36" s="63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  <c r="BD36" s="64"/>
      <c r="BE36" s="64"/>
      <c r="BF36" s="64"/>
      <c r="BG36" s="64"/>
      <c r="BH36" s="64"/>
      <c r="BI36" s="64"/>
      <c r="BJ36" s="64"/>
    </row>
    <row r="37" spans="1:62" s="23" customFormat="1" ht="16.5" customHeight="1" x14ac:dyDescent="0.15">
      <c r="D37" s="64" t="s">
        <v>287</v>
      </c>
      <c r="E37" s="64"/>
      <c r="F37" s="64"/>
      <c r="G37" s="64"/>
      <c r="H37" s="64" t="s">
        <v>288</v>
      </c>
      <c r="I37" s="64"/>
      <c r="J37" s="64"/>
      <c r="K37" s="64"/>
      <c r="L37" s="65" t="s">
        <v>314</v>
      </c>
      <c r="M37" s="65"/>
      <c r="N37" s="65"/>
      <c r="O37" s="64"/>
      <c r="P37" s="64" t="s">
        <v>290</v>
      </c>
      <c r="Q37" s="64"/>
      <c r="R37" s="64"/>
      <c r="S37" s="64"/>
      <c r="T37" s="64" t="s">
        <v>291</v>
      </c>
      <c r="U37" s="64"/>
      <c r="V37" s="64"/>
      <c r="W37" s="64"/>
      <c r="X37" s="64" t="s">
        <v>292</v>
      </c>
      <c r="Y37" s="64"/>
      <c r="Z37" s="64"/>
      <c r="AA37" s="64"/>
      <c r="AB37" s="64" t="s">
        <v>315</v>
      </c>
      <c r="AC37" s="64"/>
      <c r="AD37" s="64"/>
      <c r="AE37" s="64"/>
      <c r="AF37" s="66" t="s">
        <v>316</v>
      </c>
      <c r="AG37" s="63"/>
      <c r="AH37" s="63"/>
      <c r="AI37" s="64"/>
      <c r="AJ37" s="70"/>
      <c r="AK37" s="70"/>
      <c r="AL37" s="70"/>
      <c r="AM37" s="64"/>
      <c r="AN37" s="70" t="s">
        <v>294</v>
      </c>
      <c r="AO37" s="70"/>
      <c r="AP37" s="70"/>
      <c r="AQ37" s="64"/>
      <c r="AR37" s="64" t="s">
        <v>293</v>
      </c>
      <c r="AS37" s="64"/>
      <c r="AT37" s="64"/>
      <c r="AU37" s="64"/>
      <c r="AV37" s="64" t="s">
        <v>317</v>
      </c>
      <c r="AW37" s="64"/>
      <c r="AX37" s="64"/>
      <c r="AY37" s="64"/>
      <c r="AZ37" s="63" t="s">
        <v>296</v>
      </c>
      <c r="BA37" s="63"/>
      <c r="BB37" s="63"/>
      <c r="BC37" s="64"/>
      <c r="BD37" s="64"/>
      <c r="BE37" s="64"/>
      <c r="BF37" s="64"/>
      <c r="BG37" s="64"/>
      <c r="BH37" s="64"/>
      <c r="BI37" s="64"/>
      <c r="BJ37" s="64"/>
    </row>
    <row r="38" spans="1:62" s="23" customFormat="1" ht="16.5" x14ac:dyDescent="0.15">
      <c r="D38" s="63" t="s">
        <v>297</v>
      </c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 t="s">
        <v>298</v>
      </c>
      <c r="X38" s="63"/>
      <c r="Y38" s="63"/>
      <c r="Z38" s="63"/>
      <c r="AA38" s="63" t="s">
        <v>299</v>
      </c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4" t="s">
        <v>300</v>
      </c>
      <c r="BD38" s="64"/>
      <c r="BE38" s="64"/>
      <c r="BF38" s="64"/>
      <c r="BG38" s="63" t="s">
        <v>318</v>
      </c>
      <c r="BH38" s="63"/>
      <c r="BI38" s="63"/>
      <c r="BJ38" s="63"/>
    </row>
    <row r="39" spans="1:62" s="23" customFormat="1" ht="16.5" x14ac:dyDescent="0.15"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5"/>
      <c r="AQ39" s="25"/>
      <c r="AR39" s="25"/>
      <c r="AS39" s="25"/>
    </row>
    <row r="40" spans="1:62" s="23" customFormat="1" ht="16.5" x14ac:dyDescent="0.15">
      <c r="A40" s="22" t="s">
        <v>319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5"/>
      <c r="AQ40" s="25"/>
      <c r="AR40" s="25"/>
      <c r="AS40" s="25"/>
    </row>
    <row r="41" spans="1:62" s="23" customFormat="1" ht="16.5" x14ac:dyDescent="0.15">
      <c r="A41" s="23" t="s">
        <v>320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5"/>
      <c r="AQ41" s="25"/>
      <c r="AR41" s="25"/>
      <c r="AS41" s="25"/>
      <c r="BC41" s="27"/>
      <c r="BD41" s="27"/>
      <c r="BE41" s="27"/>
      <c r="BF41" s="27"/>
      <c r="BG41" s="27"/>
      <c r="BH41" s="27"/>
      <c r="BI41" s="27"/>
    </row>
    <row r="42" spans="1:62" s="23" customFormat="1" ht="21" customHeight="1" x14ac:dyDescent="0.15">
      <c r="A42" s="66" t="s">
        <v>321</v>
      </c>
      <c r="B42" s="63"/>
      <c r="C42" s="63"/>
      <c r="D42" s="67" t="s">
        <v>304</v>
      </c>
      <c r="E42" s="64"/>
      <c r="F42" s="64"/>
      <c r="G42" s="64" t="s">
        <v>274</v>
      </c>
      <c r="H42" s="68" t="s">
        <v>306</v>
      </c>
      <c r="I42" s="69"/>
      <c r="J42" s="69"/>
      <c r="K42" s="64" t="s">
        <v>274</v>
      </c>
      <c r="L42" s="64" t="s">
        <v>322</v>
      </c>
      <c r="M42" s="64"/>
      <c r="N42" s="64"/>
      <c r="O42" s="64" t="s">
        <v>278</v>
      </c>
      <c r="P42" s="63" t="s">
        <v>323</v>
      </c>
      <c r="Q42" s="63"/>
      <c r="R42" s="63"/>
      <c r="S42" s="64" t="s">
        <v>274</v>
      </c>
      <c r="T42" s="64" t="s">
        <v>324</v>
      </c>
      <c r="U42" s="64"/>
      <c r="V42" s="64"/>
      <c r="W42" s="64" t="s">
        <v>274</v>
      </c>
      <c r="X42" s="64">
        <v>1</v>
      </c>
      <c r="Y42" s="64"/>
      <c r="Z42" s="64"/>
      <c r="AA42" s="64" t="s">
        <v>278</v>
      </c>
      <c r="AB42" s="64" t="s">
        <v>325</v>
      </c>
      <c r="AC42" s="64"/>
      <c r="AD42" s="64"/>
      <c r="AE42" s="64" t="s">
        <v>278</v>
      </c>
      <c r="AF42" s="64" t="s">
        <v>311</v>
      </c>
      <c r="AG42" s="64"/>
      <c r="AH42" s="64"/>
      <c r="AI42" s="64" t="s">
        <v>278</v>
      </c>
      <c r="AJ42" s="64" t="s">
        <v>313</v>
      </c>
      <c r="AK42" s="64"/>
      <c r="AL42" s="64"/>
      <c r="AM42" s="64" t="s">
        <v>278</v>
      </c>
      <c r="AN42" s="64" t="s">
        <v>284</v>
      </c>
      <c r="AO42" s="64"/>
      <c r="AP42" s="64"/>
      <c r="AQ42" s="64" t="s">
        <v>274</v>
      </c>
      <c r="AR42" s="64" t="s">
        <v>285</v>
      </c>
      <c r="AS42" s="64"/>
      <c r="AT42" s="64"/>
      <c r="AU42" s="64" t="s">
        <v>274</v>
      </c>
      <c r="AV42" s="64" t="s">
        <v>286</v>
      </c>
      <c r="AW42" s="64"/>
      <c r="AX42" s="64"/>
    </row>
    <row r="43" spans="1:62" s="23" customFormat="1" ht="21.75" customHeight="1" x14ac:dyDescent="0.15">
      <c r="A43" s="63"/>
      <c r="B43" s="63"/>
      <c r="C43" s="63"/>
      <c r="D43" s="64"/>
      <c r="E43" s="64"/>
      <c r="F43" s="64"/>
      <c r="G43" s="64"/>
      <c r="H43" s="69"/>
      <c r="I43" s="69"/>
      <c r="J43" s="69"/>
      <c r="K43" s="64"/>
      <c r="L43" s="64"/>
      <c r="M43" s="64"/>
      <c r="N43" s="64"/>
      <c r="O43" s="64"/>
      <c r="P43" s="63"/>
      <c r="Q43" s="63"/>
      <c r="R43" s="63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</row>
    <row r="44" spans="1:62" s="23" customFormat="1" ht="22.5" customHeight="1" x14ac:dyDescent="0.15">
      <c r="A44" s="63"/>
      <c r="B44" s="63"/>
      <c r="C44" s="63"/>
      <c r="D44" s="64"/>
      <c r="E44" s="64"/>
      <c r="F44" s="64"/>
      <c r="G44" s="64"/>
      <c r="H44" s="69"/>
      <c r="I44" s="69"/>
      <c r="J44" s="69"/>
      <c r="K44" s="64"/>
      <c r="L44" s="64"/>
      <c r="M44" s="64"/>
      <c r="N44" s="64"/>
      <c r="O44" s="64"/>
      <c r="P44" s="63"/>
      <c r="Q44" s="63"/>
      <c r="R44" s="63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</row>
    <row r="45" spans="1:62" s="23" customFormat="1" ht="13.5" customHeight="1" x14ac:dyDescent="0.15">
      <c r="A45" s="63"/>
      <c r="B45" s="63"/>
      <c r="C45" s="63"/>
      <c r="D45" s="64"/>
      <c r="E45" s="64"/>
      <c r="F45" s="64"/>
      <c r="G45" s="64"/>
      <c r="H45" s="69"/>
      <c r="I45" s="69"/>
      <c r="J45" s="69"/>
      <c r="K45" s="64"/>
      <c r="L45" s="64"/>
      <c r="M45" s="64"/>
      <c r="N45" s="64"/>
      <c r="O45" s="64"/>
      <c r="P45" s="63"/>
      <c r="Q45" s="63"/>
      <c r="R45" s="63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</row>
    <row r="46" spans="1:62" s="23" customFormat="1" ht="16.5" customHeight="1" x14ac:dyDescent="0.15">
      <c r="D46" s="64" t="s">
        <v>287</v>
      </c>
      <c r="E46" s="64"/>
      <c r="F46" s="64"/>
      <c r="G46" s="64"/>
      <c r="H46" s="65" t="s">
        <v>314</v>
      </c>
      <c r="I46" s="65"/>
      <c r="J46" s="65"/>
      <c r="K46" s="64"/>
      <c r="L46" s="64" t="s">
        <v>290</v>
      </c>
      <c r="M46" s="64"/>
      <c r="N46" s="64"/>
      <c r="O46" s="64"/>
      <c r="P46" s="63" t="s">
        <v>326</v>
      </c>
      <c r="Q46" s="63"/>
      <c r="R46" s="63"/>
      <c r="S46" s="64"/>
      <c r="T46" s="64" t="s">
        <v>327</v>
      </c>
      <c r="U46" s="64"/>
      <c r="V46" s="64"/>
      <c r="W46" s="64"/>
      <c r="X46" s="64"/>
      <c r="Y46" s="64"/>
      <c r="Z46" s="64"/>
      <c r="AA46" s="64"/>
      <c r="AB46" s="64" t="s">
        <v>293</v>
      </c>
      <c r="AC46" s="64"/>
      <c r="AD46" s="64"/>
      <c r="AE46" s="64"/>
      <c r="AF46" s="64" t="s">
        <v>294</v>
      </c>
      <c r="AG46" s="64"/>
      <c r="AH46" s="64"/>
      <c r="AI46" s="64"/>
      <c r="AJ46" s="64" t="s">
        <v>317</v>
      </c>
      <c r="AK46" s="64"/>
      <c r="AL46" s="64"/>
      <c r="AM46" s="64"/>
      <c r="AN46" s="63" t="s">
        <v>296</v>
      </c>
      <c r="AO46" s="63"/>
      <c r="AP46" s="63"/>
      <c r="AQ46" s="64"/>
      <c r="AR46" s="63"/>
      <c r="AS46" s="63"/>
      <c r="AT46" s="63"/>
      <c r="AU46" s="64"/>
      <c r="AV46" s="63"/>
      <c r="AW46" s="63"/>
      <c r="AX46" s="63"/>
    </row>
    <row r="47" spans="1:62" s="23" customFormat="1" ht="16.5" x14ac:dyDescent="0.15">
      <c r="D47" s="63" t="s">
        <v>297</v>
      </c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 t="s">
        <v>298</v>
      </c>
      <c r="T47" s="63"/>
      <c r="U47" s="63"/>
      <c r="V47" s="63"/>
      <c r="W47" s="63" t="s">
        <v>299</v>
      </c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4" t="s">
        <v>300</v>
      </c>
      <c r="AR47" s="64"/>
      <c r="AS47" s="64"/>
      <c r="AT47" s="64"/>
      <c r="AU47" s="63" t="s">
        <v>301</v>
      </c>
      <c r="AV47" s="63"/>
      <c r="AW47" s="63"/>
      <c r="AX47" s="63"/>
    </row>
  </sheetData>
  <mergeCells count="287">
    <mergeCell ref="Z4:AA4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N4:O4"/>
    <mergeCell ref="P4:Q4"/>
    <mergeCell ref="R4:S4"/>
    <mergeCell ref="T4:U4"/>
    <mergeCell ref="V4:W4"/>
    <mergeCell ref="X4:Y4"/>
    <mergeCell ref="B4:C4"/>
    <mergeCell ref="D4:E4"/>
    <mergeCell ref="F4:G4"/>
    <mergeCell ref="H4:I4"/>
    <mergeCell ref="J4:K4"/>
    <mergeCell ref="L4:M4"/>
    <mergeCell ref="AB5:AC5"/>
    <mergeCell ref="AD5:AE5"/>
    <mergeCell ref="B6:C6"/>
    <mergeCell ref="D6:E6"/>
    <mergeCell ref="F6:G6"/>
    <mergeCell ref="H6:I6"/>
    <mergeCell ref="R6:S6"/>
    <mergeCell ref="T6:U6"/>
    <mergeCell ref="V6:W6"/>
    <mergeCell ref="X6:Y6"/>
    <mergeCell ref="P5:Q5"/>
    <mergeCell ref="R5:S5"/>
    <mergeCell ref="T5:U5"/>
    <mergeCell ref="V5:W5"/>
    <mergeCell ref="X5:Y5"/>
    <mergeCell ref="Z5:AA5"/>
    <mergeCell ref="Z6:AA6"/>
    <mergeCell ref="AB6:AC6"/>
    <mergeCell ref="AD6:AE6"/>
    <mergeCell ref="B7:C7"/>
    <mergeCell ref="D7:E7"/>
    <mergeCell ref="F7:G7"/>
    <mergeCell ref="H7:I7"/>
    <mergeCell ref="R7:S7"/>
    <mergeCell ref="T7:U7"/>
    <mergeCell ref="V7:W7"/>
    <mergeCell ref="X7:Y7"/>
    <mergeCell ref="Z7:AA7"/>
    <mergeCell ref="AB7:AC7"/>
    <mergeCell ref="AD7:AE7"/>
    <mergeCell ref="B8:C8"/>
    <mergeCell ref="D8:E8"/>
    <mergeCell ref="F8:G8"/>
    <mergeCell ref="H8:I8"/>
    <mergeCell ref="Z8:AA8"/>
    <mergeCell ref="AB8:AC8"/>
    <mergeCell ref="AD8:AE8"/>
    <mergeCell ref="B9:C9"/>
    <mergeCell ref="D9:E9"/>
    <mergeCell ref="F9:G9"/>
    <mergeCell ref="H9:I9"/>
    <mergeCell ref="R9:S9"/>
    <mergeCell ref="T9:U9"/>
    <mergeCell ref="V9:W9"/>
    <mergeCell ref="X9:Y9"/>
    <mergeCell ref="Z9:AA9"/>
    <mergeCell ref="AB9:AC9"/>
    <mergeCell ref="AD9:AE9"/>
    <mergeCell ref="B10:C10"/>
    <mergeCell ref="D10:E10"/>
    <mergeCell ref="F10:G10"/>
    <mergeCell ref="H10:I10"/>
    <mergeCell ref="T10:U10"/>
    <mergeCell ref="V10:W10"/>
    <mergeCell ref="X10:Y10"/>
    <mergeCell ref="Z10:AA10"/>
    <mergeCell ref="AB10:AC10"/>
    <mergeCell ref="AD10:AE10"/>
    <mergeCell ref="B11:C11"/>
    <mergeCell ref="D11:E11"/>
    <mergeCell ref="F11:G11"/>
    <mergeCell ref="H11:I11"/>
    <mergeCell ref="R11:S11"/>
    <mergeCell ref="T11:U11"/>
    <mergeCell ref="V11:W11"/>
    <mergeCell ref="X11:Y11"/>
    <mergeCell ref="Z11:AA11"/>
    <mergeCell ref="AB11:AC11"/>
    <mergeCell ref="AD11:AE11"/>
    <mergeCell ref="B12:C12"/>
    <mergeCell ref="D12:E12"/>
    <mergeCell ref="F12:G12"/>
    <mergeCell ref="H12:I12"/>
    <mergeCell ref="J12:K12"/>
    <mergeCell ref="L12:M12"/>
    <mergeCell ref="N12:O12"/>
    <mergeCell ref="AB12:AC12"/>
    <mergeCell ref="AD12:AE12"/>
    <mergeCell ref="B13:C13"/>
    <mergeCell ref="D13:E13"/>
    <mergeCell ref="F13:G13"/>
    <mergeCell ref="H13:I13"/>
    <mergeCell ref="T13:U13"/>
    <mergeCell ref="V13:W13"/>
    <mergeCell ref="X13:Y13"/>
    <mergeCell ref="Z13:AA13"/>
    <mergeCell ref="P12:Q12"/>
    <mergeCell ref="R12:S12"/>
    <mergeCell ref="T12:U12"/>
    <mergeCell ref="V12:W12"/>
    <mergeCell ref="X12:Y12"/>
    <mergeCell ref="Z12:AA12"/>
    <mergeCell ref="AB13:AC13"/>
    <mergeCell ref="AD13:AE13"/>
    <mergeCell ref="B14:C14"/>
    <mergeCell ref="D14:E14"/>
    <mergeCell ref="F14:G14"/>
    <mergeCell ref="H14:I14"/>
    <mergeCell ref="R14:S14"/>
    <mergeCell ref="T14:U14"/>
    <mergeCell ref="V14:W14"/>
    <mergeCell ref="X14:Y14"/>
    <mergeCell ref="Z14:AA14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T16:U16"/>
    <mergeCell ref="V16:W16"/>
    <mergeCell ref="X16:Y16"/>
    <mergeCell ref="Z16:AA16"/>
    <mergeCell ref="AB16:AC16"/>
    <mergeCell ref="AD16:AE16"/>
    <mergeCell ref="AB15:AC15"/>
    <mergeCell ref="AD15:AE15"/>
    <mergeCell ref="B16:C16"/>
    <mergeCell ref="F16:G16"/>
    <mergeCell ref="H16:I16"/>
    <mergeCell ref="J16:K16"/>
    <mergeCell ref="L16:M16"/>
    <mergeCell ref="N16:O16"/>
    <mergeCell ref="P16:Q16"/>
    <mergeCell ref="R16:S16"/>
    <mergeCell ref="P15:Q15"/>
    <mergeCell ref="R15:S15"/>
    <mergeCell ref="T15:U15"/>
    <mergeCell ref="V15:W15"/>
    <mergeCell ref="X15:Y15"/>
    <mergeCell ref="Z15:AA15"/>
    <mergeCell ref="AK29:AM29"/>
    <mergeCell ref="P25:P29"/>
    <mergeCell ref="Q25:S28"/>
    <mergeCell ref="T25:T29"/>
    <mergeCell ref="U25:W28"/>
    <mergeCell ref="X25:X29"/>
    <mergeCell ref="Y25:AA28"/>
    <mergeCell ref="A25:C28"/>
    <mergeCell ref="D25:F28"/>
    <mergeCell ref="G25:G29"/>
    <mergeCell ref="H25:J28"/>
    <mergeCell ref="L25:L29"/>
    <mergeCell ref="M25:O28"/>
    <mergeCell ref="AZ25:AZ29"/>
    <mergeCell ref="BA25:BC28"/>
    <mergeCell ref="D29:F29"/>
    <mergeCell ref="H29:J29"/>
    <mergeCell ref="M29:O29"/>
    <mergeCell ref="Q29:S29"/>
    <mergeCell ref="U29:W29"/>
    <mergeCell ref="Y29:AA29"/>
    <mergeCell ref="AC29:AE29"/>
    <mergeCell ref="AG29:AI29"/>
    <mergeCell ref="AN25:AN29"/>
    <mergeCell ref="AO25:AQ28"/>
    <mergeCell ref="AR25:AR29"/>
    <mergeCell ref="AS25:AU28"/>
    <mergeCell ref="AV25:AV29"/>
    <mergeCell ref="AW25:AY28"/>
    <mergeCell ref="AO29:AQ29"/>
    <mergeCell ref="AS29:AU29"/>
    <mergeCell ref="AB25:AB29"/>
    <mergeCell ref="AC25:AE28"/>
    <mergeCell ref="AF25:AF29"/>
    <mergeCell ref="AG25:AI28"/>
    <mergeCell ref="AJ25:AJ29"/>
    <mergeCell ref="AK25:AM28"/>
    <mergeCell ref="D30:W30"/>
    <mergeCell ref="X30:AA30"/>
    <mergeCell ref="AB30:AU30"/>
    <mergeCell ref="AV30:AY30"/>
    <mergeCell ref="AZ30:BC30"/>
    <mergeCell ref="A33:C36"/>
    <mergeCell ref="D33:F36"/>
    <mergeCell ref="G33:G37"/>
    <mergeCell ref="H33:J36"/>
    <mergeCell ref="K33:K37"/>
    <mergeCell ref="AN37:AP37"/>
    <mergeCell ref="AR37:AT37"/>
    <mergeCell ref="X33:Z36"/>
    <mergeCell ref="AA33:AA37"/>
    <mergeCell ref="AB33:AD36"/>
    <mergeCell ref="AE33:AE37"/>
    <mergeCell ref="AF33:AH36"/>
    <mergeCell ref="AI33:AI37"/>
    <mergeCell ref="L33:N36"/>
    <mergeCell ref="O33:O37"/>
    <mergeCell ref="P33:R36"/>
    <mergeCell ref="S33:S37"/>
    <mergeCell ref="T33:V36"/>
    <mergeCell ref="W33:W37"/>
    <mergeCell ref="BH33:BJ37"/>
    <mergeCell ref="D37:F37"/>
    <mergeCell ref="H37:J37"/>
    <mergeCell ref="L37:N37"/>
    <mergeCell ref="P37:R37"/>
    <mergeCell ref="T37:V37"/>
    <mergeCell ref="X37:Z37"/>
    <mergeCell ref="AB37:AD37"/>
    <mergeCell ref="AF37:AH37"/>
    <mergeCell ref="AJ37:AL37"/>
    <mergeCell ref="AV33:AX36"/>
    <mergeCell ref="AY33:AY37"/>
    <mergeCell ref="AZ33:BB36"/>
    <mergeCell ref="BC33:BC37"/>
    <mergeCell ref="BD33:BF37"/>
    <mergeCell ref="BG33:BG37"/>
    <mergeCell ref="AV37:AX37"/>
    <mergeCell ref="AZ37:BB37"/>
    <mergeCell ref="AJ33:AL36"/>
    <mergeCell ref="AM33:AM37"/>
    <mergeCell ref="AN33:AP36"/>
    <mergeCell ref="AQ33:AQ37"/>
    <mergeCell ref="AR33:AT36"/>
    <mergeCell ref="AU33:AU37"/>
    <mergeCell ref="D38:V38"/>
    <mergeCell ref="W38:Z38"/>
    <mergeCell ref="AA38:BB38"/>
    <mergeCell ref="BC38:BF38"/>
    <mergeCell ref="BG38:BJ38"/>
    <mergeCell ref="A42:C45"/>
    <mergeCell ref="D42:F45"/>
    <mergeCell ref="G42:G46"/>
    <mergeCell ref="H42:J45"/>
    <mergeCell ref="K42:K46"/>
    <mergeCell ref="X42:Z45"/>
    <mergeCell ref="AA42:AA46"/>
    <mergeCell ref="AB42:AD45"/>
    <mergeCell ref="AE42:AE46"/>
    <mergeCell ref="AF42:AH45"/>
    <mergeCell ref="AI42:AI46"/>
    <mergeCell ref="L42:N45"/>
    <mergeCell ref="O42:O46"/>
    <mergeCell ref="P42:R45"/>
    <mergeCell ref="S42:S46"/>
    <mergeCell ref="T42:V45"/>
    <mergeCell ref="W42:W46"/>
    <mergeCell ref="AV46:AX46"/>
    <mergeCell ref="D47:R47"/>
    <mergeCell ref="S47:V47"/>
    <mergeCell ref="W47:AP47"/>
    <mergeCell ref="AQ47:AT47"/>
    <mergeCell ref="AU47:AX47"/>
    <mergeCell ref="AV42:AX45"/>
    <mergeCell ref="D46:F46"/>
    <mergeCell ref="H46:J46"/>
    <mergeCell ref="L46:N46"/>
    <mergeCell ref="P46:R46"/>
    <mergeCell ref="T46:V46"/>
    <mergeCell ref="X46:Z46"/>
    <mergeCell ref="AB46:AD46"/>
    <mergeCell ref="AF46:AH46"/>
    <mergeCell ref="AJ46:AL46"/>
    <mergeCell ref="AJ42:AL45"/>
    <mergeCell ref="AM42:AM46"/>
    <mergeCell ref="AN42:AP45"/>
    <mergeCell ref="AQ42:AQ46"/>
    <mergeCell ref="AR42:AT45"/>
    <mergeCell ref="AU42:AU46"/>
    <mergeCell ref="AN46:AP46"/>
    <mergeCell ref="AR46:AT4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6"/>
  <sheetViews>
    <sheetView topLeftCell="A118" zoomScale="85" zoomScaleNormal="85" workbookViewId="0">
      <selection activeCell="A118" sqref="A1:A1048576"/>
    </sheetView>
  </sheetViews>
  <sheetFormatPr defaultRowHeight="20.25" x14ac:dyDescent="0.15"/>
  <cols>
    <col min="1" max="1" width="20.125" style="28" customWidth="1"/>
    <col min="2" max="2" width="30.75" style="28" customWidth="1"/>
    <col min="3" max="3" width="22" style="28" customWidth="1"/>
    <col min="4" max="4" width="34.875" style="28" customWidth="1"/>
    <col min="5" max="5" width="17.75" style="28" customWidth="1"/>
    <col min="6" max="6" width="22.75" style="28" customWidth="1"/>
    <col min="7" max="7" width="29.75" style="28" customWidth="1"/>
    <col min="8" max="8" width="24.25" style="28" customWidth="1"/>
    <col min="9" max="9" width="21.375" style="28" customWidth="1"/>
    <col min="10" max="10" width="17.125" style="28" customWidth="1"/>
    <col min="11" max="11" width="12.125" style="28" bestFit="1" customWidth="1"/>
    <col min="12" max="16384" width="9" style="28"/>
  </cols>
  <sheetData>
    <row r="1" spans="1:7" x14ac:dyDescent="0.15">
      <c r="A1" s="28" t="s">
        <v>0</v>
      </c>
    </row>
    <row r="2" spans="1:7" x14ac:dyDescent="0.15">
      <c r="B2" s="28" t="s">
        <v>1</v>
      </c>
      <c r="D2" s="28" t="s">
        <v>5</v>
      </c>
      <c r="F2" s="28" t="s">
        <v>13</v>
      </c>
    </row>
    <row r="3" spans="1:7" ht="21" x14ac:dyDescent="0.35">
      <c r="B3" s="29" t="s">
        <v>2</v>
      </c>
      <c r="C3" s="1">
        <v>15</v>
      </c>
      <c r="D3" s="29" t="s">
        <v>2</v>
      </c>
      <c r="E3" s="1">
        <v>17</v>
      </c>
      <c r="F3" s="30" t="str">
        <f>"受击方受到"&amp;E21</f>
        <v>受击方受到治疗</v>
      </c>
      <c r="G3" s="31">
        <f>A136</f>
        <v>11.491200000000003</v>
      </c>
    </row>
    <row r="4" spans="1:7" ht="21" x14ac:dyDescent="0.15">
      <c r="B4" s="32" t="s">
        <v>3</v>
      </c>
      <c r="C4" s="2">
        <v>200</v>
      </c>
      <c r="D4" s="33" t="s">
        <v>6</v>
      </c>
      <c r="E4" s="2">
        <v>500</v>
      </c>
    </row>
    <row r="5" spans="1:7" ht="21" x14ac:dyDescent="0.15">
      <c r="B5" s="34" t="s">
        <v>4</v>
      </c>
      <c r="C5" s="2">
        <v>150</v>
      </c>
      <c r="D5" s="33" t="s">
        <v>68</v>
      </c>
      <c r="E5" s="3">
        <v>0.2</v>
      </c>
    </row>
    <row r="6" spans="1:7" ht="21" x14ac:dyDescent="0.15">
      <c r="B6" s="34" t="s">
        <v>7</v>
      </c>
      <c r="C6" s="2">
        <v>200</v>
      </c>
      <c r="D6" s="33" t="s">
        <v>72</v>
      </c>
      <c r="E6" s="3">
        <v>1.1000000000000001</v>
      </c>
    </row>
    <row r="7" spans="1:7" ht="21" x14ac:dyDescent="0.15">
      <c r="B7" s="34" t="s">
        <v>67</v>
      </c>
      <c r="C7" s="3">
        <v>0.13</v>
      </c>
      <c r="D7" s="35" t="s">
        <v>8</v>
      </c>
      <c r="E7" s="3">
        <v>0.1</v>
      </c>
    </row>
    <row r="8" spans="1:7" ht="21" x14ac:dyDescent="0.15">
      <c r="B8" s="36" t="s">
        <v>66</v>
      </c>
      <c r="C8" s="3">
        <v>0.12</v>
      </c>
      <c r="D8" s="35" t="s">
        <v>9</v>
      </c>
      <c r="E8" s="3">
        <v>0.15</v>
      </c>
    </row>
    <row r="9" spans="1:7" ht="21" x14ac:dyDescent="0.15">
      <c r="B9" s="36" t="s">
        <v>69</v>
      </c>
      <c r="C9" s="3">
        <v>0.14000000000000001</v>
      </c>
      <c r="D9" s="35" t="s">
        <v>10</v>
      </c>
      <c r="E9" s="3">
        <v>0.2</v>
      </c>
    </row>
    <row r="10" spans="1:7" ht="21" x14ac:dyDescent="0.15">
      <c r="B10" s="36" t="s">
        <v>70</v>
      </c>
      <c r="C10" s="3">
        <v>0.15</v>
      </c>
      <c r="D10" s="35" t="s">
        <v>11</v>
      </c>
      <c r="E10" s="3">
        <v>0.25</v>
      </c>
    </row>
    <row r="11" spans="1:7" ht="21" x14ac:dyDescent="0.15">
      <c r="B11" s="36" t="s">
        <v>71</v>
      </c>
      <c r="C11" s="3">
        <v>0.16</v>
      </c>
      <c r="D11" s="35" t="s">
        <v>12</v>
      </c>
      <c r="E11" s="3">
        <v>0.3</v>
      </c>
    </row>
    <row r="12" spans="1:7" ht="21" x14ac:dyDescent="0.15">
      <c r="B12" s="36" t="s">
        <v>147</v>
      </c>
      <c r="C12" s="3">
        <v>0.17</v>
      </c>
    </row>
    <row r="13" spans="1:7" ht="21" x14ac:dyDescent="0.15">
      <c r="B13" s="36" t="s">
        <v>73</v>
      </c>
      <c r="C13" s="3">
        <v>0.18</v>
      </c>
    </row>
    <row r="14" spans="1:7" ht="21" x14ac:dyDescent="0.15">
      <c r="B14" s="37" t="s">
        <v>119</v>
      </c>
      <c r="C14" s="3">
        <v>0.04</v>
      </c>
    </row>
    <row r="15" spans="1:7" ht="21" x14ac:dyDescent="0.15">
      <c r="B15" s="37" t="s">
        <v>120</v>
      </c>
      <c r="C15" s="3">
        <v>0.05</v>
      </c>
    </row>
    <row r="16" spans="1:7" ht="21" x14ac:dyDescent="0.15">
      <c r="B16" s="37" t="s">
        <v>121</v>
      </c>
      <c r="C16" s="3">
        <v>0.06</v>
      </c>
    </row>
    <row r="17" spans="2:5" ht="21" x14ac:dyDescent="0.15">
      <c r="B17" s="37" t="s">
        <v>122</v>
      </c>
      <c r="C17" s="3">
        <v>7.0000000000000007E-2</v>
      </c>
    </row>
    <row r="18" spans="2:5" ht="21" x14ac:dyDescent="0.15">
      <c r="B18" s="37" t="s">
        <v>148</v>
      </c>
      <c r="C18" s="3">
        <v>0.08</v>
      </c>
    </row>
    <row r="19" spans="2:5" ht="21" x14ac:dyDescent="0.15">
      <c r="B19" s="37" t="s">
        <v>74</v>
      </c>
      <c r="C19" s="3">
        <v>0.09</v>
      </c>
      <c r="D19" s="38" t="s">
        <v>101</v>
      </c>
      <c r="E19" s="5" t="s">
        <v>163</v>
      </c>
    </row>
    <row r="20" spans="2:5" ht="21" x14ac:dyDescent="0.15">
      <c r="B20" s="39" t="s">
        <v>136</v>
      </c>
      <c r="C20" s="3">
        <v>0.12</v>
      </c>
      <c r="D20" s="38" t="s">
        <v>102</v>
      </c>
      <c r="E20" s="5" t="s">
        <v>164</v>
      </c>
    </row>
    <row r="21" spans="2:5" ht="21" x14ac:dyDescent="0.15">
      <c r="B21" s="39" t="s">
        <v>137</v>
      </c>
      <c r="C21" s="3">
        <v>0.13</v>
      </c>
      <c r="D21" s="38" t="s">
        <v>103</v>
      </c>
      <c r="E21" s="5" t="s">
        <v>165</v>
      </c>
    </row>
    <row r="22" spans="2:5" ht="21" x14ac:dyDescent="0.15">
      <c r="B22" s="39" t="s">
        <v>138</v>
      </c>
      <c r="C22" s="3">
        <v>0.14000000000000001</v>
      </c>
      <c r="D22" s="38" t="s">
        <v>104</v>
      </c>
      <c r="E22" s="5" t="s">
        <v>105</v>
      </c>
    </row>
    <row r="23" spans="2:5" ht="21" x14ac:dyDescent="0.15">
      <c r="B23" s="39" t="s">
        <v>139</v>
      </c>
      <c r="C23" s="3">
        <v>0.15</v>
      </c>
    </row>
    <row r="24" spans="2:5" ht="21" x14ac:dyDescent="0.15">
      <c r="B24" s="36" t="s">
        <v>145</v>
      </c>
      <c r="C24" s="3">
        <v>0.24</v>
      </c>
    </row>
    <row r="25" spans="2:5" ht="21" x14ac:dyDescent="0.15">
      <c r="B25" s="36" t="s">
        <v>146</v>
      </c>
      <c r="C25" s="3">
        <v>0.25</v>
      </c>
    </row>
    <row r="26" spans="2:5" ht="21" x14ac:dyDescent="0.15">
      <c r="B26" s="34" t="s">
        <v>76</v>
      </c>
      <c r="C26" s="3">
        <v>0.19</v>
      </c>
    </row>
    <row r="27" spans="2:5" ht="21" x14ac:dyDescent="0.15">
      <c r="B27" s="34" t="s">
        <v>91</v>
      </c>
      <c r="C27" s="5">
        <v>0.2</v>
      </c>
    </row>
    <row r="47" spans="1:2" x14ac:dyDescent="0.15">
      <c r="A47" s="28" t="s">
        <v>106</v>
      </c>
      <c r="B47" s="40" t="s">
        <v>107</v>
      </c>
    </row>
    <row r="48" spans="1:2" x14ac:dyDescent="0.15">
      <c r="B48" s="41"/>
    </row>
    <row r="49" spans="1:8" x14ac:dyDescent="0.35">
      <c r="B49" s="42" t="s">
        <v>111</v>
      </c>
    </row>
    <row r="50" spans="1:8" ht="21" x14ac:dyDescent="0.15">
      <c r="B50" s="43" t="s">
        <v>108</v>
      </c>
    </row>
    <row r="51" spans="1:8" x14ac:dyDescent="0.15">
      <c r="B51" s="44" t="s">
        <v>109</v>
      </c>
    </row>
    <row r="53" spans="1:8" x14ac:dyDescent="0.35">
      <c r="B53" s="45" t="s">
        <v>110</v>
      </c>
    </row>
    <row r="54" spans="1:8" x14ac:dyDescent="0.35">
      <c r="B54" s="46" t="s">
        <v>112</v>
      </c>
    </row>
    <row r="59" spans="1:8" x14ac:dyDescent="0.15">
      <c r="A59" s="47"/>
    </row>
    <row r="60" spans="1:8" x14ac:dyDescent="0.35">
      <c r="A60" s="48" t="s">
        <v>50</v>
      </c>
      <c r="B60" s="48" t="s">
        <v>51</v>
      </c>
      <c r="C60" s="48" t="s">
        <v>52</v>
      </c>
      <c r="D60" s="48" t="s">
        <v>53</v>
      </c>
    </row>
    <row r="61" spans="1:8" x14ac:dyDescent="0.15">
      <c r="A61" s="49">
        <f>C61*D61</f>
        <v>99</v>
      </c>
      <c r="B61" s="49">
        <f>E3</f>
        <v>17</v>
      </c>
      <c r="C61" s="50">
        <v>99</v>
      </c>
      <c r="D61" s="50">
        <v>1</v>
      </c>
    </row>
    <row r="63" spans="1:8" x14ac:dyDescent="0.35">
      <c r="A63" s="48" t="s">
        <v>32</v>
      </c>
      <c r="B63" s="48" t="s">
        <v>33</v>
      </c>
      <c r="C63" s="48" t="s">
        <v>34</v>
      </c>
      <c r="D63" s="48" t="s">
        <v>35</v>
      </c>
      <c r="E63" s="48" t="s">
        <v>36</v>
      </c>
      <c r="F63" s="48" t="s">
        <v>37</v>
      </c>
      <c r="G63" s="48" t="s">
        <v>38</v>
      </c>
      <c r="H63" s="48" t="s">
        <v>39</v>
      </c>
    </row>
    <row r="64" spans="1:8" ht="21" x14ac:dyDescent="0.15">
      <c r="A64" s="49">
        <f>B64+C64+D64+E64+F64+G64+H64</f>
        <v>392</v>
      </c>
      <c r="B64" s="49">
        <f>A61</f>
        <v>99</v>
      </c>
      <c r="C64" s="2">
        <v>12</v>
      </c>
      <c r="D64" s="2">
        <v>12</v>
      </c>
      <c r="E64" s="2">
        <v>12</v>
      </c>
      <c r="F64" s="2">
        <v>123</v>
      </c>
      <c r="G64" s="2">
        <v>123</v>
      </c>
      <c r="H64" s="2">
        <v>11</v>
      </c>
    </row>
    <row r="66" spans="1:8" x14ac:dyDescent="0.35">
      <c r="A66" s="48" t="s">
        <v>40</v>
      </c>
      <c r="B66" s="48" t="s">
        <v>27</v>
      </c>
      <c r="C66" s="48" t="s">
        <v>48</v>
      </c>
      <c r="D66" s="48" t="s">
        <v>49</v>
      </c>
    </row>
    <row r="67" spans="1:8" x14ac:dyDescent="0.15">
      <c r="A67" s="49">
        <f>C67*D67</f>
        <v>88</v>
      </c>
      <c r="B67" s="49">
        <f>E3</f>
        <v>17</v>
      </c>
      <c r="C67" s="50">
        <v>88</v>
      </c>
      <c r="D67" s="50">
        <v>1</v>
      </c>
    </row>
    <row r="69" spans="1:8" x14ac:dyDescent="0.35">
      <c r="A69" s="48" t="s">
        <v>41</v>
      </c>
      <c r="B69" s="48" t="s">
        <v>40</v>
      </c>
      <c r="C69" s="48" t="s">
        <v>42</v>
      </c>
      <c r="D69" s="48" t="s">
        <v>43</v>
      </c>
      <c r="E69" s="48" t="s">
        <v>44</v>
      </c>
      <c r="F69" s="48" t="s">
        <v>45</v>
      </c>
      <c r="G69" s="48" t="s">
        <v>46</v>
      </c>
      <c r="H69" s="48" t="s">
        <v>47</v>
      </c>
    </row>
    <row r="70" spans="1:8" ht="21" x14ac:dyDescent="0.15">
      <c r="A70" s="49">
        <f>B70+C70+D70+E70+F70+G70+H70</f>
        <v>371</v>
      </c>
      <c r="B70" s="49">
        <f>A67</f>
        <v>88</v>
      </c>
      <c r="C70" s="2">
        <v>12</v>
      </c>
      <c r="D70" s="2">
        <v>12</v>
      </c>
      <c r="E70" s="2">
        <v>123</v>
      </c>
      <c r="F70" s="2">
        <v>123</v>
      </c>
      <c r="G70" s="2">
        <v>12</v>
      </c>
      <c r="H70" s="2">
        <v>1</v>
      </c>
    </row>
    <row r="72" spans="1:8" x14ac:dyDescent="0.35">
      <c r="A72" s="48" t="s">
        <v>54</v>
      </c>
      <c r="B72" s="48" t="s">
        <v>55</v>
      </c>
      <c r="C72" s="48" t="s">
        <v>56</v>
      </c>
      <c r="D72" s="48" t="s">
        <v>57</v>
      </c>
    </row>
    <row r="73" spans="1:8" x14ac:dyDescent="0.15">
      <c r="A73" s="49">
        <f>C73*D73</f>
        <v>100</v>
      </c>
      <c r="B73" s="49">
        <f>E3</f>
        <v>17</v>
      </c>
      <c r="C73" s="50">
        <v>100</v>
      </c>
      <c r="D73" s="50">
        <v>1</v>
      </c>
    </row>
    <row r="75" spans="1:8" x14ac:dyDescent="0.35">
      <c r="A75" s="48" t="s">
        <v>58</v>
      </c>
      <c r="B75" s="48" t="s">
        <v>59</v>
      </c>
      <c r="C75" s="48" t="s">
        <v>60</v>
      </c>
      <c r="D75" s="48" t="s">
        <v>61</v>
      </c>
      <c r="E75" s="48" t="s">
        <v>62</v>
      </c>
      <c r="F75" s="48" t="s">
        <v>63</v>
      </c>
      <c r="G75" s="48" t="s">
        <v>64</v>
      </c>
      <c r="H75" s="48" t="s">
        <v>65</v>
      </c>
    </row>
    <row r="76" spans="1:8" ht="21" x14ac:dyDescent="0.15">
      <c r="A76" s="49">
        <f>B76+C76+D76+E76+F76+G76+H76</f>
        <v>407</v>
      </c>
      <c r="B76" s="49">
        <f>A73</f>
        <v>100</v>
      </c>
      <c r="C76" s="2">
        <v>12</v>
      </c>
      <c r="D76" s="2">
        <v>123</v>
      </c>
      <c r="E76" s="2">
        <v>25</v>
      </c>
      <c r="F76" s="2">
        <v>12</v>
      </c>
      <c r="G76" s="2">
        <v>123</v>
      </c>
      <c r="H76" s="2">
        <v>12</v>
      </c>
    </row>
    <row r="78" spans="1:8" x14ac:dyDescent="0.35">
      <c r="A78" s="48" t="s">
        <v>81</v>
      </c>
      <c r="B78" s="48" t="s">
        <v>82</v>
      </c>
      <c r="C78" s="48" t="s">
        <v>83</v>
      </c>
      <c r="D78" s="48" t="s">
        <v>84</v>
      </c>
      <c r="E78" s="48" t="s">
        <v>85</v>
      </c>
    </row>
    <row r="79" spans="1:8" ht="21" x14ac:dyDescent="0.15">
      <c r="A79" s="49">
        <f>C79+D79*E79</f>
        <v>1.1200000000000001</v>
      </c>
      <c r="B79" s="4"/>
      <c r="C79" s="51">
        <v>0.12</v>
      </c>
      <c r="D79" s="51">
        <v>0.1</v>
      </c>
      <c r="E79" s="2">
        <v>10</v>
      </c>
    </row>
    <row r="80" spans="1:8" x14ac:dyDescent="0.15">
      <c r="A80" s="47"/>
    </row>
    <row r="86" spans="1:9" x14ac:dyDescent="0.35">
      <c r="A86" s="52" t="s">
        <v>20</v>
      </c>
      <c r="B86" s="52" t="s">
        <v>21</v>
      </c>
      <c r="C86" s="52" t="s">
        <v>22</v>
      </c>
      <c r="D86" s="52" t="s">
        <v>23</v>
      </c>
      <c r="E86" s="52" t="s">
        <v>24</v>
      </c>
      <c r="F86" s="52" t="s">
        <v>25</v>
      </c>
      <c r="G86" s="52" t="s">
        <v>26</v>
      </c>
      <c r="H86" s="53"/>
      <c r="I86" s="53"/>
    </row>
    <row r="87" spans="1:9" x14ac:dyDescent="0.35">
      <c r="A87" s="54">
        <f>B87*(1+C87)*(1+D87+E87+F87+G87)</f>
        <v>1045</v>
      </c>
      <c r="B87" s="54">
        <f>E4</f>
        <v>500</v>
      </c>
      <c r="C87" s="55">
        <f>E7</f>
        <v>0.1</v>
      </c>
      <c r="D87" s="55">
        <f>E8</f>
        <v>0.15</v>
      </c>
      <c r="E87" s="55">
        <f>E9</f>
        <v>0.2</v>
      </c>
      <c r="F87" s="55">
        <f>E10</f>
        <v>0.25</v>
      </c>
      <c r="G87" s="55">
        <f>E11</f>
        <v>0.3</v>
      </c>
      <c r="H87" s="56"/>
      <c r="I87" s="56"/>
    </row>
    <row r="89" spans="1:9" x14ac:dyDescent="0.35">
      <c r="A89" s="52" t="s">
        <v>28</v>
      </c>
      <c r="B89" s="52" t="s">
        <v>29</v>
      </c>
      <c r="C89" s="52" t="s">
        <v>15</v>
      </c>
      <c r="D89" s="52" t="s">
        <v>16</v>
      </c>
      <c r="E89" s="52" t="s">
        <v>19</v>
      </c>
      <c r="F89" s="52" t="s">
        <v>17</v>
      </c>
      <c r="G89" s="52" t="s">
        <v>18</v>
      </c>
    </row>
    <row r="90" spans="1:9" x14ac:dyDescent="0.35">
      <c r="A90" s="54">
        <f>MAX(1/(1+(B90-C90)/D90),25%)</f>
        <v>0.5420054200542006</v>
      </c>
      <c r="B90" s="54">
        <f>A87</f>
        <v>1045</v>
      </c>
      <c r="C90" s="54">
        <f>C6</f>
        <v>200</v>
      </c>
      <c r="D90" s="57">
        <v>1000</v>
      </c>
      <c r="E90" s="54">
        <v>0.25</v>
      </c>
      <c r="F90" s="54">
        <f>C3</f>
        <v>15</v>
      </c>
      <c r="G90" s="54">
        <f>E3</f>
        <v>17</v>
      </c>
    </row>
    <row r="92" spans="1:9" x14ac:dyDescent="0.35">
      <c r="A92" s="52" t="s">
        <v>97</v>
      </c>
      <c r="B92" s="52" t="s">
        <v>30</v>
      </c>
      <c r="C92" s="52" t="s">
        <v>31</v>
      </c>
    </row>
    <row r="93" spans="1:9" x14ac:dyDescent="0.35">
      <c r="A93" s="54">
        <f>B93*C93</f>
        <v>200</v>
      </c>
      <c r="B93" s="54">
        <f>C4</f>
        <v>200</v>
      </c>
      <c r="C93" s="57">
        <v>1</v>
      </c>
    </row>
    <row r="95" spans="1:9" x14ac:dyDescent="0.35">
      <c r="A95" s="52" t="s">
        <v>77</v>
      </c>
      <c r="B95" s="52" t="s">
        <v>78</v>
      </c>
      <c r="C95" s="52" t="s">
        <v>79</v>
      </c>
      <c r="D95" s="52" t="s">
        <v>80</v>
      </c>
    </row>
    <row r="96" spans="1:9" x14ac:dyDescent="0.35">
      <c r="A96" s="58">
        <f>1+B96+C96-D96</f>
        <v>1.05</v>
      </c>
      <c r="B96" s="58">
        <f>C8</f>
        <v>0.12</v>
      </c>
      <c r="C96" s="58">
        <f>C7</f>
        <v>0.13</v>
      </c>
      <c r="D96" s="58">
        <f>E5</f>
        <v>0.2</v>
      </c>
    </row>
    <row r="98" spans="1:9" x14ac:dyDescent="0.35">
      <c r="A98" s="52" t="s">
        <v>87</v>
      </c>
      <c r="B98" s="52" t="s">
        <v>88</v>
      </c>
      <c r="C98" s="52" t="s">
        <v>89</v>
      </c>
      <c r="D98" s="52" t="s">
        <v>90</v>
      </c>
      <c r="E98" s="52" t="s">
        <v>147</v>
      </c>
    </row>
    <row r="99" spans="1:9" x14ac:dyDescent="0.35">
      <c r="A99" s="58">
        <f>1+B99+C99+D99+E99</f>
        <v>1.6199999999999999</v>
      </c>
      <c r="B99" s="58">
        <f>C9</f>
        <v>0.14000000000000001</v>
      </c>
      <c r="C99" s="58">
        <f>C10</f>
        <v>0.15</v>
      </c>
      <c r="D99" s="58">
        <f>C11</f>
        <v>0.16</v>
      </c>
      <c r="E99" s="58">
        <f>C12</f>
        <v>0.17</v>
      </c>
    </row>
    <row r="101" spans="1:9" x14ac:dyDescent="0.35">
      <c r="A101" s="52" t="s">
        <v>93</v>
      </c>
      <c r="B101" s="52" t="s">
        <v>94</v>
      </c>
      <c r="C101" s="52" t="s">
        <v>95</v>
      </c>
      <c r="D101" s="52" t="s">
        <v>115</v>
      </c>
    </row>
    <row r="102" spans="1:9" x14ac:dyDescent="0.35">
      <c r="A102" s="58">
        <f>IF(D102="是",B102+C102,1)</f>
        <v>1</v>
      </c>
      <c r="B102" s="59">
        <v>1.1200000000000001</v>
      </c>
      <c r="C102" s="58">
        <f>C27</f>
        <v>0.2</v>
      </c>
      <c r="D102" s="58" t="str">
        <f>E22</f>
        <v>否</v>
      </c>
    </row>
    <row r="104" spans="1:9" x14ac:dyDescent="0.35">
      <c r="A104" s="52" t="s">
        <v>113</v>
      </c>
      <c r="B104" s="52" t="s">
        <v>98</v>
      </c>
      <c r="C104" s="52" t="s">
        <v>14</v>
      </c>
      <c r="D104" s="52" t="s">
        <v>99</v>
      </c>
      <c r="E104" s="52" t="s">
        <v>75</v>
      </c>
      <c r="F104" s="52" t="s">
        <v>125</v>
      </c>
      <c r="G104" s="52" t="s">
        <v>86</v>
      </c>
      <c r="H104" s="52" t="s">
        <v>144</v>
      </c>
      <c r="I104" s="52" t="s">
        <v>100</v>
      </c>
    </row>
    <row r="105" spans="1:9" ht="21" x14ac:dyDescent="0.4">
      <c r="A105" s="60">
        <f>B105*C105*D105*E105*F105*G105*H105*I105</f>
        <v>6.936760975609757</v>
      </c>
      <c r="B105" s="58">
        <f>A102</f>
        <v>1</v>
      </c>
      <c r="C105" s="58">
        <f>A90</f>
        <v>0.5420054200542006</v>
      </c>
      <c r="D105" s="54">
        <f>A93</f>
        <v>200</v>
      </c>
      <c r="E105" s="58">
        <f>A96</f>
        <v>1.05</v>
      </c>
      <c r="F105" s="58">
        <f>C13</f>
        <v>0.18</v>
      </c>
      <c r="G105" s="58">
        <f>A99</f>
        <v>1.6199999999999999</v>
      </c>
      <c r="H105" s="58">
        <f>E6</f>
        <v>1.1000000000000001</v>
      </c>
      <c r="I105" s="58">
        <f>C26</f>
        <v>0.19</v>
      </c>
    </row>
    <row r="108" spans="1:9" x14ac:dyDescent="0.35">
      <c r="A108" s="52" t="s">
        <v>116</v>
      </c>
      <c r="B108" s="52" t="s">
        <v>117</v>
      </c>
      <c r="C108" s="52" t="s">
        <v>31</v>
      </c>
    </row>
    <row r="109" spans="1:9" x14ac:dyDescent="0.35">
      <c r="A109" s="54">
        <f>B109*C109</f>
        <v>150</v>
      </c>
      <c r="B109" s="54">
        <f>C5</f>
        <v>150</v>
      </c>
      <c r="C109" s="57">
        <v>1</v>
      </c>
    </row>
    <row r="111" spans="1:9" x14ac:dyDescent="0.35">
      <c r="A111" s="52" t="s">
        <v>118</v>
      </c>
      <c r="B111" s="52" t="s">
        <v>119</v>
      </c>
      <c r="C111" s="52" t="s">
        <v>79</v>
      </c>
      <c r="D111" s="52" t="s">
        <v>80</v>
      </c>
    </row>
    <row r="112" spans="1:9" x14ac:dyDescent="0.35">
      <c r="A112" s="58">
        <f>1+B112+C112-D112</f>
        <v>0.97</v>
      </c>
      <c r="B112" s="58">
        <f>C14</f>
        <v>0.04</v>
      </c>
      <c r="C112" s="58">
        <f>C7</f>
        <v>0.13</v>
      </c>
      <c r="D112" s="58">
        <f>E5</f>
        <v>0.2</v>
      </c>
    </row>
    <row r="114" spans="1:11" x14ac:dyDescent="0.35">
      <c r="A114" s="52" t="s">
        <v>127</v>
      </c>
      <c r="B114" s="52" t="s">
        <v>120</v>
      </c>
      <c r="C114" s="52" t="s">
        <v>121</v>
      </c>
      <c r="D114" s="52" t="s">
        <v>122</v>
      </c>
      <c r="E114" s="52" t="s">
        <v>123</v>
      </c>
    </row>
    <row r="115" spans="1:11" x14ac:dyDescent="0.35">
      <c r="A115" s="58">
        <f>1+B115+C115+D115+E115</f>
        <v>1.2600000000000002</v>
      </c>
      <c r="B115" s="58">
        <f>C15</f>
        <v>0.05</v>
      </c>
      <c r="C115" s="58">
        <f>C16</f>
        <v>0.06</v>
      </c>
      <c r="D115" s="58">
        <f>C17</f>
        <v>7.0000000000000007E-2</v>
      </c>
      <c r="E115" s="58">
        <f>C18</f>
        <v>0.08</v>
      </c>
    </row>
    <row r="117" spans="1:11" x14ac:dyDescent="0.35">
      <c r="A117" s="52" t="s">
        <v>128</v>
      </c>
      <c r="B117" s="52" t="s">
        <v>134</v>
      </c>
      <c r="C117" s="52" t="s">
        <v>129</v>
      </c>
      <c r="D117" s="52" t="s">
        <v>130</v>
      </c>
      <c r="E117" s="52" t="s">
        <v>131</v>
      </c>
      <c r="F117" s="52" t="s">
        <v>132</v>
      </c>
    </row>
    <row r="118" spans="1:11" x14ac:dyDescent="0.35">
      <c r="A118" s="54">
        <f>IF(F118="相克加成",B118,IF(F118="相克减免",C118,1))</f>
        <v>1.25</v>
      </c>
      <c r="B118" s="54">
        <v>1.25</v>
      </c>
      <c r="C118" s="54">
        <v>0.75</v>
      </c>
      <c r="D118" s="54">
        <f>IF(E19="金",5,IF(E19="木",4,IF(E19="土",3,IF(E19="水",2,IF(E19="火",1,0)))))</f>
        <v>5</v>
      </c>
      <c r="E118" s="54">
        <f>IF(E20="金",5,IF(E20="木",4,IF(E20="土",3,IF(E20="水",2,IF(E20="火",1,0)))))</f>
        <v>4</v>
      </c>
      <c r="F118" s="54" t="str">
        <f>IF(OR((D118-E118)=1,(D118-E118=-4)),"相克加成",IF(OR((D118-E118)=-1,(D118-E118)=4),"相克减免","无"))</f>
        <v>相克加成</v>
      </c>
    </row>
    <row r="120" spans="1:11" x14ac:dyDescent="0.35">
      <c r="A120" s="52" t="s">
        <v>140</v>
      </c>
      <c r="B120" s="52" t="s">
        <v>141</v>
      </c>
      <c r="C120" s="52" t="s">
        <v>142</v>
      </c>
      <c r="D120" s="52" t="s">
        <v>143</v>
      </c>
      <c r="E120" s="52" t="s">
        <v>149</v>
      </c>
    </row>
    <row r="121" spans="1:11" x14ac:dyDescent="0.35">
      <c r="A121" s="58">
        <f>1+B121+C121+D121+E121</f>
        <v>1.54</v>
      </c>
      <c r="B121" s="58">
        <f>C20</f>
        <v>0.12</v>
      </c>
      <c r="C121" s="58">
        <f>C21</f>
        <v>0.13</v>
      </c>
      <c r="D121" s="58">
        <f>C22</f>
        <v>0.14000000000000001</v>
      </c>
      <c r="E121" s="58">
        <f>C23</f>
        <v>0.15</v>
      </c>
    </row>
    <row r="123" spans="1:11" x14ac:dyDescent="0.35">
      <c r="A123" s="52" t="s">
        <v>114</v>
      </c>
      <c r="B123" s="52" t="s">
        <v>92</v>
      </c>
      <c r="C123" s="52" t="s">
        <v>96</v>
      </c>
      <c r="D123" s="52" t="s">
        <v>116</v>
      </c>
      <c r="E123" s="52" t="s">
        <v>124</v>
      </c>
      <c r="F123" s="52" t="s">
        <v>126</v>
      </c>
      <c r="G123" s="52" t="s">
        <v>153</v>
      </c>
      <c r="H123" s="52" t="s">
        <v>144</v>
      </c>
      <c r="I123" s="52" t="s">
        <v>100</v>
      </c>
      <c r="J123" s="52" t="s">
        <v>133</v>
      </c>
      <c r="K123" s="52" t="s">
        <v>135</v>
      </c>
    </row>
    <row r="124" spans="1:11" ht="21" x14ac:dyDescent="0.4">
      <c r="A124" s="61">
        <f>B124*C124*D124*E124*F124*G124*H124*I124*J124*K124</f>
        <v>3.5979630365853672</v>
      </c>
      <c r="B124" s="58">
        <f>A102</f>
        <v>1</v>
      </c>
      <c r="C124" s="58">
        <f>A90</f>
        <v>0.5420054200542006</v>
      </c>
      <c r="D124" s="55">
        <f>A109</f>
        <v>150</v>
      </c>
      <c r="E124" s="58">
        <f>A112</f>
        <v>0.97</v>
      </c>
      <c r="F124" s="58">
        <f>C19</f>
        <v>0.09</v>
      </c>
      <c r="G124" s="58">
        <f>A115</f>
        <v>1.2600000000000002</v>
      </c>
      <c r="H124" s="58">
        <f>E6</f>
        <v>1.1000000000000001</v>
      </c>
      <c r="I124" s="58">
        <f>C26</f>
        <v>0.19</v>
      </c>
      <c r="J124" s="55">
        <f>A118</f>
        <v>1.25</v>
      </c>
      <c r="K124" s="58">
        <f>A121</f>
        <v>1.54</v>
      </c>
    </row>
    <row r="127" spans="1:11" x14ac:dyDescent="0.35">
      <c r="A127" s="52" t="s">
        <v>150</v>
      </c>
      <c r="B127" s="52" t="s">
        <v>151</v>
      </c>
      <c r="C127" s="52" t="s">
        <v>152</v>
      </c>
    </row>
    <row r="128" spans="1:11" x14ac:dyDescent="0.35">
      <c r="A128" s="58">
        <f>1+B128+C128</f>
        <v>1.28</v>
      </c>
      <c r="B128" s="58">
        <f>C14</f>
        <v>0.04</v>
      </c>
      <c r="C128" s="58">
        <f>C24</f>
        <v>0.24</v>
      </c>
    </row>
    <row r="130" spans="1:7" x14ac:dyDescent="0.35">
      <c r="A130" s="52" t="s">
        <v>154</v>
      </c>
      <c r="B130" s="52" t="s">
        <v>155</v>
      </c>
      <c r="C130" s="52" t="s">
        <v>156</v>
      </c>
      <c r="D130" s="52" t="s">
        <v>157</v>
      </c>
      <c r="E130" s="52" t="s">
        <v>158</v>
      </c>
      <c r="F130" s="52" t="s">
        <v>159</v>
      </c>
      <c r="G130" s="52" t="s">
        <v>76</v>
      </c>
    </row>
    <row r="131" spans="1:7" ht="21" x14ac:dyDescent="0.4">
      <c r="A131" s="61">
        <f>B131*C131*D131*E131*F131*G131</f>
        <v>11.491200000000003</v>
      </c>
      <c r="B131" s="58">
        <f>A102</f>
        <v>1</v>
      </c>
      <c r="C131" s="58">
        <f>A109</f>
        <v>150</v>
      </c>
      <c r="D131" s="58">
        <f>A128</f>
        <v>1.28</v>
      </c>
      <c r="E131" s="58">
        <f>C25</f>
        <v>0.25</v>
      </c>
      <c r="F131" s="58">
        <f>A115</f>
        <v>1.2600000000000002</v>
      </c>
      <c r="G131" s="58">
        <f>C26</f>
        <v>0.19</v>
      </c>
    </row>
    <row r="134" spans="1:7" x14ac:dyDescent="0.35">
      <c r="A134" s="62" t="s">
        <v>160</v>
      </c>
      <c r="B134" s="62"/>
    </row>
    <row r="135" spans="1:7" x14ac:dyDescent="0.35">
      <c r="A135" s="52" t="s">
        <v>161</v>
      </c>
      <c r="B135" s="52" t="s">
        <v>162</v>
      </c>
    </row>
    <row r="136" spans="1:7" x14ac:dyDescent="0.35">
      <c r="A136" s="54">
        <f>IF(B136="物理伤害",A105,IF(B136="法术伤害",A124,IF(B136="混合伤害",A128,IF(B136="治疗",A131))))</f>
        <v>11.491200000000003</v>
      </c>
      <c r="B136" s="58" t="str">
        <f>E21</f>
        <v>治疗</v>
      </c>
    </row>
  </sheetData>
  <sheetProtection sheet="1" objects="1" scenarios="1"/>
  <phoneticPr fontId="2" type="noConversion"/>
  <dataValidations count="3">
    <dataValidation type="list" allowBlank="1" showInputMessage="1" showErrorMessage="1" sqref="E19:E20">
      <formula1>"金,木,水,火,土"</formula1>
    </dataValidation>
    <dataValidation type="list" allowBlank="1" showInputMessage="1" showErrorMessage="1" sqref="E22">
      <formula1>"是,否"</formula1>
    </dataValidation>
    <dataValidation type="list" allowBlank="1" showInputMessage="1" showErrorMessage="1" sqref="E21">
      <formula1>"物理伤害,法术伤害,治疗"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公式</vt:lpstr>
      <vt:lpstr>技能伤害计算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kongzhen</cp:lastModifiedBy>
  <dcterms:created xsi:type="dcterms:W3CDTF">2015-05-09T12:01:54Z</dcterms:created>
  <dcterms:modified xsi:type="dcterms:W3CDTF">2015-05-11T01:45:24Z</dcterms:modified>
</cp:coreProperties>
</file>