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-15" windowWidth="28695" windowHeight="12630" activeTab="2"/>
  </bookViews>
  <sheets>
    <sheet name="金币核算" sheetId="4" r:id="rId1"/>
    <sheet name="装备强化各阶段产出收益" sheetId="2" r:id="rId2"/>
    <sheet name="宠物,装备进阶进阶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D22" i="5" l="1"/>
  <c r="F22" i="5" s="1"/>
  <c r="D21" i="5"/>
  <c r="D20" i="5"/>
  <c r="F20" i="5" s="1"/>
  <c r="D19" i="5"/>
  <c r="F19" i="5" s="1"/>
  <c r="F18" i="5"/>
  <c r="F21" i="5"/>
  <c r="F17" i="5"/>
  <c r="AC50" i="4"/>
  <c r="AC51" i="4"/>
  <c r="AC52" i="4"/>
  <c r="AC53" i="4"/>
  <c r="AC49" i="4"/>
  <c r="AC43" i="4"/>
  <c r="AC44" i="4"/>
  <c r="AC45" i="4"/>
  <c r="AC46" i="4"/>
  <c r="AC47" i="4"/>
  <c r="AC48" i="4"/>
  <c r="AC42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29" i="4"/>
  <c r="AC20" i="4"/>
  <c r="AC21" i="4"/>
  <c r="AC22" i="4"/>
  <c r="AC23" i="4"/>
  <c r="AC24" i="4"/>
  <c r="AC25" i="4"/>
  <c r="AC26" i="4"/>
  <c r="AC27" i="4"/>
  <c r="AC28" i="4"/>
  <c r="AC19" i="4"/>
  <c r="C18" i="5"/>
  <c r="H18" i="5"/>
  <c r="H19" i="5"/>
  <c r="H20" i="5"/>
  <c r="H21" i="5"/>
  <c r="H22" i="5"/>
  <c r="H17" i="5"/>
  <c r="H8" i="5"/>
  <c r="H9" i="5"/>
  <c r="H10" i="5"/>
  <c r="H11" i="5"/>
  <c r="H12" i="5"/>
  <c r="H7" i="5"/>
  <c r="C17" i="5"/>
  <c r="E22" i="5"/>
  <c r="E21" i="5"/>
  <c r="E20" i="5"/>
  <c r="E19" i="5"/>
  <c r="E18" i="5"/>
  <c r="E17" i="5"/>
  <c r="E12" i="5"/>
  <c r="E11" i="5"/>
  <c r="E10" i="5"/>
  <c r="E9" i="5"/>
  <c r="E8" i="5"/>
  <c r="E7" i="5"/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4" i="2"/>
  <c r="S45" i="2" l="1"/>
  <c r="U45" i="2" s="1"/>
  <c r="S46" i="2"/>
  <c r="U46" i="2" s="1"/>
  <c r="S47" i="2"/>
  <c r="U47" i="2" s="1"/>
  <c r="S48" i="2"/>
  <c r="U48" i="2" s="1"/>
  <c r="S49" i="2"/>
  <c r="U49" i="2" s="1"/>
  <c r="S50" i="2"/>
  <c r="U50" i="2" s="1"/>
  <c r="S51" i="2"/>
  <c r="U51" i="2" s="1"/>
  <c r="S52" i="2"/>
  <c r="U52" i="2" s="1"/>
  <c r="S44" i="2"/>
  <c r="U44" i="2" s="1"/>
  <c r="S34" i="2"/>
  <c r="U34" i="2" s="1"/>
  <c r="S35" i="2"/>
  <c r="U35" i="2" s="1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U42" i="2" s="1"/>
  <c r="S43" i="2"/>
  <c r="U43" i="2" s="1"/>
  <c r="S33" i="2"/>
  <c r="U33" i="2" s="1"/>
  <c r="S28" i="2"/>
  <c r="U28" i="2" s="1"/>
  <c r="S29" i="2"/>
  <c r="U29" i="2" s="1"/>
  <c r="S30" i="2"/>
  <c r="U30" i="2" s="1"/>
  <c r="S31" i="2"/>
  <c r="U31" i="2" s="1"/>
  <c r="S32" i="2"/>
  <c r="U32" i="2" s="1"/>
  <c r="S27" i="2"/>
  <c r="U27" i="2" s="1"/>
  <c r="S26" i="2"/>
  <c r="U26" i="2" s="1"/>
  <c r="S22" i="2"/>
  <c r="U22" i="2" s="1"/>
  <c r="S23" i="2"/>
  <c r="U23" i="2" s="1"/>
  <c r="S24" i="2"/>
  <c r="U24" i="2" s="1"/>
  <c r="S25" i="2"/>
  <c r="U25" i="2" s="1"/>
  <c r="S19" i="2"/>
  <c r="U19" i="2" s="1"/>
  <c r="S20" i="2"/>
  <c r="U20" i="2" s="1"/>
  <c r="S21" i="2"/>
  <c r="U21" i="2" s="1"/>
  <c r="S18" i="2"/>
  <c r="U18" i="2" s="1"/>
  <c r="S4" i="2"/>
  <c r="U4" i="2" s="1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U12" i="2" s="1"/>
  <c r="S3" i="2" l="1"/>
  <c r="D12" i="5" l="1"/>
  <c r="D11" i="5"/>
  <c r="D10" i="5"/>
  <c r="D9" i="5"/>
  <c r="R22" i="2" l="1"/>
  <c r="R4" i="2"/>
  <c r="R5" i="2"/>
  <c r="R6" i="2"/>
  <c r="R7" i="2"/>
  <c r="R12" i="2"/>
  <c r="C12" i="5" l="1"/>
  <c r="F12" i="5" s="1"/>
  <c r="C11" i="5"/>
  <c r="F11" i="5" s="1"/>
  <c r="C10" i="5"/>
  <c r="F10" i="5" s="1"/>
  <c r="C8" i="5" l="1"/>
  <c r="F8" i="5" s="1"/>
  <c r="C7" i="5"/>
  <c r="F7" i="5" s="1"/>
  <c r="B30" i="2" l="1"/>
  <c r="D30" i="2"/>
  <c r="E30" i="2"/>
  <c r="F30" i="2"/>
  <c r="G30" i="2"/>
  <c r="H30" i="2"/>
  <c r="L30" i="2" s="1"/>
  <c r="V30" i="2" s="1"/>
  <c r="I30" i="2"/>
  <c r="J30" i="2"/>
  <c r="B31" i="2"/>
  <c r="D31" i="2"/>
  <c r="E31" i="2"/>
  <c r="F31" i="2"/>
  <c r="G31" i="2"/>
  <c r="H31" i="2"/>
  <c r="L31" i="2" s="1"/>
  <c r="V31" i="2" s="1"/>
  <c r="I31" i="2"/>
  <c r="J31" i="2"/>
  <c r="B32" i="2"/>
  <c r="C32" i="2"/>
  <c r="D32" i="2"/>
  <c r="E32" i="2"/>
  <c r="F32" i="2"/>
  <c r="G32" i="2"/>
  <c r="H32" i="2"/>
  <c r="L32" i="2" s="1"/>
  <c r="I32" i="2"/>
  <c r="J32" i="2"/>
  <c r="B33" i="2"/>
  <c r="C33" i="2"/>
  <c r="D33" i="2"/>
  <c r="E33" i="2"/>
  <c r="F33" i="2"/>
  <c r="G33" i="2"/>
  <c r="H33" i="2"/>
  <c r="L33" i="2" s="1"/>
  <c r="I33" i="2"/>
  <c r="J33" i="2"/>
  <c r="B34" i="2"/>
  <c r="C34" i="2"/>
  <c r="D34" i="2"/>
  <c r="E34" i="2"/>
  <c r="F34" i="2"/>
  <c r="G34" i="2"/>
  <c r="H34" i="2"/>
  <c r="L34" i="2" s="1"/>
  <c r="I34" i="2"/>
  <c r="J34" i="2"/>
  <c r="B35" i="2"/>
  <c r="D35" i="2"/>
  <c r="E35" i="2"/>
  <c r="F35" i="2"/>
  <c r="G35" i="2"/>
  <c r="H35" i="2"/>
  <c r="L35" i="2" s="1"/>
  <c r="V35" i="2" s="1"/>
  <c r="I35" i="2"/>
  <c r="J35" i="2"/>
  <c r="B36" i="2"/>
  <c r="D36" i="2"/>
  <c r="E36" i="2"/>
  <c r="F36" i="2"/>
  <c r="G36" i="2"/>
  <c r="H36" i="2"/>
  <c r="L36" i="2" s="1"/>
  <c r="V36" i="2" s="1"/>
  <c r="I36" i="2"/>
  <c r="J36" i="2"/>
  <c r="B37" i="2"/>
  <c r="D37" i="2"/>
  <c r="E37" i="2"/>
  <c r="F37" i="2"/>
  <c r="G37" i="2"/>
  <c r="H37" i="2"/>
  <c r="L37" i="2" s="1"/>
  <c r="V37" i="2" s="1"/>
  <c r="I37" i="2"/>
  <c r="J37" i="2"/>
  <c r="B38" i="2"/>
  <c r="D38" i="2"/>
  <c r="E38" i="2"/>
  <c r="F38" i="2"/>
  <c r="G38" i="2"/>
  <c r="H38" i="2"/>
  <c r="L38" i="2" s="1"/>
  <c r="V38" i="2" s="1"/>
  <c r="I38" i="2"/>
  <c r="J38" i="2"/>
  <c r="B39" i="2"/>
  <c r="D39" i="2"/>
  <c r="E39" i="2"/>
  <c r="F39" i="2"/>
  <c r="G39" i="2"/>
  <c r="H39" i="2"/>
  <c r="L39" i="2" s="1"/>
  <c r="V39" i="2" s="1"/>
  <c r="I39" i="2"/>
  <c r="J39" i="2"/>
  <c r="B40" i="2"/>
  <c r="D40" i="2"/>
  <c r="E40" i="2"/>
  <c r="F40" i="2"/>
  <c r="G40" i="2"/>
  <c r="H40" i="2"/>
  <c r="L40" i="2" s="1"/>
  <c r="V40" i="2" s="1"/>
  <c r="I40" i="2"/>
  <c r="J40" i="2"/>
  <c r="B41" i="2"/>
  <c r="D41" i="2"/>
  <c r="E41" i="2"/>
  <c r="F41" i="2"/>
  <c r="G41" i="2"/>
  <c r="H41" i="2"/>
  <c r="L41" i="2" s="1"/>
  <c r="V41" i="2" s="1"/>
  <c r="I41" i="2"/>
  <c r="J41" i="2"/>
  <c r="B42" i="2"/>
  <c r="D42" i="2"/>
  <c r="E42" i="2"/>
  <c r="F42" i="2"/>
  <c r="G42" i="2"/>
  <c r="H42" i="2"/>
  <c r="L42" i="2" s="1"/>
  <c r="V42" i="2" s="1"/>
  <c r="I42" i="2"/>
  <c r="J42" i="2"/>
  <c r="B43" i="2"/>
  <c r="D43" i="2"/>
  <c r="E43" i="2"/>
  <c r="F43" i="2"/>
  <c r="G43" i="2"/>
  <c r="H43" i="2"/>
  <c r="L43" i="2" s="1"/>
  <c r="V43" i="2" s="1"/>
  <c r="I43" i="2"/>
  <c r="J43" i="2"/>
  <c r="B44" i="2"/>
  <c r="D44" i="2"/>
  <c r="E44" i="2"/>
  <c r="F44" i="2"/>
  <c r="G44" i="2"/>
  <c r="H44" i="2"/>
  <c r="L44" i="2" s="1"/>
  <c r="V44" i="2" s="1"/>
  <c r="I44" i="2"/>
  <c r="J44" i="2"/>
  <c r="B45" i="2"/>
  <c r="D45" i="2"/>
  <c r="E45" i="2"/>
  <c r="F45" i="2"/>
  <c r="G45" i="2"/>
  <c r="H45" i="2"/>
  <c r="L45" i="2" s="1"/>
  <c r="V45" i="2" s="1"/>
  <c r="I45" i="2"/>
  <c r="J45" i="2"/>
  <c r="B46" i="2"/>
  <c r="D46" i="2"/>
  <c r="E46" i="2"/>
  <c r="F46" i="2"/>
  <c r="G46" i="2"/>
  <c r="H46" i="2"/>
  <c r="L46" i="2" s="1"/>
  <c r="V46" i="2" s="1"/>
  <c r="I46" i="2"/>
  <c r="J46" i="2"/>
  <c r="B47" i="2"/>
  <c r="D47" i="2"/>
  <c r="E47" i="2"/>
  <c r="F47" i="2"/>
  <c r="G47" i="2"/>
  <c r="H47" i="2"/>
  <c r="L47" i="2" s="1"/>
  <c r="V47" i="2" s="1"/>
  <c r="I47" i="2"/>
  <c r="J47" i="2"/>
  <c r="B48" i="2"/>
  <c r="D48" i="2"/>
  <c r="E48" i="2"/>
  <c r="F48" i="2"/>
  <c r="G48" i="2"/>
  <c r="H48" i="2"/>
  <c r="L48" i="2" s="1"/>
  <c r="V48" i="2" s="1"/>
  <c r="I48" i="2"/>
  <c r="J48" i="2"/>
  <c r="B49" i="2"/>
  <c r="D49" i="2"/>
  <c r="E49" i="2"/>
  <c r="F49" i="2"/>
  <c r="G49" i="2"/>
  <c r="H49" i="2"/>
  <c r="L49" i="2" s="1"/>
  <c r="V49" i="2" s="1"/>
  <c r="I49" i="2"/>
  <c r="J49" i="2"/>
  <c r="B50" i="2"/>
  <c r="D50" i="2"/>
  <c r="E50" i="2"/>
  <c r="F50" i="2"/>
  <c r="G50" i="2"/>
  <c r="H50" i="2"/>
  <c r="L50" i="2" s="1"/>
  <c r="V50" i="2" s="1"/>
  <c r="I50" i="2"/>
  <c r="J50" i="2"/>
  <c r="B51" i="2"/>
  <c r="D51" i="2"/>
  <c r="E51" i="2"/>
  <c r="F51" i="2"/>
  <c r="G51" i="2"/>
  <c r="H51" i="2"/>
  <c r="L51" i="2" s="1"/>
  <c r="V51" i="2" s="1"/>
  <c r="I51" i="2"/>
  <c r="J51" i="2"/>
  <c r="B52" i="2"/>
  <c r="D52" i="2"/>
  <c r="E52" i="2"/>
  <c r="F52" i="2"/>
  <c r="G52" i="2"/>
  <c r="H52" i="2"/>
  <c r="L52" i="2" s="1"/>
  <c r="V52" i="2" s="1"/>
  <c r="I52" i="2"/>
  <c r="J52" i="2"/>
  <c r="B4" i="2"/>
  <c r="C4" i="2"/>
  <c r="D4" i="2"/>
  <c r="E4" i="2"/>
  <c r="F4" i="2"/>
  <c r="G4" i="2"/>
  <c r="H4" i="2"/>
  <c r="L4" i="2" s="1"/>
  <c r="V4" i="2" s="1"/>
  <c r="I4" i="2"/>
  <c r="J4" i="2"/>
  <c r="B5" i="2"/>
  <c r="C5" i="2"/>
  <c r="D5" i="2"/>
  <c r="E5" i="2"/>
  <c r="F5" i="2"/>
  <c r="G5" i="2"/>
  <c r="H5" i="2"/>
  <c r="L5" i="2" s="1"/>
  <c r="V5" i="2" s="1"/>
  <c r="I5" i="2"/>
  <c r="J5" i="2"/>
  <c r="B6" i="2"/>
  <c r="C6" i="2"/>
  <c r="D6" i="2"/>
  <c r="E6" i="2"/>
  <c r="F6" i="2"/>
  <c r="G6" i="2"/>
  <c r="H6" i="2"/>
  <c r="L6" i="2" s="1"/>
  <c r="V6" i="2" s="1"/>
  <c r="I6" i="2"/>
  <c r="J6" i="2"/>
  <c r="B7" i="2"/>
  <c r="C7" i="2"/>
  <c r="D7" i="2"/>
  <c r="E7" i="2"/>
  <c r="F7" i="2"/>
  <c r="G7" i="2"/>
  <c r="H7" i="2"/>
  <c r="L7" i="2" s="1"/>
  <c r="V7" i="2" s="1"/>
  <c r="I7" i="2"/>
  <c r="J7" i="2"/>
  <c r="B8" i="2"/>
  <c r="C8" i="2"/>
  <c r="D8" i="2"/>
  <c r="O8" i="2" s="1"/>
  <c r="R8" i="2" s="1"/>
  <c r="E8" i="2"/>
  <c r="F8" i="2"/>
  <c r="G8" i="2"/>
  <c r="H8" i="2"/>
  <c r="L8" i="2" s="1"/>
  <c r="V8" i="2" s="1"/>
  <c r="I8" i="2"/>
  <c r="J8" i="2"/>
  <c r="B9" i="2"/>
  <c r="C9" i="2"/>
  <c r="D9" i="2"/>
  <c r="E9" i="2"/>
  <c r="F9" i="2"/>
  <c r="G9" i="2"/>
  <c r="H9" i="2"/>
  <c r="L9" i="2" s="1"/>
  <c r="V9" i="2" s="1"/>
  <c r="I9" i="2"/>
  <c r="J9" i="2"/>
  <c r="B10" i="2"/>
  <c r="C10" i="2"/>
  <c r="D10" i="2"/>
  <c r="E10" i="2"/>
  <c r="F10" i="2"/>
  <c r="G10" i="2"/>
  <c r="H10" i="2"/>
  <c r="L10" i="2" s="1"/>
  <c r="V10" i="2" s="1"/>
  <c r="I10" i="2"/>
  <c r="J10" i="2"/>
  <c r="B11" i="2"/>
  <c r="C11" i="2"/>
  <c r="D11" i="2"/>
  <c r="E11" i="2"/>
  <c r="F11" i="2"/>
  <c r="G11" i="2"/>
  <c r="H11" i="2"/>
  <c r="L11" i="2" s="1"/>
  <c r="V11" i="2" s="1"/>
  <c r="I11" i="2"/>
  <c r="J11" i="2"/>
  <c r="B12" i="2"/>
  <c r="C12" i="2"/>
  <c r="D12" i="2"/>
  <c r="E12" i="2"/>
  <c r="F12" i="2"/>
  <c r="G12" i="2"/>
  <c r="H12" i="2"/>
  <c r="L12" i="2" s="1"/>
  <c r="I12" i="2"/>
  <c r="J12" i="2"/>
  <c r="B13" i="2"/>
  <c r="D13" i="2"/>
  <c r="E13" i="2"/>
  <c r="F13" i="2"/>
  <c r="G13" i="2"/>
  <c r="H13" i="2"/>
  <c r="L13" i="2" s="1"/>
  <c r="I13" i="2"/>
  <c r="J13" i="2"/>
  <c r="B14" i="2"/>
  <c r="D14" i="2"/>
  <c r="E14" i="2"/>
  <c r="F14" i="2"/>
  <c r="G14" i="2"/>
  <c r="H14" i="2"/>
  <c r="L14" i="2" s="1"/>
  <c r="I14" i="2"/>
  <c r="J14" i="2"/>
  <c r="B15" i="2"/>
  <c r="D15" i="2"/>
  <c r="E15" i="2"/>
  <c r="F15" i="2"/>
  <c r="G15" i="2"/>
  <c r="H15" i="2"/>
  <c r="L15" i="2" s="1"/>
  <c r="I15" i="2"/>
  <c r="J15" i="2"/>
  <c r="B16" i="2"/>
  <c r="D16" i="2"/>
  <c r="E16" i="2"/>
  <c r="F16" i="2"/>
  <c r="G16" i="2"/>
  <c r="H16" i="2"/>
  <c r="L16" i="2" s="1"/>
  <c r="I16" i="2"/>
  <c r="J16" i="2"/>
  <c r="B17" i="2"/>
  <c r="D17" i="2"/>
  <c r="E17" i="2"/>
  <c r="F17" i="2"/>
  <c r="G17" i="2"/>
  <c r="H17" i="2"/>
  <c r="L17" i="2" s="1"/>
  <c r="I17" i="2"/>
  <c r="J17" i="2"/>
  <c r="B18" i="2"/>
  <c r="D18" i="2"/>
  <c r="E18" i="2"/>
  <c r="F18" i="2"/>
  <c r="G18" i="2"/>
  <c r="H18" i="2"/>
  <c r="L18" i="2" s="1"/>
  <c r="V18" i="2" s="1"/>
  <c r="I18" i="2"/>
  <c r="J18" i="2"/>
  <c r="B19" i="2"/>
  <c r="D19" i="2"/>
  <c r="E19" i="2"/>
  <c r="F19" i="2"/>
  <c r="G19" i="2"/>
  <c r="H19" i="2"/>
  <c r="L19" i="2" s="1"/>
  <c r="V19" i="2" s="1"/>
  <c r="I19" i="2"/>
  <c r="J19" i="2"/>
  <c r="B20" i="2"/>
  <c r="D20" i="2"/>
  <c r="E20" i="2"/>
  <c r="F20" i="2"/>
  <c r="G20" i="2"/>
  <c r="H20" i="2"/>
  <c r="L20" i="2" s="1"/>
  <c r="V20" i="2" s="1"/>
  <c r="I20" i="2"/>
  <c r="J20" i="2"/>
  <c r="B21" i="2"/>
  <c r="D21" i="2"/>
  <c r="E21" i="2"/>
  <c r="F21" i="2"/>
  <c r="G21" i="2"/>
  <c r="H21" i="2"/>
  <c r="L21" i="2" s="1"/>
  <c r="V21" i="2" s="1"/>
  <c r="I21" i="2"/>
  <c r="J21" i="2"/>
  <c r="B22" i="2"/>
  <c r="C22" i="2"/>
  <c r="D22" i="2"/>
  <c r="E22" i="2"/>
  <c r="F22" i="2"/>
  <c r="G22" i="2"/>
  <c r="H22" i="2"/>
  <c r="L22" i="2" s="1"/>
  <c r="I22" i="2"/>
  <c r="J22" i="2"/>
  <c r="B23" i="2"/>
  <c r="D23" i="2"/>
  <c r="E23" i="2"/>
  <c r="F23" i="2"/>
  <c r="G23" i="2"/>
  <c r="H23" i="2"/>
  <c r="L23" i="2" s="1"/>
  <c r="V23" i="2" s="1"/>
  <c r="I23" i="2"/>
  <c r="J23" i="2"/>
  <c r="B24" i="2"/>
  <c r="D24" i="2"/>
  <c r="E24" i="2"/>
  <c r="F24" i="2"/>
  <c r="G24" i="2"/>
  <c r="H24" i="2"/>
  <c r="L24" i="2" s="1"/>
  <c r="V24" i="2" s="1"/>
  <c r="I24" i="2"/>
  <c r="J24" i="2"/>
  <c r="B25" i="2"/>
  <c r="D25" i="2"/>
  <c r="E25" i="2"/>
  <c r="F25" i="2"/>
  <c r="G25" i="2"/>
  <c r="H25" i="2"/>
  <c r="L25" i="2" s="1"/>
  <c r="V25" i="2" s="1"/>
  <c r="I25" i="2"/>
  <c r="J25" i="2"/>
  <c r="B26" i="2"/>
  <c r="D26" i="2"/>
  <c r="E26" i="2"/>
  <c r="F26" i="2"/>
  <c r="G26" i="2"/>
  <c r="H26" i="2"/>
  <c r="L26" i="2" s="1"/>
  <c r="V26" i="2" s="1"/>
  <c r="I26" i="2"/>
  <c r="J26" i="2"/>
  <c r="B27" i="2"/>
  <c r="D27" i="2"/>
  <c r="E27" i="2"/>
  <c r="F27" i="2"/>
  <c r="G27" i="2"/>
  <c r="H27" i="2"/>
  <c r="L27" i="2" s="1"/>
  <c r="V27" i="2" s="1"/>
  <c r="I27" i="2"/>
  <c r="J27" i="2"/>
  <c r="B28" i="2"/>
  <c r="D28" i="2"/>
  <c r="E28" i="2"/>
  <c r="F28" i="2"/>
  <c r="G28" i="2"/>
  <c r="H28" i="2"/>
  <c r="L28" i="2" s="1"/>
  <c r="V28" i="2" s="1"/>
  <c r="I28" i="2"/>
  <c r="J28" i="2"/>
  <c r="B29" i="2"/>
  <c r="D29" i="2"/>
  <c r="E29" i="2"/>
  <c r="F29" i="2"/>
  <c r="G29" i="2"/>
  <c r="H29" i="2"/>
  <c r="L29" i="2" s="1"/>
  <c r="V29" i="2" s="1"/>
  <c r="I29" i="2"/>
  <c r="J29" i="2"/>
  <c r="C3" i="2"/>
  <c r="D3" i="2"/>
  <c r="O3" i="2" s="1"/>
  <c r="R3" i="2" s="1"/>
  <c r="E3" i="2"/>
  <c r="F3" i="2"/>
  <c r="G3" i="2"/>
  <c r="H3" i="2"/>
  <c r="L3" i="2" s="1"/>
  <c r="I3" i="2"/>
  <c r="J3" i="2"/>
  <c r="B3" i="2"/>
  <c r="O9" i="2" l="1"/>
  <c r="R9" i="2" s="1"/>
  <c r="O25" i="2"/>
  <c r="P25" i="2" s="1"/>
  <c r="R25" i="2" s="1"/>
  <c r="O17" i="2"/>
  <c r="P17" i="2" s="1"/>
  <c r="R17" i="2" s="1"/>
  <c r="O21" i="2"/>
  <c r="P21" i="2" s="1"/>
  <c r="R21" i="2" s="1"/>
  <c r="O26" i="2"/>
  <c r="P26" i="2" s="1"/>
  <c r="R26" i="2" s="1"/>
  <c r="O10" i="2"/>
  <c r="R10" i="2" s="1"/>
  <c r="O13" i="2"/>
  <c r="R13" i="2" s="1"/>
  <c r="O29" i="2"/>
  <c r="Q29" i="2" s="1"/>
  <c r="R29" i="2" s="1"/>
  <c r="O11" i="2"/>
  <c r="R11" i="2" s="1"/>
  <c r="O14" i="2"/>
  <c r="R14" i="2" s="1"/>
  <c r="O16" i="2"/>
  <c r="P16" i="2" s="1"/>
  <c r="R16" i="2" s="1"/>
  <c r="O39" i="2"/>
  <c r="Q39" i="2" s="1"/>
  <c r="R39" i="2" s="1"/>
  <c r="O52" i="2"/>
  <c r="Q52" i="2" s="1"/>
  <c r="R52" i="2" s="1"/>
  <c r="O50" i="2"/>
  <c r="Q50" i="2" s="1"/>
  <c r="R50" i="2" s="1"/>
  <c r="O48" i="2"/>
  <c r="Q48" i="2" s="1"/>
  <c r="R48" i="2" s="1"/>
  <c r="O46" i="2"/>
  <c r="Q46" i="2" s="1"/>
  <c r="R46" i="2" s="1"/>
  <c r="O44" i="2"/>
  <c r="Q44" i="2" s="1"/>
  <c r="R44" i="2" s="1"/>
  <c r="O42" i="2"/>
  <c r="Q42" i="2" s="1"/>
  <c r="R42" i="2" s="1"/>
  <c r="O36" i="2"/>
  <c r="Q36" i="2" s="1"/>
  <c r="R36" i="2" s="1"/>
  <c r="O35" i="2"/>
  <c r="Q35" i="2" s="1"/>
  <c r="R35" i="2" s="1"/>
  <c r="O40" i="2"/>
  <c r="Q40" i="2" s="1"/>
  <c r="R40" i="2" s="1"/>
  <c r="O51" i="2"/>
  <c r="Q51" i="2" s="1"/>
  <c r="R51" i="2" s="1"/>
  <c r="O49" i="2"/>
  <c r="Q49" i="2" s="1"/>
  <c r="R49" i="2" s="1"/>
  <c r="O47" i="2"/>
  <c r="Q47" i="2" s="1"/>
  <c r="R47" i="2" s="1"/>
  <c r="O45" i="2"/>
  <c r="Q45" i="2" s="1"/>
  <c r="R45" i="2" s="1"/>
  <c r="O43" i="2"/>
  <c r="Q43" i="2" s="1"/>
  <c r="R43" i="2" s="1"/>
  <c r="O41" i="2"/>
  <c r="Q41" i="2" s="1"/>
  <c r="R41" i="2" s="1"/>
  <c r="O27" i="2"/>
  <c r="P27" i="2" s="1"/>
  <c r="R27" i="2" s="1"/>
  <c r="O38" i="2"/>
  <c r="Q38" i="2" s="1"/>
  <c r="R38" i="2" s="1"/>
  <c r="O31" i="2"/>
  <c r="Q31" i="2" s="1"/>
  <c r="R31" i="2" s="1"/>
  <c r="O28" i="2"/>
  <c r="Q28" i="2" s="1"/>
  <c r="R28" i="2" s="1"/>
  <c r="O24" i="2"/>
  <c r="P24" i="2" s="1"/>
  <c r="R24" i="2" s="1"/>
  <c r="O37" i="2"/>
  <c r="Q37" i="2" s="1"/>
  <c r="R37" i="2" s="1"/>
  <c r="O18" i="2"/>
  <c r="P18" i="2" s="1"/>
  <c r="R18" i="2" s="1"/>
  <c r="O30" i="2"/>
  <c r="Q30" i="2" s="1"/>
  <c r="R30" i="2" s="1"/>
  <c r="O19" i="2"/>
  <c r="P19" i="2" s="1"/>
  <c r="R19" i="2" s="1"/>
  <c r="O15" i="2"/>
  <c r="R15" i="2" s="1"/>
  <c r="O20" i="2"/>
  <c r="P20" i="2" s="1"/>
  <c r="R20" i="2" s="1"/>
  <c r="O23" i="2"/>
  <c r="P23" i="2" s="1"/>
  <c r="R23" i="2" s="1"/>
  <c r="W54" i="4" l="1"/>
  <c r="U54" i="4"/>
  <c r="L54" i="4"/>
  <c r="I54" i="4"/>
  <c r="H54" i="4"/>
  <c r="E54" i="4"/>
  <c r="F54" i="4" s="1"/>
  <c r="U53" i="4" s="1"/>
  <c r="AA53" i="4" s="1"/>
  <c r="AB53" i="4" s="1"/>
  <c r="B54" i="4"/>
  <c r="L53" i="4"/>
  <c r="I53" i="4"/>
  <c r="H53" i="4"/>
  <c r="E53" i="4"/>
  <c r="F53" i="4" s="1"/>
  <c r="B53" i="4"/>
  <c r="L52" i="4"/>
  <c r="I52" i="4"/>
  <c r="H52" i="4"/>
  <c r="E52" i="4"/>
  <c r="F52" i="4" s="1"/>
  <c r="B52" i="4"/>
  <c r="L51" i="4"/>
  <c r="I51" i="4"/>
  <c r="H51" i="4"/>
  <c r="E51" i="4"/>
  <c r="F51" i="4" s="1"/>
  <c r="B51" i="4"/>
  <c r="L50" i="4"/>
  <c r="I50" i="4"/>
  <c r="H50" i="4"/>
  <c r="E50" i="4"/>
  <c r="F50" i="4" s="1"/>
  <c r="U49" i="4" s="1"/>
  <c r="AA49" i="4" s="1"/>
  <c r="AB49" i="4" s="1"/>
  <c r="B50" i="4"/>
  <c r="L49" i="4"/>
  <c r="J49" i="4"/>
  <c r="I49" i="4"/>
  <c r="H49" i="4"/>
  <c r="E49" i="4"/>
  <c r="F49" i="4" s="1"/>
  <c r="B49" i="4"/>
  <c r="L48" i="4"/>
  <c r="I48" i="4"/>
  <c r="H48" i="4"/>
  <c r="E48" i="4"/>
  <c r="F48" i="4" s="1"/>
  <c r="B48" i="4"/>
  <c r="L47" i="4"/>
  <c r="I47" i="4"/>
  <c r="H47" i="4"/>
  <c r="E47" i="4"/>
  <c r="F47" i="4" s="1"/>
  <c r="B47" i="4"/>
  <c r="L46" i="4"/>
  <c r="I46" i="4"/>
  <c r="H46" i="4"/>
  <c r="E46" i="4"/>
  <c r="F46" i="4" s="1"/>
  <c r="B46" i="4"/>
  <c r="L45" i="4"/>
  <c r="I45" i="4"/>
  <c r="H45" i="4"/>
  <c r="E45" i="4"/>
  <c r="F45" i="4" s="1"/>
  <c r="U44" i="4" s="1"/>
  <c r="AA44" i="4" s="1"/>
  <c r="AB44" i="4" s="1"/>
  <c r="B45" i="4"/>
  <c r="L44" i="4"/>
  <c r="J44" i="4"/>
  <c r="I44" i="4"/>
  <c r="H44" i="4"/>
  <c r="E44" i="4"/>
  <c r="F44" i="4" s="1"/>
  <c r="B44" i="4"/>
  <c r="L43" i="4"/>
  <c r="I43" i="4"/>
  <c r="H43" i="4"/>
  <c r="E43" i="4"/>
  <c r="F43" i="4" s="1"/>
  <c r="B43" i="4"/>
  <c r="L42" i="4"/>
  <c r="I42" i="4"/>
  <c r="H42" i="4"/>
  <c r="E42" i="4"/>
  <c r="F42" i="4" s="1"/>
  <c r="U41" i="4" s="1"/>
  <c r="B42" i="4"/>
  <c r="L41" i="4"/>
  <c r="I41" i="4"/>
  <c r="H41" i="4"/>
  <c r="E41" i="4"/>
  <c r="F41" i="4" s="1"/>
  <c r="B41" i="4"/>
  <c r="L40" i="4"/>
  <c r="I40" i="4"/>
  <c r="H40" i="4"/>
  <c r="E40" i="4"/>
  <c r="F40" i="4" s="1"/>
  <c r="U39" i="4" s="1"/>
  <c r="AA39" i="4" s="1"/>
  <c r="AB39" i="4" s="1"/>
  <c r="B40" i="4"/>
  <c r="L39" i="4"/>
  <c r="I39" i="4"/>
  <c r="H39" i="4"/>
  <c r="E39" i="4"/>
  <c r="F39" i="4" s="1"/>
  <c r="B39" i="4"/>
  <c r="L38" i="4"/>
  <c r="I38" i="4"/>
  <c r="H38" i="4"/>
  <c r="E38" i="4"/>
  <c r="F38" i="4" s="1"/>
  <c r="U37" i="4" s="1"/>
  <c r="AA37" i="4" s="1"/>
  <c r="AB37" i="4" s="1"/>
  <c r="B38" i="4"/>
  <c r="L37" i="4"/>
  <c r="I37" i="4"/>
  <c r="H37" i="4"/>
  <c r="E37" i="4"/>
  <c r="F37" i="4" s="1"/>
  <c r="U36" i="4" s="1"/>
  <c r="AA36" i="4" s="1"/>
  <c r="AB36" i="4" s="1"/>
  <c r="B37" i="4"/>
  <c r="L36" i="4"/>
  <c r="I36" i="4"/>
  <c r="H36" i="4"/>
  <c r="E36" i="4"/>
  <c r="F36" i="4" s="1"/>
  <c r="B36" i="4"/>
  <c r="L35" i="4"/>
  <c r="I35" i="4"/>
  <c r="H35" i="4"/>
  <c r="E35" i="4"/>
  <c r="F35" i="4" s="1"/>
  <c r="U34" i="4" s="1"/>
  <c r="AA34" i="4" s="1"/>
  <c r="AB34" i="4" s="1"/>
  <c r="B35" i="4"/>
  <c r="AH34" i="4"/>
  <c r="L34" i="4"/>
  <c r="J34" i="4"/>
  <c r="I34" i="4"/>
  <c r="H34" i="4"/>
  <c r="E34" i="4"/>
  <c r="F34" i="4" s="1"/>
  <c r="AH33" i="4"/>
  <c r="L33" i="4"/>
  <c r="I33" i="4"/>
  <c r="H33" i="4"/>
  <c r="E33" i="4"/>
  <c r="F33" i="4" s="1"/>
  <c r="B33" i="4"/>
  <c r="AH32" i="4"/>
  <c r="L32" i="4"/>
  <c r="I32" i="4"/>
  <c r="H32" i="4"/>
  <c r="E32" i="4"/>
  <c r="F32" i="4" s="1"/>
  <c r="B32" i="4"/>
  <c r="AH31" i="4"/>
  <c r="L31" i="4"/>
  <c r="I31" i="4"/>
  <c r="H31" i="4"/>
  <c r="E31" i="4"/>
  <c r="F31" i="4" s="1"/>
  <c r="B31" i="4"/>
  <c r="AH30" i="4"/>
  <c r="L30" i="4"/>
  <c r="I30" i="4"/>
  <c r="H30" i="4"/>
  <c r="E30" i="4"/>
  <c r="F30" i="4" s="1"/>
  <c r="B30" i="4"/>
  <c r="AH29" i="4"/>
  <c r="L29" i="4"/>
  <c r="J29" i="4"/>
  <c r="I29" i="4"/>
  <c r="H29" i="4"/>
  <c r="E29" i="4"/>
  <c r="F29" i="4" s="1"/>
  <c r="B29" i="4"/>
  <c r="AH28" i="4"/>
  <c r="L28" i="4"/>
  <c r="I28" i="4"/>
  <c r="H28" i="4"/>
  <c r="E28" i="4"/>
  <c r="F28" i="4" s="1"/>
  <c r="B28" i="4"/>
  <c r="AH27" i="4"/>
  <c r="L27" i="4"/>
  <c r="I27" i="4"/>
  <c r="H27" i="4"/>
  <c r="E27" i="4"/>
  <c r="F27" i="4" s="1"/>
  <c r="U26" i="4" s="1"/>
  <c r="AA26" i="4" s="1"/>
  <c r="AB26" i="4" s="1"/>
  <c r="B27" i="4"/>
  <c r="AH26" i="4"/>
  <c r="L26" i="4"/>
  <c r="I26" i="4"/>
  <c r="H26" i="4"/>
  <c r="E26" i="4"/>
  <c r="F26" i="4" s="1"/>
  <c r="U25" i="4" s="1"/>
  <c r="AA25" i="4" s="1"/>
  <c r="AB25" i="4" s="1"/>
  <c r="B26" i="4"/>
  <c r="AH25" i="4"/>
  <c r="L25" i="4"/>
  <c r="I25" i="4"/>
  <c r="H25" i="4"/>
  <c r="E25" i="4"/>
  <c r="F25" i="4" s="1"/>
  <c r="U24" i="4" s="1"/>
  <c r="AA24" i="4" s="1"/>
  <c r="AB24" i="4" s="1"/>
  <c r="B25" i="4"/>
  <c r="AH24" i="4"/>
  <c r="L24" i="4"/>
  <c r="I24" i="4"/>
  <c r="H24" i="4"/>
  <c r="E24" i="4"/>
  <c r="F24" i="4" s="1"/>
  <c r="AH23" i="4"/>
  <c r="I23" i="4"/>
  <c r="H23" i="4"/>
  <c r="E23" i="4"/>
  <c r="F23" i="4" s="1"/>
  <c r="U22" i="4" s="1"/>
  <c r="B23" i="4"/>
  <c r="AH22" i="4"/>
  <c r="I22" i="4"/>
  <c r="H22" i="4"/>
  <c r="E22" i="4"/>
  <c r="F22" i="4" s="1"/>
  <c r="B22" i="4"/>
  <c r="AH21" i="4"/>
  <c r="I21" i="4"/>
  <c r="H21" i="4"/>
  <c r="E21" i="4"/>
  <c r="F21" i="4" s="1"/>
  <c r="U20" i="4" s="1"/>
  <c r="AA20" i="4" s="1"/>
  <c r="AB20" i="4" s="1"/>
  <c r="B21" i="4"/>
  <c r="AH20" i="4"/>
  <c r="I20" i="4"/>
  <c r="H20" i="4"/>
  <c r="E20" i="4"/>
  <c r="F20" i="4" s="1"/>
  <c r="U19" i="4" s="1"/>
  <c r="AA19" i="4" s="1"/>
  <c r="AB19" i="4" s="1"/>
  <c r="B20" i="4"/>
  <c r="AH19" i="4"/>
  <c r="J19" i="4"/>
  <c r="K26" i="4" s="1"/>
  <c r="I19" i="4"/>
  <c r="H19" i="4"/>
  <c r="E19" i="4"/>
  <c r="F19" i="4" s="1"/>
  <c r="B19" i="4"/>
  <c r="AH18" i="4"/>
  <c r="I18" i="4"/>
  <c r="H18" i="4"/>
  <c r="E18" i="4"/>
  <c r="F18" i="4" s="1"/>
  <c r="U17" i="4" s="1"/>
  <c r="B18" i="4"/>
  <c r="AH17" i="4"/>
  <c r="I17" i="4"/>
  <c r="H17" i="4"/>
  <c r="E17" i="4"/>
  <c r="F17" i="4" s="1"/>
  <c r="U16" i="4" s="1"/>
  <c r="B17" i="4"/>
  <c r="AH16" i="4"/>
  <c r="I16" i="4"/>
  <c r="H16" i="4"/>
  <c r="E16" i="4"/>
  <c r="F16" i="4" s="1"/>
  <c r="U15" i="4" s="1"/>
  <c r="B16" i="4"/>
  <c r="AH15" i="4"/>
  <c r="I15" i="4"/>
  <c r="H15" i="4"/>
  <c r="E15" i="4"/>
  <c r="F15" i="4" s="1"/>
  <c r="U14" i="4" s="1"/>
  <c r="B15" i="4"/>
  <c r="AH14" i="4"/>
  <c r="I14" i="4"/>
  <c r="H14" i="4"/>
  <c r="E14" i="4"/>
  <c r="F14" i="4" s="1"/>
  <c r="U13" i="4" s="1"/>
  <c r="B14" i="4"/>
  <c r="AH13" i="4"/>
  <c r="E13" i="4"/>
  <c r="F13" i="4" s="1"/>
  <c r="B13" i="4"/>
  <c r="AH12" i="4"/>
  <c r="E12" i="4"/>
  <c r="F12" i="4" s="1"/>
  <c r="U11" i="4" s="1"/>
  <c r="B12" i="4"/>
  <c r="AH11" i="4"/>
  <c r="E11" i="4"/>
  <c r="F11" i="4" s="1"/>
  <c r="B11" i="4"/>
  <c r="AH10" i="4"/>
  <c r="E10" i="4"/>
  <c r="F10" i="4" s="1"/>
  <c r="U9" i="4" s="1"/>
  <c r="B10" i="4"/>
  <c r="AH9" i="4"/>
  <c r="E9" i="4"/>
  <c r="F9" i="4" s="1"/>
  <c r="B9" i="4"/>
  <c r="AH8" i="4"/>
  <c r="E8" i="4"/>
  <c r="F8" i="4" s="1"/>
  <c r="B8" i="4"/>
  <c r="AH7" i="4"/>
  <c r="E7" i="4"/>
  <c r="F7" i="4" s="1"/>
  <c r="B7" i="4"/>
  <c r="AH6" i="4"/>
  <c r="E6" i="4"/>
  <c r="F6" i="4" s="1"/>
  <c r="U5" i="4" s="1"/>
  <c r="B6" i="4"/>
  <c r="AH5" i="4"/>
  <c r="X5" i="4"/>
  <c r="W5" i="4"/>
  <c r="B5" i="4"/>
  <c r="V5" i="4" l="1"/>
  <c r="K25" i="4"/>
  <c r="C38" i="4"/>
  <c r="D38" i="4" s="1"/>
  <c r="C12" i="4"/>
  <c r="D12" i="4" s="1"/>
  <c r="M12" i="4" s="1"/>
  <c r="Q12" i="4" s="1"/>
  <c r="K21" i="4"/>
  <c r="K22" i="4"/>
  <c r="K27" i="4"/>
  <c r="K36" i="4"/>
  <c r="K20" i="4"/>
  <c r="U8" i="4"/>
  <c r="U10" i="4"/>
  <c r="C18" i="4"/>
  <c r="D18" i="4" s="1"/>
  <c r="C11" i="4"/>
  <c r="D11" i="4" s="1"/>
  <c r="C32" i="4"/>
  <c r="D32" i="4" s="1"/>
  <c r="C20" i="4"/>
  <c r="D20" i="4" s="1"/>
  <c r="C14" i="4"/>
  <c r="D14" i="4" s="1"/>
  <c r="C9" i="4"/>
  <c r="D9" i="4" s="1"/>
  <c r="C7" i="4"/>
  <c r="D7" i="4" s="1"/>
  <c r="U7" i="4"/>
  <c r="U12" i="4"/>
  <c r="U18" i="4"/>
  <c r="C23" i="4"/>
  <c r="D23" i="4" s="1"/>
  <c r="U32" i="4"/>
  <c r="AA32" i="4" s="1"/>
  <c r="AB32" i="4" s="1"/>
  <c r="C17" i="4"/>
  <c r="D17" i="4" s="1"/>
  <c r="U27" i="4"/>
  <c r="AA27" i="4" s="1"/>
  <c r="AB27" i="4" s="1"/>
  <c r="C31" i="4"/>
  <c r="D31" i="4" s="1"/>
  <c r="U35" i="4"/>
  <c r="AA35" i="4" s="1"/>
  <c r="AB35" i="4" s="1"/>
  <c r="U6" i="4"/>
  <c r="U21" i="4"/>
  <c r="AA21" i="4" s="1"/>
  <c r="AB21" i="4" s="1"/>
  <c r="AA22" i="4"/>
  <c r="AB22" i="4" s="1"/>
  <c r="U23" i="4"/>
  <c r="U47" i="4"/>
  <c r="U29" i="4"/>
  <c r="U52" i="4"/>
  <c r="C54" i="4"/>
  <c r="D54" i="4" s="1"/>
  <c r="C50" i="4"/>
  <c r="D50" i="4" s="1"/>
  <c r="C49" i="4"/>
  <c r="D49" i="4" s="1"/>
  <c r="C45" i="4"/>
  <c r="D45" i="4" s="1"/>
  <c r="C44" i="4"/>
  <c r="D44" i="4" s="1"/>
  <c r="C40" i="4"/>
  <c r="D40" i="4" s="1"/>
  <c r="C36" i="4"/>
  <c r="D36" i="4" s="1"/>
  <c r="C51" i="4"/>
  <c r="D51" i="4" s="1"/>
  <c r="C46" i="4"/>
  <c r="D46" i="4" s="1"/>
  <c r="C41" i="4"/>
  <c r="D41" i="4" s="1"/>
  <c r="C53" i="4"/>
  <c r="D53" i="4" s="1"/>
  <c r="C48" i="4"/>
  <c r="D48" i="4" s="1"/>
  <c r="C43" i="4"/>
  <c r="D43" i="4" s="1"/>
  <c r="C39" i="4"/>
  <c r="D39" i="4" s="1"/>
  <c r="C35" i="4"/>
  <c r="D35" i="4" s="1"/>
  <c r="C37" i="4"/>
  <c r="D37" i="4" s="1"/>
  <c r="C22" i="4"/>
  <c r="D22" i="4" s="1"/>
  <c r="C52" i="4"/>
  <c r="D52" i="4" s="1"/>
  <c r="C34" i="4"/>
  <c r="D34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1" i="4"/>
  <c r="D21" i="4" s="1"/>
  <c r="C13" i="4"/>
  <c r="D13" i="4" s="1"/>
  <c r="C5" i="4"/>
  <c r="D5" i="4" s="1"/>
  <c r="C6" i="4"/>
  <c r="D6" i="4" s="1"/>
  <c r="C8" i="4"/>
  <c r="D8" i="4" s="1"/>
  <c r="C10" i="4"/>
  <c r="D10" i="4" s="1"/>
  <c r="C16" i="4"/>
  <c r="D16" i="4" s="1"/>
  <c r="K52" i="4"/>
  <c r="K47" i="4"/>
  <c r="K42" i="4"/>
  <c r="K38" i="4"/>
  <c r="K53" i="4"/>
  <c r="K49" i="4"/>
  <c r="K48" i="4"/>
  <c r="K44" i="4"/>
  <c r="K43" i="4"/>
  <c r="K39" i="4"/>
  <c r="K51" i="4"/>
  <c r="K46" i="4"/>
  <c r="K41" i="4"/>
  <c r="K37" i="4"/>
  <c r="K45" i="4"/>
  <c r="K35" i="4"/>
  <c r="K34" i="4"/>
  <c r="K33" i="4"/>
  <c r="K32" i="4"/>
  <c r="K31" i="4"/>
  <c r="K30" i="4"/>
  <c r="K29" i="4"/>
  <c r="K40" i="4"/>
  <c r="K23" i="4"/>
  <c r="K19" i="4"/>
  <c r="K24" i="4"/>
  <c r="K28" i="4"/>
  <c r="U28" i="4"/>
  <c r="C30" i="4"/>
  <c r="D30" i="4" s="1"/>
  <c r="U31" i="4"/>
  <c r="U33" i="4"/>
  <c r="AA33" i="4" s="1"/>
  <c r="AB33" i="4" s="1"/>
  <c r="U43" i="4"/>
  <c r="U46" i="4"/>
  <c r="K50" i="4"/>
  <c r="U51" i="4"/>
  <c r="C15" i="4"/>
  <c r="D15" i="4" s="1"/>
  <c r="C19" i="4"/>
  <c r="D19" i="4" s="1"/>
  <c r="U30" i="4"/>
  <c r="AA30" i="4" s="1"/>
  <c r="AB30" i="4" s="1"/>
  <c r="C33" i="4"/>
  <c r="D33" i="4" s="1"/>
  <c r="AA41" i="4"/>
  <c r="AB41" i="4" s="1"/>
  <c r="C42" i="4"/>
  <c r="D42" i="4" s="1"/>
  <c r="C47" i="4"/>
  <c r="D47" i="4" s="1"/>
  <c r="U50" i="4"/>
  <c r="AA50" i="4" s="1"/>
  <c r="AB50" i="4" s="1"/>
  <c r="K54" i="4"/>
  <c r="U40" i="4"/>
  <c r="U48" i="4"/>
  <c r="AA48" i="4" s="1"/>
  <c r="AB48" i="4" s="1"/>
  <c r="U38" i="4"/>
  <c r="U42" i="4"/>
  <c r="U45" i="4"/>
  <c r="AA45" i="4" s="1"/>
  <c r="AB45" i="4" s="1"/>
  <c r="P12" i="4" l="1"/>
  <c r="N12" i="4"/>
  <c r="O12" i="4"/>
  <c r="S12" i="4"/>
  <c r="R12" i="4"/>
  <c r="M38" i="4"/>
  <c r="Q38" i="4" s="1"/>
  <c r="AA51" i="4"/>
  <c r="AB51" i="4" s="1"/>
  <c r="AA31" i="4"/>
  <c r="AB31" i="4" s="1"/>
  <c r="AA40" i="4"/>
  <c r="AB40" i="4" s="1"/>
  <c r="AA46" i="4"/>
  <c r="AB46" i="4" s="1"/>
  <c r="AA42" i="4"/>
  <c r="AB42" i="4" s="1"/>
  <c r="AA43" i="4"/>
  <c r="AB43" i="4" s="1"/>
  <c r="AA28" i="4"/>
  <c r="AB28" i="4" s="1"/>
  <c r="M6" i="4"/>
  <c r="N6" i="4" s="1"/>
  <c r="M24" i="4"/>
  <c r="M28" i="4"/>
  <c r="R28" i="4" s="1"/>
  <c r="M22" i="4"/>
  <c r="N22" i="4" s="1"/>
  <c r="M43" i="4"/>
  <c r="R43" i="4" s="1"/>
  <c r="M46" i="4"/>
  <c r="N46" i="4" s="1"/>
  <c r="M44" i="4"/>
  <c r="N44" i="4" s="1"/>
  <c r="M54" i="4"/>
  <c r="AA29" i="4"/>
  <c r="AB29" i="4" s="1"/>
  <c r="AA23" i="4"/>
  <c r="AB23" i="4" s="1"/>
  <c r="M17" i="4"/>
  <c r="M7" i="4"/>
  <c r="M32" i="4"/>
  <c r="N32" i="4" s="1"/>
  <c r="AA38" i="4"/>
  <c r="AB38" i="4" s="1"/>
  <c r="M33" i="4"/>
  <c r="M16" i="4"/>
  <c r="M5" i="4"/>
  <c r="N5" i="4" s="1"/>
  <c r="M25" i="4"/>
  <c r="N25" i="4" s="1"/>
  <c r="M29" i="4"/>
  <c r="M37" i="4"/>
  <c r="M48" i="4"/>
  <c r="N48" i="4" s="1"/>
  <c r="M51" i="4"/>
  <c r="M45" i="4"/>
  <c r="N45" i="4" s="1"/>
  <c r="AA52" i="4"/>
  <c r="AB52" i="4" s="1"/>
  <c r="AA47" i="4"/>
  <c r="AB47" i="4" s="1"/>
  <c r="M9" i="4"/>
  <c r="N9" i="4" s="1"/>
  <c r="M11" i="4"/>
  <c r="M42" i="4"/>
  <c r="M19" i="4"/>
  <c r="M10" i="4"/>
  <c r="M13" i="4"/>
  <c r="N13" i="4" s="1"/>
  <c r="M26" i="4"/>
  <c r="N26" i="4" s="1"/>
  <c r="M34" i="4"/>
  <c r="N34" i="4" s="1"/>
  <c r="M35" i="4"/>
  <c r="R35" i="4" s="1"/>
  <c r="M53" i="4"/>
  <c r="M36" i="4"/>
  <c r="N36" i="4" s="1"/>
  <c r="M49" i="4"/>
  <c r="M23" i="4"/>
  <c r="M14" i="4"/>
  <c r="M18" i="4"/>
  <c r="N18" i="4" s="1"/>
  <c r="P38" i="4"/>
  <c r="M47" i="4"/>
  <c r="M15" i="4"/>
  <c r="M30" i="4"/>
  <c r="R30" i="4" s="1"/>
  <c r="M8" i="4"/>
  <c r="N8" i="4" s="1"/>
  <c r="M21" i="4"/>
  <c r="N21" i="4" s="1"/>
  <c r="M27" i="4"/>
  <c r="N27" i="4" s="1"/>
  <c r="M52" i="4"/>
  <c r="M39" i="4"/>
  <c r="R39" i="4" s="1"/>
  <c r="M41" i="4"/>
  <c r="M40" i="4"/>
  <c r="R40" i="4" s="1"/>
  <c r="M50" i="4"/>
  <c r="N50" i="4" s="1"/>
  <c r="M31" i="4"/>
  <c r="N31" i="4" s="1"/>
  <c r="M20" i="4"/>
  <c r="N20" i="4" s="1"/>
  <c r="R46" i="4" l="1"/>
  <c r="R45" i="4"/>
  <c r="N28" i="4"/>
  <c r="S38" i="4"/>
  <c r="N38" i="4"/>
  <c r="O38" i="4"/>
  <c r="R38" i="4"/>
  <c r="N40" i="4"/>
  <c r="R48" i="4"/>
  <c r="N43" i="4"/>
  <c r="N39" i="4"/>
  <c r="N35" i="4"/>
  <c r="S49" i="4"/>
  <c r="Q49" i="4"/>
  <c r="P49" i="4"/>
  <c r="O49" i="4"/>
  <c r="S19" i="4"/>
  <c r="Q19" i="4"/>
  <c r="O19" i="4"/>
  <c r="P19" i="4"/>
  <c r="Q51" i="4"/>
  <c r="P51" i="4"/>
  <c r="S51" i="4"/>
  <c r="O51" i="4"/>
  <c r="R16" i="4"/>
  <c r="S16" i="4"/>
  <c r="P16" i="4"/>
  <c r="O16" i="4"/>
  <c r="Q16" i="4"/>
  <c r="S54" i="4"/>
  <c r="P54" i="4"/>
  <c r="O54" i="4"/>
  <c r="Q54" i="4"/>
  <c r="P24" i="4"/>
  <c r="S24" i="4"/>
  <c r="O24" i="4"/>
  <c r="Q24" i="4"/>
  <c r="S30" i="4"/>
  <c r="O30" i="4"/>
  <c r="Q30" i="4"/>
  <c r="P30" i="4"/>
  <c r="S23" i="4"/>
  <c r="Q23" i="4"/>
  <c r="P23" i="4"/>
  <c r="O23" i="4"/>
  <c r="P53" i="4"/>
  <c r="S53" i="4"/>
  <c r="O53" i="4"/>
  <c r="Q53" i="4"/>
  <c r="Q37" i="4"/>
  <c r="P37" i="4"/>
  <c r="O37" i="4"/>
  <c r="S37" i="4"/>
  <c r="S33" i="4"/>
  <c r="O33" i="4"/>
  <c r="P33" i="4"/>
  <c r="Q33" i="4"/>
  <c r="R53" i="4"/>
  <c r="S31" i="4"/>
  <c r="O31" i="4"/>
  <c r="Q31" i="4"/>
  <c r="P31" i="4"/>
  <c r="P40" i="4"/>
  <c r="S40" i="4"/>
  <c r="O40" i="4"/>
  <c r="Q40" i="4"/>
  <c r="S39" i="4"/>
  <c r="P39" i="4"/>
  <c r="O39" i="4"/>
  <c r="Q39" i="4"/>
  <c r="P27" i="4"/>
  <c r="S27" i="4"/>
  <c r="R27" i="4"/>
  <c r="O27" i="4"/>
  <c r="Q27" i="4"/>
  <c r="Q8" i="4"/>
  <c r="P8" i="4"/>
  <c r="S8" i="4"/>
  <c r="R8" i="4"/>
  <c r="O8" i="4"/>
  <c r="R37" i="4"/>
  <c r="N30" i="4"/>
  <c r="S47" i="4"/>
  <c r="Q47" i="4"/>
  <c r="O47" i="4"/>
  <c r="P47" i="4"/>
  <c r="R14" i="4"/>
  <c r="S14" i="4"/>
  <c r="O14" i="4"/>
  <c r="Q14" i="4"/>
  <c r="P14" i="4"/>
  <c r="N23" i="4"/>
  <c r="P10" i="4"/>
  <c r="Q10" i="4"/>
  <c r="S10" i="4"/>
  <c r="R10" i="4"/>
  <c r="O10" i="4"/>
  <c r="R51" i="4"/>
  <c r="R24" i="4"/>
  <c r="N19" i="4"/>
  <c r="S9" i="4"/>
  <c r="R9" i="4"/>
  <c r="Q9" i="4"/>
  <c r="P9" i="4"/>
  <c r="O9" i="4"/>
  <c r="N51" i="4"/>
  <c r="N37" i="4"/>
  <c r="P25" i="4"/>
  <c r="O25" i="4"/>
  <c r="S25" i="4"/>
  <c r="R25" i="4"/>
  <c r="Q25" i="4"/>
  <c r="N16" i="4"/>
  <c r="N33" i="4"/>
  <c r="S32" i="4"/>
  <c r="P32" i="4"/>
  <c r="Q32" i="4"/>
  <c r="O32" i="4"/>
  <c r="R17" i="4"/>
  <c r="S17" i="4"/>
  <c r="P17" i="4"/>
  <c r="Q17" i="4"/>
  <c r="O17" i="4"/>
  <c r="R19" i="4"/>
  <c r="Q41" i="4"/>
  <c r="P41" i="4"/>
  <c r="O41" i="4"/>
  <c r="S41" i="4"/>
  <c r="S52" i="4"/>
  <c r="Q52" i="4"/>
  <c r="P52" i="4"/>
  <c r="O52" i="4"/>
  <c r="R47" i="4"/>
  <c r="R33" i="4"/>
  <c r="R15" i="4"/>
  <c r="S15" i="4"/>
  <c r="O15" i="4"/>
  <c r="P15" i="4"/>
  <c r="Q15" i="4"/>
  <c r="N47" i="4"/>
  <c r="N14" i="4"/>
  <c r="P36" i="4"/>
  <c r="O36" i="4"/>
  <c r="S36" i="4"/>
  <c r="R36" i="4"/>
  <c r="Q36" i="4"/>
  <c r="S35" i="4"/>
  <c r="O35" i="4"/>
  <c r="P35" i="4"/>
  <c r="Q35" i="4"/>
  <c r="P26" i="4"/>
  <c r="S26" i="4"/>
  <c r="O26" i="4"/>
  <c r="R26" i="4"/>
  <c r="Q26" i="4"/>
  <c r="N10" i="4"/>
  <c r="S42" i="4"/>
  <c r="Q42" i="4"/>
  <c r="P42" i="4"/>
  <c r="O42" i="4"/>
  <c r="R11" i="4"/>
  <c r="Q11" i="4"/>
  <c r="P11" i="4"/>
  <c r="S11" i="4"/>
  <c r="O11" i="4"/>
  <c r="S29" i="4"/>
  <c r="P29" i="4"/>
  <c r="Q29" i="4"/>
  <c r="O29" i="4"/>
  <c r="R31" i="4"/>
  <c r="R7" i="4"/>
  <c r="Q7" i="4"/>
  <c r="S7" i="4"/>
  <c r="P7" i="4"/>
  <c r="O7" i="4"/>
  <c r="N17" i="4"/>
  <c r="S44" i="4"/>
  <c r="P44" i="4"/>
  <c r="O44" i="4"/>
  <c r="Q44" i="4"/>
  <c r="P43" i="4"/>
  <c r="S43" i="4"/>
  <c r="Q43" i="4"/>
  <c r="O43" i="4"/>
  <c r="P28" i="4"/>
  <c r="S28" i="4"/>
  <c r="O28" i="4"/>
  <c r="Q28" i="4"/>
  <c r="S6" i="4"/>
  <c r="Q6" i="4"/>
  <c r="P6" i="4"/>
  <c r="R6" i="4"/>
  <c r="O6" i="4"/>
  <c r="R41" i="4"/>
  <c r="S20" i="4"/>
  <c r="O20" i="4"/>
  <c r="P20" i="4"/>
  <c r="Q20" i="4"/>
  <c r="R20" i="4"/>
  <c r="Q50" i="4"/>
  <c r="P50" i="4"/>
  <c r="S50" i="4"/>
  <c r="O50" i="4"/>
  <c r="N41" i="4"/>
  <c r="N52" i="4"/>
  <c r="S21" i="4"/>
  <c r="P21" i="4"/>
  <c r="O21" i="4"/>
  <c r="Q21" i="4"/>
  <c r="R21" i="4"/>
  <c r="R49" i="4"/>
  <c r="R29" i="4"/>
  <c r="N15" i="4"/>
  <c r="R54" i="4"/>
  <c r="R18" i="4"/>
  <c r="S18" i="4"/>
  <c r="P18" i="4"/>
  <c r="Q18" i="4"/>
  <c r="O18" i="4"/>
  <c r="N49" i="4"/>
  <c r="N53" i="4"/>
  <c r="S34" i="4"/>
  <c r="Q34" i="4"/>
  <c r="O34" i="4"/>
  <c r="P34" i="4"/>
  <c r="R13" i="4"/>
  <c r="P13" i="4"/>
  <c r="S13" i="4"/>
  <c r="Q13" i="4"/>
  <c r="O13" i="4"/>
  <c r="R42" i="4"/>
  <c r="R32" i="4"/>
  <c r="R50" i="4"/>
  <c r="N42" i="4"/>
  <c r="N11" i="4"/>
  <c r="P45" i="4"/>
  <c r="S45" i="4"/>
  <c r="O45" i="4"/>
  <c r="Q45" i="4"/>
  <c r="P48" i="4"/>
  <c r="S48" i="4"/>
  <c r="Q48" i="4"/>
  <c r="O48" i="4"/>
  <c r="N29" i="4"/>
  <c r="S5" i="4"/>
  <c r="O5" i="4"/>
  <c r="R5" i="4"/>
  <c r="Q5" i="4"/>
  <c r="Z5" i="4"/>
  <c r="P5" i="4"/>
  <c r="R44" i="4"/>
  <c r="R23" i="4"/>
  <c r="N7" i="4"/>
  <c r="N54" i="4"/>
  <c r="Q46" i="4"/>
  <c r="P46" i="4"/>
  <c r="O46" i="4"/>
  <c r="S46" i="4"/>
  <c r="S22" i="4"/>
  <c r="P22" i="4"/>
  <c r="Q22" i="4"/>
  <c r="R22" i="4"/>
  <c r="O22" i="4"/>
  <c r="N24" i="4"/>
  <c r="R52" i="4"/>
  <c r="R34" i="4"/>
  <c r="X12" i="4" l="1"/>
  <c r="X10" i="4"/>
  <c r="X8" i="4"/>
  <c r="X9" i="4"/>
  <c r="X7" i="4"/>
  <c r="X6" i="4"/>
  <c r="X13" i="4"/>
  <c r="X11" i="4"/>
  <c r="X14" i="4"/>
  <c r="W10" i="4" l="1"/>
  <c r="W6" i="4"/>
  <c r="V6" i="4" s="1"/>
  <c r="W7" i="4"/>
  <c r="W13" i="4"/>
  <c r="W8" i="4"/>
  <c r="W11" i="4"/>
  <c r="W12" i="4"/>
  <c r="W14" i="4"/>
  <c r="W9" i="4"/>
  <c r="V7" i="4" l="1"/>
  <c r="Z6" i="4"/>
  <c r="V8" i="4" l="1"/>
  <c r="Z7" i="4"/>
  <c r="V9" i="4" l="1"/>
  <c r="Z8" i="4"/>
  <c r="X15" i="4"/>
  <c r="X16" i="4"/>
  <c r="X18" i="4" l="1"/>
  <c r="X20" i="4"/>
  <c r="Z9" i="4"/>
  <c r="V10" i="4"/>
  <c r="W15" i="4"/>
  <c r="X17" i="4"/>
  <c r="X19" i="4"/>
  <c r="W16" i="4"/>
  <c r="W18" i="4" l="1"/>
  <c r="W17" i="4"/>
  <c r="W19" i="4"/>
  <c r="W20" i="4"/>
  <c r="V11" i="4"/>
  <c r="Z10" i="4"/>
  <c r="X21" i="4" l="1"/>
  <c r="V12" i="4"/>
  <c r="Z11" i="4"/>
  <c r="X53" i="4" l="1"/>
  <c r="X44" i="4"/>
  <c r="X23" i="4"/>
  <c r="Z12" i="4"/>
  <c r="V13" i="4"/>
  <c r="X33" i="4"/>
  <c r="X36" i="4"/>
  <c r="X37" i="4"/>
  <c r="X52" i="4"/>
  <c r="X31" i="4"/>
  <c r="X30" i="4"/>
  <c r="X39" i="4"/>
  <c r="X43" i="4"/>
  <c r="X47" i="4"/>
  <c r="X45" i="4"/>
  <c r="X28" i="4"/>
  <c r="X40" i="4"/>
  <c r="X34" i="4"/>
  <c r="X50" i="4"/>
  <c r="X24" i="4"/>
  <c r="X46" i="4"/>
  <c r="X35" i="4"/>
  <c r="X25" i="4"/>
  <c r="W21" i="4"/>
  <c r="X48" i="4"/>
  <c r="X42" i="4"/>
  <c r="X27" i="4"/>
  <c r="X22" i="4"/>
  <c r="X49" i="4"/>
  <c r="X41" i="4"/>
  <c r="X26" i="4"/>
  <c r="X32" i="4"/>
  <c r="X51" i="4"/>
  <c r="X29" i="4"/>
  <c r="X38" i="4"/>
  <c r="W28" i="4" l="1"/>
  <c r="W39" i="4"/>
  <c r="W29" i="4"/>
  <c r="W42" i="4"/>
  <c r="W44" i="4"/>
  <c r="W50" i="4"/>
  <c r="W52" i="4"/>
  <c r="W46" i="4"/>
  <c r="W36" i="4"/>
  <c r="W32" i="4"/>
  <c r="W51" i="4"/>
  <c r="W37" i="4"/>
  <c r="W43" i="4"/>
  <c r="W38" i="4"/>
  <c r="W40" i="4"/>
  <c r="W27" i="4"/>
  <c r="V14" i="4"/>
  <c r="Z13" i="4"/>
  <c r="W22" i="4"/>
  <c r="W24" i="4"/>
  <c r="W35" i="4"/>
  <c r="W33" i="4"/>
  <c r="W31" i="4"/>
  <c r="W41" i="4"/>
  <c r="W48" i="4"/>
  <c r="W49" i="4"/>
  <c r="W47" i="4"/>
  <c r="W34" i="4"/>
  <c r="W53" i="4"/>
  <c r="W26" i="4"/>
  <c r="W30" i="4"/>
  <c r="W45" i="4"/>
  <c r="W25" i="4"/>
  <c r="W23" i="4"/>
  <c r="V15" i="4" l="1"/>
  <c r="Z14" i="4"/>
  <c r="V16" i="4" l="1"/>
  <c r="Z15" i="4"/>
  <c r="V17" i="4" l="1"/>
  <c r="Z16" i="4"/>
  <c r="V18" i="4" l="1"/>
  <c r="Z17" i="4"/>
  <c r="V19" i="4" l="1"/>
  <c r="Z18" i="4"/>
  <c r="V20" i="4" l="1"/>
  <c r="Z19" i="4"/>
  <c r="V21" i="4" l="1"/>
  <c r="Z20" i="4"/>
  <c r="V22" i="4" l="1"/>
  <c r="Z21" i="4"/>
  <c r="V23" i="4" l="1"/>
  <c r="Z22" i="4"/>
  <c r="V24" i="4" l="1"/>
  <c r="Z23" i="4"/>
  <c r="V25" i="4" l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C9" i="5" l="1"/>
  <c r="F9" i="5" s="1"/>
  <c r="S17" i="2" l="1"/>
  <c r="U17" i="2" s="1"/>
  <c r="V17" i="2" s="1"/>
  <c r="S14" i="2"/>
  <c r="U14" i="2" s="1"/>
  <c r="V14" i="2" s="1"/>
  <c r="S13" i="2"/>
  <c r="U13" i="2" s="1"/>
  <c r="V13" i="2" s="1"/>
  <c r="S15" i="2"/>
  <c r="U15" i="2" s="1"/>
  <c r="V15" i="2" s="1"/>
  <c r="S16" i="2"/>
  <c r="U16" i="2" s="1"/>
  <c r="V16" i="2" s="1"/>
  <c r="C22" i="5" l="1"/>
  <c r="C21" i="5"/>
  <c r="C20" i="5"/>
  <c r="C19" i="5"/>
  <c r="N41" i="2" l="1"/>
  <c r="N22" i="2"/>
  <c r="N49" i="2"/>
  <c r="N29" i="2"/>
  <c r="N10" i="2"/>
  <c r="N28" i="2"/>
  <c r="N4" i="2"/>
  <c r="N45" i="2"/>
  <c r="N52" i="2"/>
  <c r="N25" i="2"/>
  <c r="N40" i="2"/>
  <c r="N32" i="2"/>
  <c r="N18" i="2"/>
  <c r="N21" i="2"/>
  <c r="N9" i="2"/>
  <c r="N30" i="2"/>
  <c r="N36" i="2"/>
  <c r="N50" i="2"/>
  <c r="N23" i="2"/>
  <c r="N43" i="2"/>
  <c r="N42" i="2"/>
  <c r="N44" i="2"/>
  <c r="N39" i="2"/>
  <c r="N26" i="2"/>
  <c r="N37" i="2"/>
  <c r="N35" i="2"/>
  <c r="N38" i="2"/>
  <c r="N24" i="2"/>
  <c r="N31" i="2"/>
  <c r="N12" i="2"/>
  <c r="N11" i="2"/>
  <c r="N5" i="2"/>
  <c r="N27" i="2"/>
  <c r="N46" i="2"/>
  <c r="N48" i="2"/>
  <c r="N51" i="2"/>
  <c r="N17" i="2"/>
  <c r="N3" i="2"/>
  <c r="N16" i="2"/>
  <c r="N15" i="2"/>
  <c r="N47" i="2"/>
  <c r="N8" i="2"/>
  <c r="N7" i="2"/>
  <c r="N20" i="2"/>
  <c r="N13" i="2"/>
  <c r="N19" i="2"/>
  <c r="N6" i="2"/>
  <c r="N14" i="2"/>
</calcChain>
</file>

<file path=xl/sharedStrings.xml><?xml version="1.0" encoding="utf-8"?>
<sst xmlns="http://schemas.openxmlformats.org/spreadsheetml/2006/main" count="82" uniqueCount="72">
  <si>
    <t>消耗口</t>
    <phoneticPr fontId="8" type="noConversion"/>
  </si>
  <si>
    <t>各系统百分比</t>
    <phoneticPr fontId="8" type="noConversion"/>
  </si>
  <si>
    <t>产出口</t>
    <phoneticPr fontId="8" type="noConversion"/>
  </si>
  <si>
    <t>装备强化</t>
    <phoneticPr fontId="8" type="noConversion"/>
  </si>
  <si>
    <t>累计</t>
    <phoneticPr fontId="8" type="noConversion"/>
  </si>
  <si>
    <t>强化30</t>
    <phoneticPr fontId="8" type="noConversion"/>
  </si>
  <si>
    <t>技能</t>
    <phoneticPr fontId="8" type="noConversion"/>
  </si>
  <si>
    <t>技能消耗总数</t>
    <phoneticPr fontId="8" type="noConversion"/>
  </si>
  <si>
    <t>升阶系数</t>
    <phoneticPr fontId="8" type="noConversion"/>
  </si>
  <si>
    <t>宠物升阶消耗</t>
    <phoneticPr fontId="8" type="noConversion"/>
  </si>
  <si>
    <t>装备升阶</t>
    <phoneticPr fontId="8" type="noConversion"/>
  </si>
  <si>
    <t>宠物强化系数</t>
    <phoneticPr fontId="8" type="noConversion"/>
  </si>
  <si>
    <t>宠物强化</t>
    <phoneticPr fontId="8" type="noConversion"/>
  </si>
  <si>
    <t>装备开孔</t>
    <phoneticPr fontId="8" type="noConversion"/>
  </si>
  <si>
    <t>总坑量</t>
    <phoneticPr fontId="8" type="noConversion"/>
  </si>
  <si>
    <t>装备强化</t>
    <phoneticPr fontId="8" type="noConversion"/>
  </si>
  <si>
    <t>技能消耗</t>
    <phoneticPr fontId="8" type="noConversion"/>
  </si>
  <si>
    <t>宠物升阶</t>
    <phoneticPr fontId="8" type="noConversion"/>
  </si>
  <si>
    <t>装备升阶</t>
    <phoneticPr fontId="8" type="noConversion"/>
  </si>
  <si>
    <t>宠物强化</t>
    <phoneticPr fontId="8" type="noConversion"/>
  </si>
  <si>
    <t>装备开孔</t>
    <phoneticPr fontId="8" type="noConversion"/>
  </si>
  <si>
    <t>剧情副本</t>
    <phoneticPr fontId="8" type="noConversion"/>
  </si>
  <si>
    <t>当前等级副本</t>
    <phoneticPr fontId="7" type="noConversion"/>
  </si>
  <si>
    <t>副本系数</t>
    <phoneticPr fontId="7" type="noConversion"/>
  </si>
  <si>
    <t>新增</t>
    <phoneticPr fontId="7" type="noConversion"/>
  </si>
  <si>
    <t>金钱获取量</t>
    <phoneticPr fontId="7" type="noConversion"/>
  </si>
  <si>
    <t>任务</t>
    <phoneticPr fontId="8" type="noConversion"/>
  </si>
  <si>
    <t>挑战本</t>
    <phoneticPr fontId="8" type="noConversion"/>
  </si>
  <si>
    <t>试炼</t>
    <phoneticPr fontId="8" type="noConversion"/>
  </si>
  <si>
    <t>购买金币</t>
    <phoneticPr fontId="8" type="noConversion"/>
  </si>
  <si>
    <t>签到</t>
    <phoneticPr fontId="7" type="noConversion"/>
  </si>
  <si>
    <t>等级</t>
    <phoneticPr fontId="8" type="noConversion"/>
  </si>
  <si>
    <t>强化等级</t>
    <phoneticPr fontId="8" type="noConversion"/>
  </si>
  <si>
    <t>当前需要的强化数量</t>
    <phoneticPr fontId="8" type="noConversion"/>
  </si>
  <si>
    <t>成功率</t>
    <phoneticPr fontId="8" type="noConversion"/>
  </si>
  <si>
    <t>强化次数期望</t>
    <phoneticPr fontId="8" type="noConversion"/>
  </si>
  <si>
    <t>强化消耗数</t>
    <phoneticPr fontId="8" type="noConversion"/>
  </si>
  <si>
    <t>强化需要总数(换算为最低强化石)</t>
    <phoneticPr fontId="8" type="noConversion"/>
  </si>
  <si>
    <t>品质</t>
    <phoneticPr fontId="8" type="noConversion"/>
  </si>
  <si>
    <t>分解产出</t>
    <phoneticPr fontId="8" type="noConversion"/>
  </si>
  <si>
    <t>卖出</t>
    <phoneticPr fontId="7" type="noConversion"/>
  </si>
  <si>
    <t>分解金币返还</t>
    <phoneticPr fontId="7" type="noConversion"/>
  </si>
  <si>
    <t>白</t>
    <phoneticPr fontId="8" type="noConversion"/>
  </si>
  <si>
    <t>绿</t>
    <phoneticPr fontId="8" type="noConversion"/>
  </si>
  <si>
    <t>蓝</t>
    <phoneticPr fontId="8" type="noConversion"/>
  </si>
  <si>
    <t>紫</t>
    <phoneticPr fontId="8" type="noConversion"/>
  </si>
  <si>
    <t>橙</t>
    <phoneticPr fontId="7" type="noConversion"/>
  </si>
  <si>
    <r>
      <t>分解强化石(初级</t>
    </r>
    <r>
      <rPr>
        <sz val="11"/>
        <color theme="1"/>
        <rFont val="宋体"/>
        <family val="2"/>
        <charset val="134"/>
        <scheme val="minor"/>
      </rPr>
      <t>)</t>
    </r>
    <phoneticPr fontId="7" type="noConversion"/>
  </si>
  <si>
    <t>中级</t>
    <phoneticPr fontId="7" type="noConversion"/>
  </si>
  <si>
    <t>高级</t>
    <phoneticPr fontId="7" type="noConversion"/>
  </si>
  <si>
    <t>实际修正</t>
    <phoneticPr fontId="7" type="noConversion"/>
  </si>
  <si>
    <t>宠物进阶</t>
    <phoneticPr fontId="7" type="noConversion"/>
  </si>
  <si>
    <t>1~6</t>
    <phoneticPr fontId="7" type="noConversion"/>
  </si>
  <si>
    <t>6~15</t>
    <phoneticPr fontId="7" type="noConversion"/>
  </si>
  <si>
    <t>15~23</t>
    <phoneticPr fontId="7" type="noConversion"/>
  </si>
  <si>
    <t>23~30</t>
    <phoneticPr fontId="7" type="noConversion"/>
  </si>
  <si>
    <t>30~40</t>
    <phoneticPr fontId="7" type="noConversion"/>
  </si>
  <si>
    <t>40~50</t>
    <phoneticPr fontId="7" type="noConversion"/>
  </si>
  <si>
    <t>副本产出</t>
    <phoneticPr fontId="7" type="noConversion"/>
  </si>
  <si>
    <t>大冒险效率</t>
    <phoneticPr fontId="7" type="noConversion"/>
  </si>
  <si>
    <t>产出时间分析</t>
    <phoneticPr fontId="7" type="noConversion"/>
  </si>
  <si>
    <t>等级段</t>
    <phoneticPr fontId="7" type="noConversion"/>
  </si>
  <si>
    <t>副本产出期望</t>
    <phoneticPr fontId="7" type="noConversion"/>
  </si>
  <si>
    <t>章节</t>
    <phoneticPr fontId="7" type="noConversion"/>
  </si>
  <si>
    <t>进阶消耗</t>
    <phoneticPr fontId="7" type="noConversion"/>
  </si>
  <si>
    <t>副本次数系数</t>
    <phoneticPr fontId="7" type="noConversion"/>
  </si>
  <si>
    <t>综合消耗</t>
    <phoneticPr fontId="7" type="noConversion"/>
  </si>
  <si>
    <t>综合产出</t>
    <phoneticPr fontId="7" type="noConversion"/>
  </si>
  <si>
    <t>付费及材料刷刷坑</t>
    <phoneticPr fontId="7" type="noConversion"/>
  </si>
  <si>
    <t>宠物进阶石产出分析</t>
    <phoneticPr fontId="7" type="noConversion"/>
  </si>
  <si>
    <t>产出率</t>
    <phoneticPr fontId="7" type="noConversion"/>
  </si>
  <si>
    <t>装备进阶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</si>
</sst>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8" tint="-0.249977111117893"/>
      <name val="宋体"/>
      <family val="2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0" fontId="14" fillId="0" borderId="0"/>
  </cellStyleXfs>
  <cellXfs count="81">
    <xf numFmtId="0" fontId="0" fillId="0" borderId="0" xfId="0"/>
    <xf numFmtId="0" fontId="4" fillId="0" borderId="0" xfId="1">
      <alignment vertical="center"/>
    </xf>
    <xf numFmtId="0" fontId="4" fillId="0" borderId="1" xfId="1" applyBorder="1">
      <alignment vertical="center"/>
    </xf>
    <xf numFmtId="0" fontId="4" fillId="0" borderId="3" xfId="1" applyBorder="1">
      <alignment vertical="center"/>
    </xf>
    <xf numFmtId="0" fontId="4" fillId="0" borderId="0" xfId="1" applyFill="1" applyAlignment="1">
      <alignment horizontal="center" vertical="center"/>
    </xf>
    <xf numFmtId="0" fontId="4" fillId="0" borderId="5" xfId="1" applyBorder="1">
      <alignment vertical="center"/>
    </xf>
    <xf numFmtId="0" fontId="4" fillId="0" borderId="6" xfId="1" applyBorder="1" applyAlignment="1">
      <alignment horizontal="center" vertical="center"/>
    </xf>
    <xf numFmtId="0" fontId="4" fillId="0" borderId="7" xfId="1" applyBorder="1">
      <alignment vertical="center"/>
    </xf>
    <xf numFmtId="0" fontId="4" fillId="0" borderId="8" xfId="1" applyFill="1" applyBorder="1" applyAlignment="1">
      <alignment horizontal="center" vertical="center"/>
    </xf>
    <xf numFmtId="0" fontId="4" fillId="0" borderId="6" xfId="1" applyFill="1" applyBorder="1" applyAlignment="1">
      <alignment horizontal="center" vertical="center"/>
    </xf>
    <xf numFmtId="0" fontId="4" fillId="0" borderId="7" xfId="1" applyFill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4" fillId="0" borderId="0" xfId="1" applyBorder="1">
      <alignment vertical="center"/>
    </xf>
    <xf numFmtId="0" fontId="4" fillId="0" borderId="7" xfId="1" applyBorder="1" applyAlignment="1">
      <alignment horizontal="center"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2" borderId="10" xfId="1" applyFill="1" applyBorder="1">
      <alignment vertical="center"/>
    </xf>
    <xf numFmtId="0" fontId="4" fillId="2" borderId="11" xfId="1" applyFill="1" applyBorder="1">
      <alignment vertical="center"/>
    </xf>
    <xf numFmtId="0" fontId="4" fillId="3" borderId="12" xfId="1" applyFill="1" applyBorder="1">
      <alignment vertical="center"/>
    </xf>
    <xf numFmtId="0" fontId="4" fillId="3" borderId="10" xfId="1" applyFill="1" applyBorder="1">
      <alignment vertical="center"/>
    </xf>
    <xf numFmtId="0" fontId="4" fillId="3" borderId="11" xfId="1" applyFill="1" applyBorder="1">
      <alignment vertical="center"/>
    </xf>
    <xf numFmtId="0" fontId="4" fillId="3" borderId="0" xfId="1" applyFill="1">
      <alignment vertical="center"/>
    </xf>
    <xf numFmtId="0" fontId="4" fillId="3" borderId="9" xfId="1" applyFill="1" applyBorder="1">
      <alignment vertical="center"/>
    </xf>
    <xf numFmtId="0" fontId="4" fillId="3" borderId="9" xfId="1" applyFont="1" applyFill="1" applyBorder="1">
      <alignment vertical="center"/>
    </xf>
    <xf numFmtId="0" fontId="4" fillId="0" borderId="11" xfId="1" applyBorder="1">
      <alignment vertical="center"/>
    </xf>
    <xf numFmtId="10" fontId="9" fillId="0" borderId="12" xfId="1" applyNumberFormat="1" applyFont="1" applyBorder="1">
      <alignment vertical="center"/>
    </xf>
    <xf numFmtId="10" fontId="10" fillId="0" borderId="10" xfId="1" applyNumberFormat="1" applyFont="1" applyBorder="1">
      <alignment vertical="center"/>
    </xf>
    <xf numFmtId="10" fontId="11" fillId="0" borderId="10" xfId="1" applyNumberFormat="1" applyFont="1" applyBorder="1">
      <alignment vertical="center"/>
    </xf>
    <xf numFmtId="10" fontId="12" fillId="0" borderId="10" xfId="1" applyNumberFormat="1" applyFont="1" applyBorder="1">
      <alignment vertical="center"/>
    </xf>
    <xf numFmtId="10" fontId="13" fillId="0" borderId="10" xfId="1" applyNumberFormat="1" applyFont="1" applyBorder="1">
      <alignment vertical="center"/>
    </xf>
    <xf numFmtId="10" fontId="6" fillId="0" borderId="11" xfId="1" applyNumberFormat="1" applyFont="1" applyBorder="1">
      <alignment vertical="center"/>
    </xf>
    <xf numFmtId="10" fontId="4" fillId="0" borderId="0" xfId="1" applyNumberFormat="1">
      <alignment vertical="center"/>
    </xf>
    <xf numFmtId="0" fontId="4" fillId="0" borderId="12" xfId="1" applyBorder="1">
      <alignment vertical="center"/>
    </xf>
    <xf numFmtId="9" fontId="4" fillId="0" borderId="12" xfId="1" applyNumberFormat="1" applyBorder="1">
      <alignment vertical="center"/>
    </xf>
    <xf numFmtId="176" fontId="4" fillId="0" borderId="10" xfId="1" applyNumberFormat="1" applyBorder="1">
      <alignment vertical="center"/>
    </xf>
    <xf numFmtId="9" fontId="4" fillId="0" borderId="10" xfId="1" applyNumberFormat="1" applyBorder="1">
      <alignment vertical="center"/>
    </xf>
    <xf numFmtId="0" fontId="4" fillId="0" borderId="13" xfId="1" applyBorder="1">
      <alignment vertical="center"/>
    </xf>
    <xf numFmtId="0" fontId="4" fillId="0" borderId="14" xfId="1" applyBorder="1">
      <alignment vertical="center"/>
    </xf>
    <xf numFmtId="0" fontId="4" fillId="2" borderId="14" xfId="1" applyFill="1" applyBorder="1">
      <alignment vertical="center"/>
    </xf>
    <xf numFmtId="0" fontId="4" fillId="0" borderId="15" xfId="1" applyBorder="1">
      <alignment vertical="center"/>
    </xf>
    <xf numFmtId="10" fontId="9" fillId="0" borderId="16" xfId="1" applyNumberFormat="1" applyFont="1" applyBorder="1">
      <alignment vertical="center"/>
    </xf>
    <xf numFmtId="10" fontId="10" fillId="0" borderId="14" xfId="1" applyNumberFormat="1" applyFont="1" applyBorder="1">
      <alignment vertical="center"/>
    </xf>
    <xf numFmtId="10" fontId="11" fillId="0" borderId="14" xfId="1" applyNumberFormat="1" applyFont="1" applyBorder="1">
      <alignment vertical="center"/>
    </xf>
    <xf numFmtId="10" fontId="12" fillId="0" borderId="14" xfId="1" applyNumberFormat="1" applyFont="1" applyBorder="1">
      <alignment vertical="center"/>
    </xf>
    <xf numFmtId="10" fontId="13" fillId="0" borderId="14" xfId="1" applyNumberFormat="1" applyFont="1" applyBorder="1">
      <alignment vertical="center"/>
    </xf>
    <xf numFmtId="10" fontId="6" fillId="0" borderId="15" xfId="1" applyNumberFormat="1" applyFont="1" applyBorder="1">
      <alignment vertical="center"/>
    </xf>
    <xf numFmtId="0" fontId="4" fillId="0" borderId="16" xfId="1" applyBorder="1">
      <alignment vertical="center"/>
    </xf>
    <xf numFmtId="0" fontId="4" fillId="0" borderId="0" xfId="1" applyFill="1" applyAlignment="1">
      <alignment vertical="center" wrapText="1"/>
    </xf>
    <xf numFmtId="0" fontId="4" fillId="0" borderId="0" xfId="1" applyAlignment="1">
      <alignment vertical="center" wrapText="1"/>
    </xf>
    <xf numFmtId="0" fontId="4" fillId="0" borderId="0" xfId="1" applyFont="1">
      <alignment vertical="center"/>
    </xf>
    <xf numFmtId="0" fontId="4" fillId="0" borderId="0" xfId="1" applyFont="1" applyAlignment="1">
      <alignment vertical="center" wrapText="1"/>
    </xf>
    <xf numFmtId="0" fontId="4" fillId="0" borderId="2" xfId="1" applyBorder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Fill="1">
      <alignment vertical="center"/>
    </xf>
    <xf numFmtId="0" fontId="2" fillId="0" borderId="0" xfId="1" applyFont="1" applyFill="1">
      <alignment vertical="center"/>
    </xf>
    <xf numFmtId="0" fontId="2" fillId="0" borderId="0" xfId="1" applyFont="1">
      <alignment vertical="center"/>
    </xf>
    <xf numFmtId="10" fontId="0" fillId="0" borderId="0" xfId="0" applyNumberFormat="1"/>
    <xf numFmtId="0" fontId="4" fillId="0" borderId="2" xfId="1" applyBorder="1" applyAlignment="1">
      <alignment horizontal="center" vertical="center"/>
    </xf>
    <xf numFmtId="0" fontId="4" fillId="0" borderId="4" xfId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4" fillId="4" borderId="17" xfId="1" applyFill="1" applyBorder="1" applyAlignment="1">
      <alignment horizontal="center" vertical="center"/>
    </xf>
    <xf numFmtId="0" fontId="4" fillId="4" borderId="18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  <xf numFmtId="0" fontId="4" fillId="5" borderId="17" xfId="1" applyFill="1" applyBorder="1" applyAlignment="1">
      <alignment horizontal="center" vertical="center"/>
    </xf>
    <xf numFmtId="0" fontId="4" fillId="5" borderId="18" xfId="1" applyFill="1" applyBorder="1" applyAlignment="1">
      <alignment horizontal="center" vertical="center"/>
    </xf>
    <xf numFmtId="0" fontId="4" fillId="6" borderId="17" xfId="1" applyFill="1" applyBorder="1" applyAlignment="1">
      <alignment horizontal="center" vertical="center"/>
    </xf>
    <xf numFmtId="0" fontId="4" fillId="6" borderId="18" xfId="1" applyFill="1" applyBorder="1" applyAlignment="1">
      <alignment horizontal="center" vertical="center"/>
    </xf>
    <xf numFmtId="0" fontId="4" fillId="7" borderId="17" xfId="1" applyFill="1" applyBorder="1" applyAlignment="1">
      <alignment horizontal="center" vertical="center"/>
    </xf>
    <xf numFmtId="0" fontId="4" fillId="7" borderId="18" xfId="1" applyFill="1" applyBorder="1" applyAlignment="1">
      <alignment horizontal="center" vertical="center"/>
    </xf>
    <xf numFmtId="0" fontId="4" fillId="7" borderId="19" xfId="1" applyFill="1" applyBorder="1" applyAlignment="1">
      <alignment horizontal="center" vertical="center"/>
    </xf>
    <xf numFmtId="9" fontId="4" fillId="3" borderId="10" xfId="1" applyNumberFormat="1" applyFill="1" applyBorder="1">
      <alignment vertical="center"/>
    </xf>
    <xf numFmtId="10" fontId="4" fillId="3" borderId="11" xfId="1" applyNumberFormat="1" applyFill="1" applyBorder="1">
      <alignment vertical="center"/>
    </xf>
    <xf numFmtId="9" fontId="1" fillId="3" borderId="10" xfId="1" applyNumberFormat="1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16;&#33021;&#21319;&#3242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2844;&#19994;&#27169;&#22411;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%20Second%20Lock/Desktop/&#24037;&#20316;&#25991;&#26723;/&#29609;&#27861;&#39044;&#26399;&#65288;v0.7&#39044;&#20272;&#29256;&#26412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e%20Second%20Lock/AppData/Roaming/Microsoft/Excel/&#29609;&#27861;&#39044;&#26399;&#65288;v0.7&#39044;&#20272;&#29256;&#26412;&#65289;304854932837027861/&#29609;&#27861;&#39044;&#26399;&#65288;v0.7&#39044;&#20272;&#29256;&#26412;&#65289;((Autosaved-304855803379093709)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N8">
            <v>100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N9">
            <v>150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N10">
            <v>200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N11">
            <v>250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N12">
            <v>300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N13">
            <v>525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N14">
            <v>1000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N15">
            <v>1350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N16">
            <v>2000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</row>
        <row r="18">
          <cell r="B18">
            <v>11</v>
          </cell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N18">
            <v>1000</v>
          </cell>
        </row>
        <row r="19">
          <cell r="B19">
            <v>12</v>
          </cell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N19">
            <v>1100</v>
          </cell>
        </row>
        <row r="20">
          <cell r="B20">
            <v>13</v>
          </cell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N20">
            <v>2400</v>
          </cell>
        </row>
        <row r="21">
          <cell r="B21">
            <v>14</v>
          </cell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N21">
            <v>3900</v>
          </cell>
        </row>
        <row r="22">
          <cell r="B22">
            <v>15</v>
          </cell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N22">
            <v>4900</v>
          </cell>
        </row>
        <row r="23">
          <cell r="B23">
            <v>16</v>
          </cell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N23">
            <v>6750</v>
          </cell>
        </row>
        <row r="24">
          <cell r="B24">
            <v>17</v>
          </cell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N24">
            <v>8800</v>
          </cell>
        </row>
        <row r="25">
          <cell r="B25">
            <v>18</v>
          </cell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N25">
            <v>11050</v>
          </cell>
        </row>
        <row r="26">
          <cell r="B26">
            <v>19</v>
          </cell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N26">
            <v>12600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</row>
        <row r="28">
          <cell r="B28">
            <v>21</v>
          </cell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N28">
            <v>3000</v>
          </cell>
        </row>
        <row r="29">
          <cell r="B29">
            <v>22</v>
          </cell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N29">
            <v>6400</v>
          </cell>
        </row>
        <row r="30">
          <cell r="B30">
            <v>23</v>
          </cell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N30">
            <v>10200</v>
          </cell>
        </row>
        <row r="31">
          <cell r="B31">
            <v>24</v>
          </cell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N31">
            <v>12600</v>
          </cell>
        </row>
        <row r="32">
          <cell r="B32">
            <v>25</v>
          </cell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N32">
            <v>17100</v>
          </cell>
        </row>
        <row r="33">
          <cell r="B33">
            <v>26</v>
          </cell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N33">
            <v>22000</v>
          </cell>
        </row>
        <row r="34">
          <cell r="B34">
            <v>27</v>
          </cell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N34">
            <v>27300</v>
          </cell>
        </row>
        <row r="35">
          <cell r="B35">
            <v>28</v>
          </cell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N35">
            <v>30800</v>
          </cell>
        </row>
        <row r="36">
          <cell r="B36">
            <v>29</v>
          </cell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N36">
            <v>36800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</row>
        <row r="40">
          <cell r="B40">
            <v>33</v>
          </cell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N40">
            <v>12000</v>
          </cell>
        </row>
        <row r="41">
          <cell r="B41">
            <v>34</v>
          </cell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N41">
            <v>18900</v>
          </cell>
        </row>
        <row r="42">
          <cell r="B42">
            <v>35</v>
          </cell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N42">
            <v>23100</v>
          </cell>
        </row>
        <row r="43">
          <cell r="B43">
            <v>36</v>
          </cell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N43">
            <v>31050</v>
          </cell>
        </row>
        <row r="44">
          <cell r="B44">
            <v>37</v>
          </cell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N44">
            <v>39600</v>
          </cell>
        </row>
        <row r="45">
          <cell r="B45">
            <v>38</v>
          </cell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N45">
            <v>48750</v>
          </cell>
        </row>
        <row r="46">
          <cell r="B46">
            <v>39</v>
          </cell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N46">
            <v>54600</v>
          </cell>
        </row>
        <row r="47">
          <cell r="B47">
            <v>40</v>
          </cell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N47">
            <v>64800</v>
          </cell>
        </row>
        <row r="48">
          <cell r="B48">
            <v>41</v>
          </cell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N48">
            <v>75600</v>
          </cell>
        </row>
        <row r="49">
          <cell r="B49">
            <v>42</v>
          </cell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N49">
            <v>52500</v>
          </cell>
        </row>
        <row r="50">
          <cell r="B50">
            <v>43</v>
          </cell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N50">
            <v>72000</v>
          </cell>
        </row>
        <row r="51">
          <cell r="B51">
            <v>44</v>
          </cell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N51">
            <v>93500</v>
          </cell>
        </row>
        <row r="52">
          <cell r="B52">
            <v>45</v>
          </cell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N52">
            <v>117000</v>
          </cell>
        </row>
        <row r="53">
          <cell r="B53">
            <v>46</v>
          </cell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N53">
            <v>133000</v>
          </cell>
        </row>
        <row r="54">
          <cell r="B54">
            <v>47</v>
          </cell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N54">
            <v>160000</v>
          </cell>
        </row>
        <row r="55">
          <cell r="B55">
            <v>48</v>
          </cell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N55">
            <v>189000</v>
          </cell>
        </row>
        <row r="56">
          <cell r="B56">
            <v>49</v>
          </cell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N56">
            <v>209000</v>
          </cell>
        </row>
        <row r="57">
          <cell r="B57">
            <v>50</v>
          </cell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N57">
            <v>241500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N18">
            <v>2</v>
          </cell>
          <cell r="T18">
            <v>2</v>
          </cell>
          <cell r="U18">
            <v>2</v>
          </cell>
        </row>
        <row r="19">
          <cell r="N19">
            <v>2</v>
          </cell>
          <cell r="T19">
            <v>5</v>
          </cell>
          <cell r="U19">
            <v>3</v>
          </cell>
        </row>
        <row r="20">
          <cell r="N20">
            <v>2</v>
          </cell>
          <cell r="T20">
            <v>9</v>
          </cell>
          <cell r="U20">
            <v>6</v>
          </cell>
        </row>
        <row r="21">
          <cell r="N21">
            <v>2</v>
          </cell>
          <cell r="T21">
            <v>14</v>
          </cell>
          <cell r="U21">
            <v>8</v>
          </cell>
        </row>
        <row r="22">
          <cell r="N22">
            <v>2</v>
          </cell>
          <cell r="T22">
            <v>20</v>
          </cell>
          <cell r="U22">
            <v>12</v>
          </cell>
        </row>
        <row r="23">
          <cell r="N23">
            <v>1</v>
          </cell>
          <cell r="T23">
            <v>26</v>
          </cell>
          <cell r="U23">
            <v>14</v>
          </cell>
          <cell r="V23">
            <v>45</v>
          </cell>
        </row>
        <row r="24">
          <cell r="N24">
            <v>2</v>
          </cell>
          <cell r="T24">
            <v>34</v>
          </cell>
          <cell r="U24">
            <v>20</v>
          </cell>
        </row>
        <row r="25">
          <cell r="N25">
            <v>2</v>
          </cell>
          <cell r="T25">
            <v>43</v>
          </cell>
          <cell r="U25">
            <v>23</v>
          </cell>
        </row>
        <row r="26">
          <cell r="N26">
            <v>2</v>
          </cell>
          <cell r="T26">
            <v>53</v>
          </cell>
          <cell r="U26">
            <v>30</v>
          </cell>
        </row>
        <row r="27">
          <cell r="N27">
            <v>2</v>
          </cell>
          <cell r="T27">
            <v>64</v>
          </cell>
          <cell r="U27">
            <v>34</v>
          </cell>
        </row>
        <row r="28">
          <cell r="N28">
            <v>1</v>
          </cell>
          <cell r="T28">
            <v>68</v>
          </cell>
          <cell r="U28">
            <v>34</v>
          </cell>
        </row>
        <row r="29">
          <cell r="N29">
            <v>2</v>
          </cell>
          <cell r="T29">
            <v>74</v>
          </cell>
          <cell r="U29">
            <v>40</v>
          </cell>
        </row>
        <row r="30">
          <cell r="N30">
            <v>2</v>
          </cell>
          <cell r="T30">
            <v>82</v>
          </cell>
          <cell r="U30">
            <v>42</v>
          </cell>
        </row>
        <row r="31">
          <cell r="N31">
            <v>2</v>
          </cell>
          <cell r="T31">
            <v>90</v>
          </cell>
          <cell r="U31">
            <v>48</v>
          </cell>
        </row>
        <row r="32">
          <cell r="N32">
            <v>2</v>
          </cell>
          <cell r="T32">
            <v>100</v>
          </cell>
          <cell r="U32">
            <v>52</v>
          </cell>
          <cell r="V32">
            <v>323</v>
          </cell>
        </row>
        <row r="33">
          <cell r="N33">
            <v>1</v>
          </cell>
          <cell r="T33">
            <v>110</v>
          </cell>
          <cell r="U33">
            <v>58</v>
          </cell>
        </row>
        <row r="34">
          <cell r="N34">
            <v>2</v>
          </cell>
          <cell r="T34">
            <v>123</v>
          </cell>
          <cell r="U34">
            <v>65</v>
          </cell>
        </row>
        <row r="35">
          <cell r="N35">
            <v>2</v>
          </cell>
          <cell r="T35">
            <v>137</v>
          </cell>
          <cell r="U35">
            <v>72</v>
          </cell>
        </row>
        <row r="36">
          <cell r="N36">
            <v>1</v>
          </cell>
          <cell r="T36">
            <v>151</v>
          </cell>
          <cell r="U36">
            <v>79</v>
          </cell>
        </row>
        <row r="37">
          <cell r="N37">
            <v>1</v>
          </cell>
          <cell r="T37">
            <v>167</v>
          </cell>
          <cell r="U37">
            <v>88</v>
          </cell>
        </row>
        <row r="38">
          <cell r="N38">
            <v>1</v>
          </cell>
          <cell r="T38">
            <v>184</v>
          </cell>
          <cell r="U38">
            <v>96</v>
          </cell>
        </row>
        <row r="39">
          <cell r="N39">
            <v>1</v>
          </cell>
          <cell r="T39">
            <v>203</v>
          </cell>
          <cell r="U39">
            <v>107</v>
          </cell>
        </row>
        <row r="40">
          <cell r="N40">
            <v>1</v>
          </cell>
          <cell r="T40">
            <v>227</v>
          </cell>
          <cell r="U40">
            <v>120</v>
          </cell>
          <cell r="V40">
            <v>685</v>
          </cell>
        </row>
        <row r="41">
          <cell r="N41">
            <v>0</v>
          </cell>
          <cell r="T41">
            <v>260</v>
          </cell>
          <cell r="U41">
            <v>140</v>
          </cell>
        </row>
        <row r="42">
          <cell r="N42">
            <v>1</v>
          </cell>
          <cell r="T42">
            <v>298</v>
          </cell>
          <cell r="U42">
            <v>158</v>
          </cell>
        </row>
        <row r="43">
          <cell r="N43">
            <v>1</v>
          </cell>
          <cell r="T43">
            <v>346</v>
          </cell>
          <cell r="U43">
            <v>188</v>
          </cell>
        </row>
        <row r="44">
          <cell r="N44">
            <v>1</v>
          </cell>
          <cell r="T44">
            <v>410</v>
          </cell>
          <cell r="U44">
            <v>222</v>
          </cell>
        </row>
        <row r="45">
          <cell r="N45">
            <v>0</v>
          </cell>
          <cell r="T45">
            <v>492</v>
          </cell>
          <cell r="U45">
            <v>270</v>
          </cell>
        </row>
        <row r="46">
          <cell r="N46">
            <v>1</v>
          </cell>
          <cell r="T46">
            <v>593</v>
          </cell>
          <cell r="U46">
            <v>323</v>
          </cell>
        </row>
        <row r="47">
          <cell r="N47">
            <v>0</v>
          </cell>
          <cell r="T47">
            <v>743</v>
          </cell>
          <cell r="U47">
            <v>420</v>
          </cell>
          <cell r="V47">
            <v>1721</v>
          </cell>
        </row>
        <row r="48">
          <cell r="N48">
            <v>1</v>
          </cell>
          <cell r="T48">
            <v>919</v>
          </cell>
          <cell r="U48">
            <v>499</v>
          </cell>
        </row>
        <row r="49">
          <cell r="N49">
            <v>0</v>
          </cell>
          <cell r="T49">
            <v>1119</v>
          </cell>
          <cell r="U49">
            <v>620</v>
          </cell>
        </row>
        <row r="50">
          <cell r="N50">
            <v>1</v>
          </cell>
          <cell r="T50">
            <v>1320</v>
          </cell>
          <cell r="U50">
            <v>700</v>
          </cell>
        </row>
        <row r="51">
          <cell r="N51">
            <v>0</v>
          </cell>
          <cell r="T51">
            <v>1570</v>
          </cell>
          <cell r="U51">
            <v>870</v>
          </cell>
        </row>
        <row r="52">
          <cell r="N52">
            <v>1</v>
          </cell>
          <cell r="T52">
            <v>1871</v>
          </cell>
          <cell r="U52">
            <v>1001</v>
          </cell>
        </row>
        <row r="53">
          <cell r="N53">
            <v>0</v>
          </cell>
          <cell r="T53">
            <v>2221</v>
          </cell>
          <cell r="U53">
            <v>1220</v>
          </cell>
        </row>
        <row r="54">
          <cell r="N54">
            <v>1</v>
          </cell>
          <cell r="T54">
            <v>2597</v>
          </cell>
          <cell r="U54">
            <v>1377</v>
          </cell>
        </row>
        <row r="55">
          <cell r="N55">
            <v>0</v>
          </cell>
          <cell r="T55">
            <v>3022</v>
          </cell>
          <cell r="U55">
            <v>1645</v>
          </cell>
        </row>
        <row r="56">
          <cell r="N56">
            <v>1</v>
          </cell>
          <cell r="T56">
            <v>3473</v>
          </cell>
          <cell r="U56">
            <v>1828</v>
          </cell>
        </row>
        <row r="57">
          <cell r="N57">
            <v>1</v>
          </cell>
          <cell r="T57">
            <v>3974</v>
          </cell>
          <cell r="U57">
            <v>2146</v>
          </cell>
          <cell r="V57">
            <v>11906</v>
          </cell>
        </row>
        <row r="58">
          <cell r="N58">
            <v>0</v>
          </cell>
          <cell r="T58">
            <v>4524</v>
          </cell>
          <cell r="U58">
            <v>2378</v>
          </cell>
        </row>
        <row r="59">
          <cell r="N59">
            <v>1</v>
          </cell>
          <cell r="T59">
            <v>5125</v>
          </cell>
          <cell r="U59">
            <v>2747</v>
          </cell>
        </row>
        <row r="60">
          <cell r="N60">
            <v>0</v>
          </cell>
          <cell r="T60">
            <v>5825</v>
          </cell>
          <cell r="U60">
            <v>3078</v>
          </cell>
        </row>
        <row r="61">
          <cell r="N61">
            <v>1</v>
          </cell>
          <cell r="T61">
            <v>6726</v>
          </cell>
          <cell r="U61">
            <v>3648</v>
          </cell>
        </row>
        <row r="62">
          <cell r="N62">
            <v>0</v>
          </cell>
          <cell r="T62">
            <v>7826</v>
          </cell>
          <cell r="U62">
            <v>4178</v>
          </cell>
        </row>
        <row r="63">
          <cell r="N63">
            <v>0</v>
          </cell>
          <cell r="T63">
            <v>9126</v>
          </cell>
          <cell r="U63">
            <v>4948</v>
          </cell>
        </row>
        <row r="64">
          <cell r="N64">
            <v>1</v>
          </cell>
          <cell r="T64">
            <v>10627</v>
          </cell>
          <cell r="U64">
            <v>5679</v>
          </cell>
        </row>
        <row r="65">
          <cell r="N65">
            <v>0</v>
          </cell>
          <cell r="T65">
            <v>12327</v>
          </cell>
          <cell r="U65">
            <v>6648</v>
          </cell>
        </row>
        <row r="66">
          <cell r="N66">
            <v>1</v>
          </cell>
          <cell r="T66">
            <v>14228</v>
          </cell>
          <cell r="U66">
            <v>7580</v>
          </cell>
          <cell r="V66">
            <v>40884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C4">
            <v>500</v>
          </cell>
        </row>
        <row r="5">
          <cell r="C5">
            <v>1050</v>
          </cell>
        </row>
        <row r="6">
          <cell r="C6">
            <v>1650</v>
          </cell>
        </row>
        <row r="7">
          <cell r="C7">
            <v>2300</v>
          </cell>
        </row>
        <row r="8">
          <cell r="C8">
            <v>3000</v>
          </cell>
        </row>
        <row r="9">
          <cell r="C9">
            <v>3750</v>
          </cell>
        </row>
        <row r="10">
          <cell r="C10">
            <v>4550</v>
          </cell>
        </row>
        <row r="11">
          <cell r="C11">
            <v>5400</v>
          </cell>
        </row>
        <row r="12">
          <cell r="C12">
            <v>6300</v>
          </cell>
        </row>
        <row r="13">
          <cell r="C13">
            <v>7250</v>
          </cell>
        </row>
        <row r="14">
          <cell r="C14">
            <v>8750</v>
          </cell>
        </row>
        <row r="15">
          <cell r="C15">
            <v>10350</v>
          </cell>
        </row>
        <row r="16">
          <cell r="C16">
            <v>12050</v>
          </cell>
        </row>
        <row r="17">
          <cell r="C17">
            <v>13850</v>
          </cell>
        </row>
        <row r="18">
          <cell r="C18">
            <v>15750</v>
          </cell>
        </row>
        <row r="19">
          <cell r="C19">
            <v>17750</v>
          </cell>
        </row>
        <row r="20">
          <cell r="C20">
            <v>19850</v>
          </cell>
        </row>
        <row r="21">
          <cell r="C21">
            <v>22050</v>
          </cell>
        </row>
        <row r="22">
          <cell r="C22">
            <v>24350</v>
          </cell>
        </row>
        <row r="23">
          <cell r="C23">
            <v>26750</v>
          </cell>
        </row>
        <row r="24">
          <cell r="C24">
            <v>30250</v>
          </cell>
        </row>
        <row r="25">
          <cell r="C25">
            <v>33900</v>
          </cell>
        </row>
        <row r="26">
          <cell r="C26">
            <v>37700</v>
          </cell>
        </row>
        <row r="27">
          <cell r="C27">
            <v>41650</v>
          </cell>
        </row>
        <row r="28">
          <cell r="C28">
            <v>45750</v>
          </cell>
        </row>
        <row r="29">
          <cell r="C29">
            <v>50000</v>
          </cell>
        </row>
        <row r="30">
          <cell r="C30">
            <v>54400</v>
          </cell>
        </row>
        <row r="31">
          <cell r="C31">
            <v>58950</v>
          </cell>
        </row>
        <row r="32">
          <cell r="C32">
            <v>63650</v>
          </cell>
        </row>
        <row r="33">
          <cell r="C33">
            <v>68500</v>
          </cell>
        </row>
        <row r="34">
          <cell r="C34">
            <v>75000</v>
          </cell>
        </row>
        <row r="35">
          <cell r="C35">
            <v>81700</v>
          </cell>
        </row>
        <row r="36">
          <cell r="C36">
            <v>88600</v>
          </cell>
        </row>
        <row r="37">
          <cell r="C37">
            <v>95700</v>
          </cell>
        </row>
        <row r="38">
          <cell r="C38">
            <v>103000</v>
          </cell>
        </row>
        <row r="39">
          <cell r="C39">
            <v>110500</v>
          </cell>
        </row>
        <row r="40">
          <cell r="C40">
            <v>118200</v>
          </cell>
        </row>
        <row r="41">
          <cell r="C41">
            <v>126100</v>
          </cell>
        </row>
        <row r="42">
          <cell r="C42">
            <v>134200</v>
          </cell>
        </row>
        <row r="43">
          <cell r="C43">
            <v>142500</v>
          </cell>
        </row>
        <row r="44">
          <cell r="C44">
            <v>153000</v>
          </cell>
        </row>
        <row r="45">
          <cell r="C45">
            <v>163750</v>
          </cell>
        </row>
        <row r="46">
          <cell r="C46">
            <v>174750</v>
          </cell>
        </row>
        <row r="47">
          <cell r="C47">
            <v>186000</v>
          </cell>
        </row>
        <row r="48">
          <cell r="C48">
            <v>197500</v>
          </cell>
        </row>
        <row r="49">
          <cell r="C49">
            <v>209250</v>
          </cell>
        </row>
        <row r="50">
          <cell r="C50">
            <v>221250</v>
          </cell>
        </row>
        <row r="51">
          <cell r="C51">
            <v>233500</v>
          </cell>
        </row>
        <row r="52">
          <cell r="C52">
            <v>246000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宠物成长生成表"/>
      <sheetName val="宠物升阶生成表"/>
      <sheetName val="装备能力拆分"/>
      <sheetName val="宝石属性"/>
      <sheetName val="装备属性生成表"/>
      <sheetName val="装备拆分数值生成"/>
      <sheetName val="宝石产出"/>
      <sheetName val="自用草稿"/>
    </sheetNames>
    <sheetDataSet>
      <sheetData sheetId="0"/>
      <sheetData sheetId="1"/>
      <sheetData sheetId="2"/>
      <sheetData sheetId="3"/>
      <sheetData sheetId="4">
        <row r="8">
          <cell r="L8">
            <v>2000</v>
          </cell>
        </row>
        <row r="10">
          <cell r="L10">
            <v>8000</v>
          </cell>
        </row>
        <row r="11">
          <cell r="L11">
            <v>20000</v>
          </cell>
        </row>
        <row r="13">
          <cell r="L13">
            <v>50000</v>
          </cell>
        </row>
        <row r="14">
          <cell r="L14">
            <v>80000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产出消耗流图"/>
      <sheetName val="产出投放规划"/>
      <sheetName val="剧情副本产出分析"/>
      <sheetName val="通天塔_BOSS"/>
      <sheetName val="试炼"/>
      <sheetName val="困难本"/>
      <sheetName val="大冒险"/>
      <sheetName val="公会_贡献值内部算法"/>
      <sheetName val="公会商店"/>
      <sheetName val="公会科技"/>
      <sheetName val="公会任务"/>
      <sheetName val="草稿"/>
    </sheetNames>
    <sheetDataSet>
      <sheetData sheetId="0"/>
      <sheetData sheetId="1"/>
      <sheetData sheetId="2"/>
      <sheetData sheetId="3">
        <row r="31">
          <cell r="B31">
            <v>0.11</v>
          </cell>
          <cell r="F31">
            <v>0.12</v>
          </cell>
          <cell r="G31">
            <v>0.15</v>
          </cell>
          <cell r="J31">
            <v>0.66</v>
          </cell>
          <cell r="K31">
            <v>1.35</v>
          </cell>
          <cell r="N31">
            <v>1.4000000000000001</v>
          </cell>
          <cell r="O31">
            <v>3</v>
          </cell>
          <cell r="R31">
            <v>3.8000000000000003</v>
          </cell>
          <cell r="S31">
            <v>4.3</v>
          </cell>
          <cell r="V31">
            <v>7.5</v>
          </cell>
          <cell r="W31">
            <v>12</v>
          </cell>
        </row>
        <row r="32">
          <cell r="D32">
            <v>0.05</v>
          </cell>
          <cell r="H32">
            <v>0.06</v>
          </cell>
          <cell r="L32">
            <v>7.0000000000000007E-2</v>
          </cell>
          <cell r="P32">
            <v>0.09</v>
          </cell>
          <cell r="T32">
            <v>0.35000000000000003</v>
          </cell>
          <cell r="X32">
            <v>0.4</v>
          </cell>
        </row>
      </sheetData>
      <sheetData sheetId="4"/>
      <sheetData sheetId="5">
        <row r="21">
          <cell r="C21">
            <v>22995</v>
          </cell>
          <cell r="D21">
            <v>31207.499999999996</v>
          </cell>
          <cell r="E21">
            <v>88968.75</v>
          </cell>
          <cell r="F21">
            <v>213524.99999999997</v>
          </cell>
        </row>
      </sheetData>
      <sheetData sheetId="6">
        <row r="21">
          <cell r="B21">
            <v>0.5</v>
          </cell>
          <cell r="C21">
            <v>0.5</v>
          </cell>
          <cell r="F21">
            <v>0.6</v>
          </cell>
          <cell r="G21">
            <v>0.8</v>
          </cell>
          <cell r="J21">
            <v>0.65</v>
          </cell>
          <cell r="K21">
            <v>0.82000000000000006</v>
          </cell>
          <cell r="N21">
            <v>0.8</v>
          </cell>
          <cell r="O21">
            <v>0.85</v>
          </cell>
          <cell r="R21">
            <v>0.9</v>
          </cell>
          <cell r="S21">
            <v>1.07</v>
          </cell>
          <cell r="V21">
            <v>1.18</v>
          </cell>
          <cell r="W21">
            <v>1.51</v>
          </cell>
        </row>
      </sheetData>
      <sheetData sheetId="7">
        <row r="18">
          <cell r="M18">
            <v>2.2199999999999998</v>
          </cell>
        </row>
        <row r="21">
          <cell r="M21">
            <v>2.59</v>
          </cell>
        </row>
        <row r="24">
          <cell r="M24">
            <v>2.96</v>
          </cell>
        </row>
        <row r="27">
          <cell r="M27">
            <v>3.7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产出消耗流图"/>
      <sheetName val="产出投放规划"/>
      <sheetName val="剧情副本产出分析"/>
      <sheetName val="试炼"/>
      <sheetName val="通天塔_BOSS"/>
      <sheetName val="困难本"/>
      <sheetName val="大冒险"/>
      <sheetName val="公会_贡献值内部算法"/>
      <sheetName val="公会商店"/>
      <sheetName val="公会科技"/>
      <sheetName val="公会任务"/>
      <sheetName val="草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8">
          <cell r="N18">
            <v>1.26</v>
          </cell>
        </row>
        <row r="21">
          <cell r="N21">
            <v>1.47</v>
          </cell>
        </row>
        <row r="24">
          <cell r="N24">
            <v>1.68</v>
          </cell>
        </row>
        <row r="27">
          <cell r="N27">
            <v>2.1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workbookViewId="0">
      <pane xSplit="1" ySplit="4" topLeftCell="L26" activePane="bottomRight" state="frozen"/>
      <selection pane="topRight" activeCell="B1" sqref="B1"/>
      <selection pane="bottomLeft" activeCell="A5" sqref="A5"/>
      <selection pane="bottomRight" activeCell="AD19" sqref="AD19"/>
    </sheetView>
  </sheetViews>
  <sheetFormatPr defaultRowHeight="13.5" x14ac:dyDescent="0.15"/>
  <cols>
    <col min="1" max="1" width="9" style="1"/>
    <col min="2" max="2" width="0" style="1" hidden="1" customWidth="1"/>
    <col min="3" max="3" width="9" style="1"/>
    <col min="4" max="4" width="9.5" style="1" bestFit="1" customWidth="1"/>
    <col min="5" max="5" width="9" style="1"/>
    <col min="6" max="6" width="13" style="1" bestFit="1" customWidth="1"/>
    <col min="7" max="7" width="0" style="1" hidden="1" customWidth="1"/>
    <col min="8" max="9" width="9" style="1"/>
    <col min="10" max="10" width="0" style="1" hidden="1" customWidth="1"/>
    <col min="11" max="11" width="9" style="1"/>
    <col min="12" max="12" width="9.5" style="1" bestFit="1" customWidth="1"/>
    <col min="13" max="13" width="12.75" style="1" bestFit="1" customWidth="1"/>
    <col min="14" max="21" width="9" style="1"/>
    <col min="22" max="22" width="13" style="1" bestFit="1" customWidth="1"/>
    <col min="23" max="24" width="9" style="1"/>
    <col min="25" max="25" width="11" style="1" bestFit="1" customWidth="1"/>
    <col min="26" max="26" width="9.5" style="1" bestFit="1" customWidth="1"/>
    <col min="27" max="28" width="9" style="1"/>
    <col min="29" max="29" width="10.5" style="1" bestFit="1" customWidth="1"/>
    <col min="30" max="32" width="9" style="1"/>
    <col min="33" max="43" width="0" style="1" hidden="1" customWidth="1"/>
    <col min="44" max="16384" width="9" style="1"/>
  </cols>
  <sheetData>
    <row r="1" spans="1:40" ht="14.25" thickBot="1" x14ac:dyDescent="0.2"/>
    <row r="2" spans="1:40" x14ac:dyDescent="0.15">
      <c r="A2" s="2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3"/>
      <c r="N2" s="59" t="s">
        <v>1</v>
      </c>
      <c r="O2" s="60"/>
      <c r="P2" s="60"/>
      <c r="Q2" s="60"/>
      <c r="R2" s="60"/>
      <c r="S2" s="61"/>
      <c r="T2" s="4"/>
      <c r="U2" s="62" t="s">
        <v>2</v>
      </c>
      <c r="V2" s="63"/>
      <c r="W2" s="63"/>
      <c r="X2" s="63"/>
      <c r="Y2" s="63"/>
      <c r="Z2" s="63"/>
      <c r="AA2" s="58"/>
      <c r="AB2" s="58"/>
      <c r="AC2" s="58"/>
      <c r="AD2" s="58"/>
      <c r="AE2" s="64"/>
      <c r="AG2" s="1">
        <v>2</v>
      </c>
      <c r="AL2" s="1">
        <v>1</v>
      </c>
    </row>
    <row r="3" spans="1:40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9"/>
      <c r="P3" s="9"/>
      <c r="Q3" s="9"/>
      <c r="R3" s="9"/>
      <c r="S3" s="10"/>
      <c r="T3" s="4"/>
      <c r="U3" s="11">
        <v>90</v>
      </c>
      <c r="V3" s="12"/>
      <c r="W3" s="12"/>
      <c r="X3" s="12"/>
      <c r="Y3" s="12"/>
      <c r="Z3" s="13"/>
      <c r="AA3" s="6"/>
      <c r="AB3" s="6"/>
      <c r="AC3" s="6"/>
      <c r="AD3" s="6"/>
      <c r="AE3" s="14"/>
    </row>
    <row r="4" spans="1:40" x14ac:dyDescent="0.15">
      <c r="A4" s="15"/>
      <c r="B4" s="16" t="s">
        <v>3</v>
      </c>
      <c r="C4" s="16" t="s">
        <v>4</v>
      </c>
      <c r="D4" s="17" t="s">
        <v>5</v>
      </c>
      <c r="E4" s="16" t="s">
        <v>6</v>
      </c>
      <c r="F4" s="17" t="s">
        <v>7</v>
      </c>
      <c r="G4" s="16" t="s">
        <v>8</v>
      </c>
      <c r="H4" s="17" t="s">
        <v>9</v>
      </c>
      <c r="I4" s="17" t="s">
        <v>10</v>
      </c>
      <c r="J4" s="16" t="s">
        <v>11</v>
      </c>
      <c r="K4" s="17" t="s">
        <v>12</v>
      </c>
      <c r="L4" s="17" t="s">
        <v>13</v>
      </c>
      <c r="M4" s="18" t="s">
        <v>14</v>
      </c>
      <c r="N4" s="19" t="s">
        <v>15</v>
      </c>
      <c r="O4" s="20" t="s">
        <v>16</v>
      </c>
      <c r="P4" s="20" t="s">
        <v>17</v>
      </c>
      <c r="Q4" s="20" t="s">
        <v>18</v>
      </c>
      <c r="R4" s="20" t="s">
        <v>19</v>
      </c>
      <c r="S4" s="21" t="s">
        <v>20</v>
      </c>
      <c r="T4" s="22"/>
      <c r="U4" s="23" t="s">
        <v>21</v>
      </c>
      <c r="V4" s="24" t="s">
        <v>22</v>
      </c>
      <c r="W4" s="23" t="s">
        <v>23</v>
      </c>
      <c r="X4" s="23" t="s">
        <v>24</v>
      </c>
      <c r="Y4" s="23" t="s">
        <v>25</v>
      </c>
      <c r="Z4" s="23" t="s">
        <v>26</v>
      </c>
      <c r="AA4" s="20" t="s">
        <v>27</v>
      </c>
      <c r="AB4" s="20"/>
      <c r="AC4" s="20" t="s">
        <v>28</v>
      </c>
      <c r="AD4" s="20" t="s">
        <v>29</v>
      </c>
      <c r="AE4" s="21" t="s">
        <v>30</v>
      </c>
    </row>
    <row r="5" spans="1:40" x14ac:dyDescent="0.15">
      <c r="A5" s="15">
        <v>1</v>
      </c>
      <c r="B5" s="16">
        <f>[1]强化消耗石头!$N8</f>
        <v>100</v>
      </c>
      <c r="C5" s="16">
        <f>SUM($B$5:B5)</f>
        <v>100</v>
      </c>
      <c r="D5" s="17">
        <f t="shared" ref="D5:D54" si="0">C5*30</f>
        <v>3000</v>
      </c>
      <c r="E5" s="16"/>
      <c r="F5" s="17"/>
      <c r="G5" s="16"/>
      <c r="H5" s="17"/>
      <c r="I5" s="17"/>
      <c r="J5" s="16"/>
      <c r="K5" s="17"/>
      <c r="L5" s="17"/>
      <c r="M5" s="25">
        <f t="shared" ref="M5:M54" si="1">D5+F5+H5+I5+K5+L5</f>
        <v>3000</v>
      </c>
      <c r="N5" s="26">
        <f t="shared" ref="N5:N54" si="2">D5/$M5</f>
        <v>1</v>
      </c>
      <c r="O5" s="27">
        <f t="shared" ref="O5:O54" si="3">F5/$M5</f>
        <v>0</v>
      </c>
      <c r="P5" s="28">
        <f t="shared" ref="P5:Q36" si="4">H5/$M5</f>
        <v>0</v>
      </c>
      <c r="Q5" s="29">
        <f t="shared" si="4"/>
        <v>0</v>
      </c>
      <c r="R5" s="30">
        <f t="shared" ref="R5:S36" si="5">K5/$M5</f>
        <v>0</v>
      </c>
      <c r="S5" s="31">
        <f t="shared" si="5"/>
        <v>0</v>
      </c>
      <c r="T5" s="32"/>
      <c r="U5" s="15">
        <f>ROUNDDOWN(F6/($U$3*A6+$AG$2),0)</f>
        <v>54</v>
      </c>
      <c r="V5" s="33">
        <f>U5*W5</f>
        <v>108</v>
      </c>
      <c r="W5" s="33">
        <f>'[2]宠物经验(副本关联表)'!$T18</f>
        <v>2</v>
      </c>
      <c r="X5" s="33">
        <f>SUM('[2]宠物经验(副本关联表)'!$N$18:'[2]宠物经验(副本关联表)'!N18)</f>
        <v>2</v>
      </c>
      <c r="Y5" s="34">
        <v>2</v>
      </c>
      <c r="Z5" s="33">
        <f>ROUNDDOWN(M5*Y5-V5,-3)</f>
        <v>5000</v>
      </c>
      <c r="AA5" s="16"/>
      <c r="AB5" s="16"/>
      <c r="AC5" s="16"/>
      <c r="AD5" s="16"/>
      <c r="AE5" s="25"/>
      <c r="AG5" s="1">
        <v>1</v>
      </c>
      <c r="AH5" s="1">
        <f>1/(0.6*AG5+1)</f>
        <v>0.625</v>
      </c>
    </row>
    <row r="6" spans="1:40" x14ac:dyDescent="0.15">
      <c r="A6" s="15">
        <v>2</v>
      </c>
      <c r="B6" s="16">
        <f>[1]强化消耗石头!$N9</f>
        <v>150</v>
      </c>
      <c r="C6" s="16">
        <f>SUM($B$5:B6)</f>
        <v>250</v>
      </c>
      <c r="D6" s="17">
        <f t="shared" si="0"/>
        <v>7500</v>
      </c>
      <c r="E6" s="16">
        <f>[3]Sheet1!$C4</f>
        <v>500</v>
      </c>
      <c r="F6" s="17">
        <f t="shared" ref="F6:F54" si="6">E6*4*5</f>
        <v>10000</v>
      </c>
      <c r="G6" s="16"/>
      <c r="H6" s="17"/>
      <c r="I6" s="17"/>
      <c r="J6" s="16"/>
      <c r="K6" s="17"/>
      <c r="L6" s="17"/>
      <c r="M6" s="25">
        <f t="shared" si="1"/>
        <v>17500</v>
      </c>
      <c r="N6" s="26">
        <f t="shared" si="2"/>
        <v>0.42857142857142855</v>
      </c>
      <c r="O6" s="27">
        <f t="shared" si="3"/>
        <v>0.5714285714285714</v>
      </c>
      <c r="P6" s="28">
        <f t="shared" si="4"/>
        <v>0</v>
      </c>
      <c r="Q6" s="29">
        <f t="shared" si="4"/>
        <v>0</v>
      </c>
      <c r="R6" s="30">
        <f t="shared" si="5"/>
        <v>0</v>
      </c>
      <c r="S6" s="31">
        <f t="shared" si="5"/>
        <v>0</v>
      </c>
      <c r="T6" s="32"/>
      <c r="U6" s="15">
        <f>ROUNDDOWN(F7/($U$3*A7+$AG$2),0)</f>
        <v>77</v>
      </c>
      <c r="V6" s="33">
        <f>(W6-W5)*U6+V5</f>
        <v>339</v>
      </c>
      <c r="W6" s="33">
        <f>'[2]宠物经验(副本关联表)'!$T19</f>
        <v>5</v>
      </c>
      <c r="X6" s="33">
        <f>SUM('[2]宠物经验(副本关联表)'!$N$18:'[2]宠物经验(副本关联表)'!$N19)</f>
        <v>4</v>
      </c>
      <c r="Y6" s="34">
        <v>1.5</v>
      </c>
      <c r="Z6" s="33">
        <f t="shared" ref="Z6:Z24" si="7">ROUNDDOWN(M6*Y6-V6,-3)</f>
        <v>25000</v>
      </c>
      <c r="AA6" s="16"/>
      <c r="AB6" s="16"/>
      <c r="AC6" s="16"/>
      <c r="AD6" s="16"/>
      <c r="AE6" s="25"/>
      <c r="AG6" s="1">
        <v>2</v>
      </c>
      <c r="AH6" s="1">
        <f t="shared" ref="AH6:AH34" si="8">1/(0.6*AG6+1)</f>
        <v>0.45454545454545453</v>
      </c>
      <c r="AK6" s="1">
        <v>1</v>
      </c>
      <c r="AL6" s="1">
        <v>5</v>
      </c>
      <c r="AM6" s="1">
        <v>4</v>
      </c>
      <c r="AN6" s="1">
        <v>2</v>
      </c>
    </row>
    <row r="7" spans="1:40" x14ac:dyDescent="0.15">
      <c r="A7" s="15">
        <v>3</v>
      </c>
      <c r="B7" s="16">
        <f>[1]强化消耗石头!$N10</f>
        <v>200</v>
      </c>
      <c r="C7" s="16">
        <f>SUM($B$5:B7)</f>
        <v>450</v>
      </c>
      <c r="D7" s="17">
        <f t="shared" si="0"/>
        <v>13500</v>
      </c>
      <c r="E7" s="16">
        <f>[3]Sheet1!$C5</f>
        <v>1050</v>
      </c>
      <c r="F7" s="17">
        <f t="shared" si="6"/>
        <v>21000</v>
      </c>
      <c r="G7" s="16"/>
      <c r="H7" s="17"/>
      <c r="I7" s="17"/>
      <c r="J7" s="16"/>
      <c r="K7" s="17"/>
      <c r="L7" s="17"/>
      <c r="M7" s="25">
        <f t="shared" si="1"/>
        <v>34500</v>
      </c>
      <c r="N7" s="26">
        <f t="shared" si="2"/>
        <v>0.39130434782608697</v>
      </c>
      <c r="O7" s="27">
        <f t="shared" si="3"/>
        <v>0.60869565217391308</v>
      </c>
      <c r="P7" s="28">
        <f t="shared" si="4"/>
        <v>0</v>
      </c>
      <c r="Q7" s="29">
        <f t="shared" si="4"/>
        <v>0</v>
      </c>
      <c r="R7" s="30">
        <f t="shared" si="5"/>
        <v>0</v>
      </c>
      <c r="S7" s="31">
        <f t="shared" si="5"/>
        <v>0</v>
      </c>
      <c r="T7" s="32"/>
      <c r="U7" s="15">
        <f>ROUNDDOWN(F8/($U$3*A8+$AG$2),0)</f>
        <v>91</v>
      </c>
      <c r="V7" s="33">
        <f t="shared" ref="V7:V53" si="9">(W7-W6)*U7+V6</f>
        <v>703</v>
      </c>
      <c r="W7" s="33">
        <f>'[2]宠物经验(副本关联表)'!$T20</f>
        <v>9</v>
      </c>
      <c r="X7" s="33">
        <f>SUM('[2]宠物经验(副本关联表)'!$N$18:'[2]宠物经验(副本关联表)'!$N20)</f>
        <v>6</v>
      </c>
      <c r="Y7" s="34">
        <v>1.8</v>
      </c>
      <c r="Z7" s="33">
        <f t="shared" si="7"/>
        <v>61000</v>
      </c>
      <c r="AA7" s="16"/>
      <c r="AB7" s="16"/>
      <c r="AC7" s="16"/>
      <c r="AD7" s="16"/>
      <c r="AE7" s="25"/>
      <c r="AG7" s="1">
        <v>3</v>
      </c>
      <c r="AH7" s="1">
        <f t="shared" si="8"/>
        <v>0.35714285714285715</v>
      </c>
      <c r="AK7" s="1">
        <v>2</v>
      </c>
      <c r="AL7" s="1">
        <v>8</v>
      </c>
      <c r="AM7" s="1">
        <v>4</v>
      </c>
      <c r="AN7" s="1">
        <v>4</v>
      </c>
    </row>
    <row r="8" spans="1:40" x14ac:dyDescent="0.15">
      <c r="A8" s="15">
        <v>4</v>
      </c>
      <c r="B8" s="16">
        <f>[1]强化消耗石头!$N11</f>
        <v>250</v>
      </c>
      <c r="C8" s="16">
        <f>SUM($B$5:B8)</f>
        <v>700</v>
      </c>
      <c r="D8" s="17">
        <f t="shared" si="0"/>
        <v>21000</v>
      </c>
      <c r="E8" s="16">
        <f>[3]Sheet1!$C6</f>
        <v>1650</v>
      </c>
      <c r="F8" s="17">
        <f t="shared" si="6"/>
        <v>33000</v>
      </c>
      <c r="G8" s="16"/>
      <c r="H8" s="17"/>
      <c r="I8" s="17"/>
      <c r="J8" s="16"/>
      <c r="K8" s="17"/>
      <c r="L8" s="17"/>
      <c r="M8" s="25">
        <f t="shared" si="1"/>
        <v>54000</v>
      </c>
      <c r="N8" s="26">
        <f t="shared" si="2"/>
        <v>0.3888888888888889</v>
      </c>
      <c r="O8" s="27">
        <f t="shared" si="3"/>
        <v>0.61111111111111116</v>
      </c>
      <c r="P8" s="28">
        <f t="shared" si="4"/>
        <v>0</v>
      </c>
      <c r="Q8" s="29">
        <f t="shared" si="4"/>
        <v>0</v>
      </c>
      <c r="R8" s="30">
        <f t="shared" si="5"/>
        <v>0</v>
      </c>
      <c r="S8" s="31">
        <f t="shared" si="5"/>
        <v>0</v>
      </c>
      <c r="T8" s="32"/>
      <c r="U8" s="15">
        <f>ROUNDDOWN(F9/($U$3*A9+$AG$2),0)</f>
        <v>101</v>
      </c>
      <c r="V8" s="33">
        <f t="shared" si="9"/>
        <v>1208</v>
      </c>
      <c r="W8" s="33">
        <f>'[2]宠物经验(副本关联表)'!$T21</f>
        <v>14</v>
      </c>
      <c r="X8" s="33">
        <f>SUM('[2]宠物经验(副本关联表)'!$N$18:'[2]宠物经验(副本关联表)'!$N21)</f>
        <v>8</v>
      </c>
      <c r="Y8" s="34">
        <v>1.7</v>
      </c>
      <c r="Z8" s="33">
        <f t="shared" si="7"/>
        <v>90000</v>
      </c>
      <c r="AA8" s="16"/>
      <c r="AB8" s="16"/>
      <c r="AC8" s="16"/>
      <c r="AD8" s="16"/>
      <c r="AE8" s="25"/>
      <c r="AG8" s="1">
        <v>4</v>
      </c>
      <c r="AH8" s="1">
        <f t="shared" si="8"/>
        <v>0.29411764705882354</v>
      </c>
      <c r="AK8" s="1">
        <v>3</v>
      </c>
      <c r="AL8" s="1">
        <v>16</v>
      </c>
      <c r="AM8" s="1">
        <v>4</v>
      </c>
      <c r="AN8" s="1">
        <v>6</v>
      </c>
    </row>
    <row r="9" spans="1:40" x14ac:dyDescent="0.15">
      <c r="A9" s="15">
        <v>5</v>
      </c>
      <c r="B9" s="16">
        <f>[1]强化消耗石头!$N12</f>
        <v>300</v>
      </c>
      <c r="C9" s="16">
        <f>SUM($B$5:B9)</f>
        <v>1000</v>
      </c>
      <c r="D9" s="17">
        <f t="shared" si="0"/>
        <v>30000</v>
      </c>
      <c r="E9" s="16">
        <f>[3]Sheet1!$C7</f>
        <v>2300</v>
      </c>
      <c r="F9" s="17">
        <f t="shared" si="6"/>
        <v>46000</v>
      </c>
      <c r="G9" s="16"/>
      <c r="H9" s="17"/>
      <c r="I9" s="17"/>
      <c r="J9" s="16"/>
      <c r="K9" s="17"/>
      <c r="L9" s="17"/>
      <c r="M9" s="25">
        <f t="shared" si="1"/>
        <v>76000</v>
      </c>
      <c r="N9" s="26">
        <f t="shared" si="2"/>
        <v>0.39473684210526316</v>
      </c>
      <c r="O9" s="27">
        <f t="shared" si="3"/>
        <v>0.60526315789473684</v>
      </c>
      <c r="P9" s="28">
        <f t="shared" si="4"/>
        <v>0</v>
      </c>
      <c r="Q9" s="29">
        <f t="shared" si="4"/>
        <v>0</v>
      </c>
      <c r="R9" s="30">
        <f t="shared" si="5"/>
        <v>0</v>
      </c>
      <c r="S9" s="31">
        <f t="shared" si="5"/>
        <v>0</v>
      </c>
      <c r="T9" s="32"/>
      <c r="U9" s="15">
        <f>ROUNDDOWN(F10/($U$3*A10+$AG$2),0)</f>
        <v>110</v>
      </c>
      <c r="V9" s="33">
        <f t="shared" si="9"/>
        <v>1868</v>
      </c>
      <c r="W9" s="33">
        <f>'[2]宠物经验(副本关联表)'!$T22</f>
        <v>20</v>
      </c>
      <c r="X9" s="33">
        <f>SUM('[2]宠物经验(副本关联表)'!$N$18:'[2]宠物经验(副本关联表)'!$N22)</f>
        <v>10</v>
      </c>
      <c r="Y9" s="34">
        <v>1.6</v>
      </c>
      <c r="Z9" s="33">
        <f t="shared" si="7"/>
        <v>119000</v>
      </c>
      <c r="AA9" s="16"/>
      <c r="AB9" s="16"/>
      <c r="AC9" s="16"/>
      <c r="AD9" s="16"/>
      <c r="AE9" s="79">
        <v>1.4E-3</v>
      </c>
      <c r="AG9" s="1">
        <v>5</v>
      </c>
      <c r="AH9" s="1">
        <f t="shared" si="8"/>
        <v>0.25</v>
      </c>
    </row>
    <row r="10" spans="1:40" x14ac:dyDescent="0.15">
      <c r="A10" s="15">
        <v>6</v>
      </c>
      <c r="B10" s="16">
        <f>[1]强化消耗石头!$N13</f>
        <v>525</v>
      </c>
      <c r="C10" s="16">
        <f>SUM($B$5:B10)</f>
        <v>1525</v>
      </c>
      <c r="D10" s="17">
        <f t="shared" si="0"/>
        <v>45750</v>
      </c>
      <c r="E10" s="16">
        <f>[3]Sheet1!$C8</f>
        <v>3000</v>
      </c>
      <c r="F10" s="17">
        <f t="shared" si="6"/>
        <v>60000</v>
      </c>
      <c r="G10" s="16"/>
      <c r="H10" s="17"/>
      <c r="I10" s="17"/>
      <c r="J10" s="16"/>
      <c r="K10" s="17"/>
      <c r="L10" s="17"/>
      <c r="M10" s="25">
        <f t="shared" si="1"/>
        <v>105750</v>
      </c>
      <c r="N10" s="26">
        <f t="shared" si="2"/>
        <v>0.43262411347517732</v>
      </c>
      <c r="O10" s="27">
        <f t="shared" si="3"/>
        <v>0.56737588652482274</v>
      </c>
      <c r="P10" s="28">
        <f t="shared" si="4"/>
        <v>0</v>
      </c>
      <c r="Q10" s="29">
        <f t="shared" si="4"/>
        <v>0</v>
      </c>
      <c r="R10" s="30">
        <f t="shared" si="5"/>
        <v>0</v>
      </c>
      <c r="S10" s="31">
        <f t="shared" si="5"/>
        <v>0</v>
      </c>
      <c r="T10" s="32"/>
      <c r="U10" s="15">
        <f>ROUNDDOWN(F11/($U$3*A11+$AG$2),0)</f>
        <v>118</v>
      </c>
      <c r="V10" s="33">
        <f t="shared" si="9"/>
        <v>2576</v>
      </c>
      <c r="W10" s="33">
        <f>'[2]宠物经验(副本关联表)'!$T23</f>
        <v>26</v>
      </c>
      <c r="X10" s="33">
        <f>SUM('[2]宠物经验(副本关联表)'!$N$18:'[2]宠物经验(副本关联表)'!$N23)</f>
        <v>11</v>
      </c>
      <c r="Y10" s="34">
        <v>1.5</v>
      </c>
      <c r="Z10" s="33">
        <f t="shared" si="7"/>
        <v>156000</v>
      </c>
      <c r="AA10" s="16"/>
      <c r="AB10" s="16"/>
      <c r="AC10" s="16"/>
      <c r="AD10" s="16"/>
      <c r="AE10" s="79">
        <v>1.4E-3</v>
      </c>
      <c r="AG10" s="1">
        <v>6</v>
      </c>
      <c r="AH10" s="1">
        <f t="shared" si="8"/>
        <v>0.21739130434782611</v>
      </c>
    </row>
    <row r="11" spans="1:40" x14ac:dyDescent="0.15">
      <c r="A11" s="15">
        <v>7</v>
      </c>
      <c r="B11" s="16">
        <f>[1]强化消耗石头!$N14</f>
        <v>1000</v>
      </c>
      <c r="C11" s="16">
        <f>SUM($B$5:B11)</f>
        <v>2525</v>
      </c>
      <c r="D11" s="17">
        <f t="shared" si="0"/>
        <v>75750</v>
      </c>
      <c r="E11" s="16">
        <f>[3]Sheet1!$C9</f>
        <v>3750</v>
      </c>
      <c r="F11" s="17">
        <f t="shared" si="6"/>
        <v>75000</v>
      </c>
      <c r="G11" s="16"/>
      <c r="H11" s="17"/>
      <c r="I11" s="17"/>
      <c r="J11" s="16"/>
      <c r="K11" s="17"/>
      <c r="L11" s="17"/>
      <c r="M11" s="25">
        <f t="shared" si="1"/>
        <v>150750</v>
      </c>
      <c r="N11" s="26">
        <f t="shared" si="2"/>
        <v>0.50248756218905477</v>
      </c>
      <c r="O11" s="27">
        <f t="shared" si="3"/>
        <v>0.49751243781094528</v>
      </c>
      <c r="P11" s="28">
        <f t="shared" si="4"/>
        <v>0</v>
      </c>
      <c r="Q11" s="29">
        <f t="shared" si="4"/>
        <v>0</v>
      </c>
      <c r="R11" s="30">
        <f t="shared" si="5"/>
        <v>0</v>
      </c>
      <c r="S11" s="31">
        <f t="shared" si="5"/>
        <v>0</v>
      </c>
      <c r="T11" s="32"/>
      <c r="U11" s="15">
        <f>ROUNDDOWN(F12/($U$3*A12+$AG$2),0)</f>
        <v>126</v>
      </c>
      <c r="V11" s="33">
        <f t="shared" si="9"/>
        <v>3584</v>
      </c>
      <c r="W11" s="33">
        <f>'[2]宠物经验(副本关联表)'!$T24</f>
        <v>34</v>
      </c>
      <c r="X11" s="33">
        <f>SUM('[2]宠物经验(副本关联表)'!$N$18:'[2]宠物经验(副本关联表)'!$N24)</f>
        <v>13</v>
      </c>
      <c r="Y11" s="34">
        <v>1.4</v>
      </c>
      <c r="Z11" s="33">
        <f t="shared" si="7"/>
        <v>207000</v>
      </c>
      <c r="AA11" s="16"/>
      <c r="AB11" s="16"/>
      <c r="AC11" s="16"/>
      <c r="AD11" s="16"/>
      <c r="AE11" s="79">
        <v>1.4E-3</v>
      </c>
      <c r="AG11" s="1">
        <v>7</v>
      </c>
      <c r="AH11" s="1">
        <f t="shared" si="8"/>
        <v>0.19230769230769229</v>
      </c>
    </row>
    <row r="12" spans="1:40" x14ac:dyDescent="0.15">
      <c r="A12" s="15">
        <v>8</v>
      </c>
      <c r="B12" s="16">
        <f>[1]强化消耗石头!$N15</f>
        <v>1350</v>
      </c>
      <c r="C12" s="16">
        <f>SUM($B$5:B12)</f>
        <v>3875</v>
      </c>
      <c r="D12" s="17">
        <f t="shared" si="0"/>
        <v>116250</v>
      </c>
      <c r="E12" s="16">
        <f>[3]Sheet1!$C10</f>
        <v>4550</v>
      </c>
      <c r="F12" s="17">
        <f t="shared" si="6"/>
        <v>91000</v>
      </c>
      <c r="G12" s="16"/>
      <c r="H12" s="17"/>
      <c r="I12" s="17"/>
      <c r="J12" s="16"/>
      <c r="K12" s="17"/>
      <c r="L12" s="17"/>
      <c r="M12" s="25">
        <f t="shared" si="1"/>
        <v>207250</v>
      </c>
      <c r="N12" s="26">
        <f t="shared" si="2"/>
        <v>0.56091676718938477</v>
      </c>
      <c r="O12" s="27">
        <f t="shared" si="3"/>
        <v>0.43908323281061518</v>
      </c>
      <c r="P12" s="28">
        <f t="shared" si="4"/>
        <v>0</v>
      </c>
      <c r="Q12" s="29">
        <f t="shared" si="4"/>
        <v>0</v>
      </c>
      <c r="R12" s="30">
        <f t="shared" si="5"/>
        <v>0</v>
      </c>
      <c r="S12" s="31">
        <f t="shared" si="5"/>
        <v>0</v>
      </c>
      <c r="T12" s="32"/>
      <c r="U12" s="15">
        <f>ROUNDDOWN(F13/($U$3*A13+$AG$2),0)</f>
        <v>133</v>
      </c>
      <c r="V12" s="33">
        <f t="shared" si="9"/>
        <v>4781</v>
      </c>
      <c r="W12" s="33">
        <f>'[2]宠物经验(副本关联表)'!$T25</f>
        <v>43</v>
      </c>
      <c r="X12" s="33">
        <f>SUM('[2]宠物经验(副本关联表)'!$N$18:'[2]宠物经验(副本关联表)'!$N25)</f>
        <v>15</v>
      </c>
      <c r="Y12" s="34">
        <v>1.3</v>
      </c>
      <c r="Z12" s="33">
        <f t="shared" si="7"/>
        <v>264000</v>
      </c>
      <c r="AA12" s="16"/>
      <c r="AB12" s="16"/>
      <c r="AC12" s="16"/>
      <c r="AD12" s="16"/>
      <c r="AE12" s="79">
        <v>1.4E-3</v>
      </c>
      <c r="AG12" s="1">
        <v>8</v>
      </c>
      <c r="AH12" s="1">
        <f t="shared" si="8"/>
        <v>0.17241379310344829</v>
      </c>
    </row>
    <row r="13" spans="1:40" x14ac:dyDescent="0.15">
      <c r="A13" s="15">
        <v>9</v>
      </c>
      <c r="B13" s="16">
        <f>[1]强化消耗石头!$N16</f>
        <v>2000</v>
      </c>
      <c r="C13" s="16">
        <f>SUM($B$5:B13)</f>
        <v>5875</v>
      </c>
      <c r="D13" s="17">
        <f t="shared" si="0"/>
        <v>176250</v>
      </c>
      <c r="E13" s="16">
        <f>[3]Sheet1!$C11</f>
        <v>5400</v>
      </c>
      <c r="F13" s="17">
        <f t="shared" si="6"/>
        <v>108000</v>
      </c>
      <c r="G13" s="16"/>
      <c r="H13" s="17"/>
      <c r="I13" s="17"/>
      <c r="J13" s="16"/>
      <c r="K13" s="17"/>
      <c r="L13" s="17"/>
      <c r="M13" s="25">
        <f t="shared" si="1"/>
        <v>284250</v>
      </c>
      <c r="N13" s="26">
        <f t="shared" si="2"/>
        <v>0.62005277044854878</v>
      </c>
      <c r="O13" s="27">
        <f t="shared" si="3"/>
        <v>0.37994722955145116</v>
      </c>
      <c r="P13" s="28">
        <f t="shared" si="4"/>
        <v>0</v>
      </c>
      <c r="Q13" s="29">
        <f t="shared" si="4"/>
        <v>0</v>
      </c>
      <c r="R13" s="30">
        <f t="shared" si="5"/>
        <v>0</v>
      </c>
      <c r="S13" s="31">
        <f t="shared" si="5"/>
        <v>0</v>
      </c>
      <c r="T13" s="32"/>
      <c r="U13" s="15">
        <f>ROUNDDOWN(F14/($U$3*A14+$AG$2),0)</f>
        <v>139</v>
      </c>
      <c r="V13" s="33">
        <f t="shared" si="9"/>
        <v>6171</v>
      </c>
      <c r="W13" s="33">
        <f>'[2]宠物经验(副本关联表)'!$T26</f>
        <v>53</v>
      </c>
      <c r="X13" s="33">
        <f>SUM('[2]宠物经验(副本关联表)'!$N$18:'[2]宠物经验(副本关联表)'!$N26)</f>
        <v>17</v>
      </c>
      <c r="Y13" s="34">
        <v>1.2</v>
      </c>
      <c r="Z13" s="33">
        <f t="shared" si="7"/>
        <v>334000</v>
      </c>
      <c r="AA13" s="16"/>
      <c r="AB13" s="16"/>
      <c r="AC13" s="16"/>
      <c r="AD13" s="16"/>
      <c r="AE13" s="79">
        <v>1.4E-3</v>
      </c>
      <c r="AG13" s="1">
        <v>9</v>
      </c>
      <c r="AH13" s="1">
        <f t="shared" si="8"/>
        <v>0.15625</v>
      </c>
    </row>
    <row r="14" spans="1:40" x14ac:dyDescent="0.15">
      <c r="A14" s="15">
        <v>10</v>
      </c>
      <c r="B14" s="16">
        <f>[1]强化消耗石头!$N17</f>
        <v>0</v>
      </c>
      <c r="C14" s="16">
        <f>SUM($B$5:B14)</f>
        <v>5875</v>
      </c>
      <c r="D14" s="17">
        <f t="shared" si="0"/>
        <v>176250</v>
      </c>
      <c r="E14" s="16">
        <f>[3]Sheet1!$C12</f>
        <v>6300</v>
      </c>
      <c r="F14" s="17">
        <f t="shared" si="6"/>
        <v>126000</v>
      </c>
      <c r="G14" s="16">
        <v>8000</v>
      </c>
      <c r="H14" s="17">
        <f t="shared" ref="H14:H23" si="10">$G$14*5</f>
        <v>40000</v>
      </c>
      <c r="I14" s="17">
        <f t="shared" ref="I14:I23" si="11">$G$14*5*6</f>
        <v>240000</v>
      </c>
      <c r="J14" s="16"/>
      <c r="K14" s="17"/>
      <c r="L14" s="17"/>
      <c r="M14" s="25">
        <f t="shared" si="1"/>
        <v>582250</v>
      </c>
      <c r="N14" s="26">
        <f t="shared" si="2"/>
        <v>0.30270502361528551</v>
      </c>
      <c r="O14" s="27">
        <f t="shared" si="3"/>
        <v>0.21640188922284243</v>
      </c>
      <c r="P14" s="28">
        <f t="shared" si="4"/>
        <v>6.8699012451696004E-2</v>
      </c>
      <c r="Q14" s="29">
        <f t="shared" si="4"/>
        <v>0.41219407471017605</v>
      </c>
      <c r="R14" s="30">
        <f t="shared" si="5"/>
        <v>0</v>
      </c>
      <c r="S14" s="31">
        <f t="shared" si="5"/>
        <v>0</v>
      </c>
      <c r="T14" s="32"/>
      <c r="U14" s="15">
        <f>ROUNDDOWN(F15/($U$3*A15+$AG$2),0)</f>
        <v>146</v>
      </c>
      <c r="V14" s="33">
        <f t="shared" si="9"/>
        <v>7777</v>
      </c>
      <c r="W14" s="33">
        <f>'[2]宠物经验(副本关联表)'!$T27</f>
        <v>64</v>
      </c>
      <c r="X14" s="33">
        <f>SUM('[2]宠物经验(副本关联表)'!$N$18:'[2]宠物经验(副本关联表)'!$N27)</f>
        <v>19</v>
      </c>
      <c r="Y14" s="34">
        <v>1.1000000000000001</v>
      </c>
      <c r="Z14" s="33">
        <f t="shared" si="7"/>
        <v>632000</v>
      </c>
      <c r="AA14" s="16"/>
      <c r="AB14" s="16"/>
      <c r="AC14" s="16"/>
      <c r="AD14" s="16"/>
      <c r="AE14" s="79">
        <v>1.4E-3</v>
      </c>
      <c r="AG14" s="1">
        <v>10</v>
      </c>
      <c r="AH14" s="1">
        <f t="shared" si="8"/>
        <v>0.14285714285714285</v>
      </c>
    </row>
    <row r="15" spans="1:40" x14ac:dyDescent="0.15">
      <c r="A15" s="15">
        <v>11</v>
      </c>
      <c r="B15" s="16">
        <f>[1]强化消耗石头!$N18</f>
        <v>1000</v>
      </c>
      <c r="C15" s="16">
        <f>SUM($B$5:B15)</f>
        <v>6875</v>
      </c>
      <c r="D15" s="17">
        <f t="shared" si="0"/>
        <v>206250</v>
      </c>
      <c r="E15" s="16">
        <f>[3]Sheet1!$C13</f>
        <v>7250</v>
      </c>
      <c r="F15" s="17">
        <f t="shared" si="6"/>
        <v>145000</v>
      </c>
      <c r="G15" s="35"/>
      <c r="H15" s="17">
        <f t="shared" si="10"/>
        <v>40000</v>
      </c>
      <c r="I15" s="17">
        <f t="shared" si="11"/>
        <v>240000</v>
      </c>
      <c r="J15" s="16"/>
      <c r="K15" s="17"/>
      <c r="L15" s="17"/>
      <c r="M15" s="25">
        <f t="shared" si="1"/>
        <v>631250</v>
      </c>
      <c r="N15" s="26">
        <f t="shared" si="2"/>
        <v>0.32673267326732675</v>
      </c>
      <c r="O15" s="27">
        <f t="shared" si="3"/>
        <v>0.22970297029702971</v>
      </c>
      <c r="P15" s="28">
        <f t="shared" si="4"/>
        <v>6.3366336633663367E-2</v>
      </c>
      <c r="Q15" s="29">
        <f t="shared" si="4"/>
        <v>0.3801980198019802</v>
      </c>
      <c r="R15" s="30">
        <f t="shared" si="5"/>
        <v>0</v>
      </c>
      <c r="S15" s="31">
        <f t="shared" si="5"/>
        <v>0</v>
      </c>
      <c r="T15" s="32"/>
      <c r="U15" s="15">
        <f>ROUNDDOWN(F16/($U$3*A16+$AG$2),0)</f>
        <v>161</v>
      </c>
      <c r="V15" s="33">
        <f t="shared" si="9"/>
        <v>8421</v>
      </c>
      <c r="W15" s="33">
        <f>'[2]宠物经验(副本关联表)'!$T28</f>
        <v>68</v>
      </c>
      <c r="X15" s="33">
        <f>SUM('[2]宠物经验(副本关联表)'!$N$18:'[2]宠物经验(副本关联表)'!$N28)</f>
        <v>20</v>
      </c>
      <c r="Y15" s="34">
        <v>1</v>
      </c>
      <c r="Z15" s="33">
        <f t="shared" si="7"/>
        <v>622000</v>
      </c>
      <c r="AA15" s="16"/>
      <c r="AB15" s="16"/>
      <c r="AC15" s="16"/>
      <c r="AD15" s="16"/>
      <c r="AE15" s="79">
        <v>1.4E-3</v>
      </c>
      <c r="AG15" s="1">
        <v>11</v>
      </c>
      <c r="AH15" s="1">
        <f t="shared" si="8"/>
        <v>0.13157894736842105</v>
      </c>
    </row>
    <row r="16" spans="1:40" x14ac:dyDescent="0.15">
      <c r="A16" s="15">
        <v>12</v>
      </c>
      <c r="B16" s="16">
        <f>[1]强化消耗石头!$N19</f>
        <v>1100</v>
      </c>
      <c r="C16" s="16">
        <f>SUM($B$5:B16)</f>
        <v>7975</v>
      </c>
      <c r="D16" s="17">
        <f t="shared" si="0"/>
        <v>239250</v>
      </c>
      <c r="E16" s="16">
        <f>[3]Sheet1!$C14</f>
        <v>8750</v>
      </c>
      <c r="F16" s="17">
        <f t="shared" si="6"/>
        <v>175000</v>
      </c>
      <c r="G16" s="36"/>
      <c r="H16" s="17">
        <f t="shared" si="10"/>
        <v>40000</v>
      </c>
      <c r="I16" s="17">
        <f t="shared" si="11"/>
        <v>240000</v>
      </c>
      <c r="J16" s="16"/>
      <c r="K16" s="17"/>
      <c r="L16" s="17"/>
      <c r="M16" s="25">
        <f t="shared" si="1"/>
        <v>694250</v>
      </c>
      <c r="N16" s="26">
        <f t="shared" si="2"/>
        <v>0.34461649261793303</v>
      </c>
      <c r="O16" s="27">
        <f t="shared" si="3"/>
        <v>0.25207057976233344</v>
      </c>
      <c r="P16" s="28">
        <f t="shared" si="4"/>
        <v>5.761613251710479E-2</v>
      </c>
      <c r="Q16" s="29">
        <f t="shared" si="4"/>
        <v>0.34569679510262874</v>
      </c>
      <c r="R16" s="30">
        <f t="shared" si="5"/>
        <v>0</v>
      </c>
      <c r="S16" s="31">
        <f t="shared" si="5"/>
        <v>0</v>
      </c>
      <c r="T16" s="32"/>
      <c r="U16" s="15">
        <f>ROUNDDOWN(F17/($U$3*A17+$AG$2),0)</f>
        <v>176</v>
      </c>
      <c r="V16" s="33">
        <f t="shared" si="9"/>
        <v>9477</v>
      </c>
      <c r="W16" s="33">
        <f>'[2]宠物经验(副本关联表)'!$T29</f>
        <v>74</v>
      </c>
      <c r="X16" s="33">
        <f>SUM('[2]宠物经验(副本关联表)'!$N$18:'[2]宠物经验(副本关联表)'!$N29)</f>
        <v>22</v>
      </c>
      <c r="Y16" s="34">
        <v>1.45</v>
      </c>
      <c r="Z16" s="33">
        <f t="shared" si="7"/>
        <v>997000</v>
      </c>
      <c r="AA16" s="16"/>
      <c r="AB16" s="16"/>
      <c r="AC16" s="16"/>
      <c r="AD16" s="16"/>
      <c r="AE16" s="79">
        <v>1.4E-3</v>
      </c>
      <c r="AG16" s="1">
        <v>12</v>
      </c>
      <c r="AH16" s="1">
        <f t="shared" si="8"/>
        <v>0.12195121951219513</v>
      </c>
    </row>
    <row r="17" spans="1:34" x14ac:dyDescent="0.15">
      <c r="A17" s="15">
        <v>13</v>
      </c>
      <c r="B17" s="16">
        <f>[1]强化消耗石头!$N20</f>
        <v>2400</v>
      </c>
      <c r="C17" s="16">
        <f>SUM($B$5:B17)</f>
        <v>10375</v>
      </c>
      <c r="D17" s="17">
        <f t="shared" si="0"/>
        <v>311250</v>
      </c>
      <c r="E17" s="16">
        <f>[3]Sheet1!$C15</f>
        <v>10350</v>
      </c>
      <c r="F17" s="17">
        <f t="shared" si="6"/>
        <v>207000</v>
      </c>
      <c r="G17" s="36"/>
      <c r="H17" s="17">
        <f t="shared" si="10"/>
        <v>40000</v>
      </c>
      <c r="I17" s="17">
        <f t="shared" si="11"/>
        <v>240000</v>
      </c>
      <c r="J17" s="16"/>
      <c r="K17" s="17"/>
      <c r="L17" s="17"/>
      <c r="M17" s="25">
        <f t="shared" si="1"/>
        <v>798250</v>
      </c>
      <c r="N17" s="26">
        <f t="shared" si="2"/>
        <v>0.38991544002505479</v>
      </c>
      <c r="O17" s="27">
        <f t="shared" si="3"/>
        <v>0.25931725649859066</v>
      </c>
      <c r="P17" s="28">
        <f t="shared" si="4"/>
        <v>5.0109614782336359E-2</v>
      </c>
      <c r="Q17" s="29">
        <f t="shared" si="4"/>
        <v>0.30065768869401815</v>
      </c>
      <c r="R17" s="30">
        <f t="shared" si="5"/>
        <v>0</v>
      </c>
      <c r="S17" s="31">
        <f t="shared" si="5"/>
        <v>0</v>
      </c>
      <c r="T17" s="32"/>
      <c r="U17" s="15">
        <f>ROUNDDOWN(F18/($U$3*A18+$AG$2),0)</f>
        <v>190</v>
      </c>
      <c r="V17" s="33">
        <f t="shared" si="9"/>
        <v>10997</v>
      </c>
      <c r="W17" s="33">
        <f>'[2]宠物经验(副本关联表)'!$T30</f>
        <v>82</v>
      </c>
      <c r="X17" s="33">
        <f>SUM('[2]宠物经验(副本关联表)'!$N$18:'[2]宠物经验(副本关联表)'!$N30)</f>
        <v>24</v>
      </c>
      <c r="Y17" s="34">
        <v>1.4</v>
      </c>
      <c r="Z17" s="33">
        <f t="shared" si="7"/>
        <v>1106000</v>
      </c>
      <c r="AA17" s="16"/>
      <c r="AB17" s="16"/>
      <c r="AC17" s="16"/>
      <c r="AD17" s="16"/>
      <c r="AE17" s="79">
        <v>1.4E-3</v>
      </c>
      <c r="AG17" s="1">
        <v>13</v>
      </c>
      <c r="AH17" s="1">
        <f t="shared" si="8"/>
        <v>0.11363636363636363</v>
      </c>
    </row>
    <row r="18" spans="1:34" x14ac:dyDescent="0.15">
      <c r="A18" s="15">
        <v>14</v>
      </c>
      <c r="B18" s="16">
        <f>[1]强化消耗石头!$N21</f>
        <v>3900</v>
      </c>
      <c r="C18" s="16">
        <f>SUM($B$5:B18)</f>
        <v>14275</v>
      </c>
      <c r="D18" s="17">
        <f t="shared" si="0"/>
        <v>428250</v>
      </c>
      <c r="E18" s="16">
        <f>[3]Sheet1!$C16</f>
        <v>12050</v>
      </c>
      <c r="F18" s="17">
        <f t="shared" si="6"/>
        <v>241000</v>
      </c>
      <c r="G18" s="16"/>
      <c r="H18" s="17">
        <f t="shared" si="10"/>
        <v>40000</v>
      </c>
      <c r="I18" s="17">
        <f t="shared" si="11"/>
        <v>240000</v>
      </c>
      <c r="J18" s="16"/>
      <c r="K18" s="17"/>
      <c r="L18" s="17"/>
      <c r="M18" s="25">
        <f t="shared" si="1"/>
        <v>949250</v>
      </c>
      <c r="N18" s="26">
        <f t="shared" si="2"/>
        <v>0.45114564129575979</v>
      </c>
      <c r="O18" s="27">
        <f t="shared" si="3"/>
        <v>0.25388464577297865</v>
      </c>
      <c r="P18" s="28">
        <f t="shared" si="4"/>
        <v>4.2138530418751645E-2</v>
      </c>
      <c r="Q18" s="29">
        <f t="shared" si="4"/>
        <v>0.25283118251250986</v>
      </c>
      <c r="R18" s="30">
        <f t="shared" si="5"/>
        <v>0</v>
      </c>
      <c r="S18" s="31">
        <f t="shared" si="5"/>
        <v>0</v>
      </c>
      <c r="T18" s="32"/>
      <c r="U18" s="15">
        <f>ROUNDDOWN(F19/($U$3*A19+$AG$2),0)</f>
        <v>204</v>
      </c>
      <c r="V18" s="33">
        <f t="shared" si="9"/>
        <v>12629</v>
      </c>
      <c r="W18" s="33">
        <f>'[2]宠物经验(副本关联表)'!$T31</f>
        <v>90</v>
      </c>
      <c r="X18" s="33">
        <f>SUM('[2]宠物经验(副本关联表)'!$N$18:'[2]宠物经验(副本关联表)'!$N31)</f>
        <v>26</v>
      </c>
      <c r="Y18" s="34">
        <v>1.35</v>
      </c>
      <c r="Z18" s="33">
        <f t="shared" si="7"/>
        <v>1268000</v>
      </c>
      <c r="AA18" s="16"/>
      <c r="AB18" s="16"/>
      <c r="AC18" s="16"/>
      <c r="AD18" s="16"/>
      <c r="AE18" s="79">
        <v>1.4E-3</v>
      </c>
      <c r="AG18" s="1">
        <v>14</v>
      </c>
      <c r="AH18" s="1">
        <f t="shared" si="8"/>
        <v>0.10638297872340426</v>
      </c>
    </row>
    <row r="19" spans="1:34" x14ac:dyDescent="0.15">
      <c r="A19" s="15">
        <v>15</v>
      </c>
      <c r="B19" s="16">
        <f>[1]强化消耗石头!$N22</f>
        <v>4900</v>
      </c>
      <c r="C19" s="16">
        <f>SUM($B$5:B19)</f>
        <v>19175</v>
      </c>
      <c r="D19" s="17">
        <f t="shared" si="0"/>
        <v>575250</v>
      </c>
      <c r="E19" s="16">
        <f>[3]Sheet1!$C17</f>
        <v>13850</v>
      </c>
      <c r="F19" s="17">
        <f t="shared" si="6"/>
        <v>277000</v>
      </c>
      <c r="G19" s="16"/>
      <c r="H19" s="17">
        <f t="shared" si="10"/>
        <v>40000</v>
      </c>
      <c r="I19" s="17">
        <f t="shared" si="11"/>
        <v>240000</v>
      </c>
      <c r="J19" s="16">
        <f>[4]宠物升阶生成表!$L$8</f>
        <v>2000</v>
      </c>
      <c r="K19" s="17">
        <f>SUM($J$19:J19)*5</f>
        <v>10000</v>
      </c>
      <c r="L19" s="17"/>
      <c r="M19" s="25">
        <f t="shared" si="1"/>
        <v>1142250</v>
      </c>
      <c r="N19" s="26">
        <f t="shared" si="2"/>
        <v>0.50361129349967171</v>
      </c>
      <c r="O19" s="27">
        <f t="shared" si="3"/>
        <v>0.24250383015977237</v>
      </c>
      <c r="P19" s="28">
        <f t="shared" si="4"/>
        <v>3.5018603633180129E-2</v>
      </c>
      <c r="Q19" s="29">
        <f t="shared" si="4"/>
        <v>0.21011162179908077</v>
      </c>
      <c r="R19" s="30">
        <f t="shared" si="5"/>
        <v>8.7546509082950322E-3</v>
      </c>
      <c r="S19" s="31">
        <f t="shared" si="5"/>
        <v>0</v>
      </c>
      <c r="T19" s="32"/>
      <c r="U19" s="15">
        <f>ROUNDDOWN(F20/($U$3*A20+$AG$2),0)</f>
        <v>218</v>
      </c>
      <c r="V19" s="33">
        <f t="shared" si="9"/>
        <v>14809</v>
      </c>
      <c r="W19" s="33">
        <f>'[2]宠物经验(副本关联表)'!$T32</f>
        <v>100</v>
      </c>
      <c r="X19" s="33">
        <f>SUM('[2]宠物经验(副本关联表)'!$N$18:'[2]宠物经验(副本关联表)'!$N32)</f>
        <v>28</v>
      </c>
      <c r="Y19" s="34">
        <v>1.24</v>
      </c>
      <c r="Z19" s="33">
        <f t="shared" si="7"/>
        <v>1401000</v>
      </c>
      <c r="AA19" s="16">
        <f>U19*2</f>
        <v>436</v>
      </c>
      <c r="AB19" s="16">
        <f>VLOOKUP($AL$2,$AK$6:$AN$8,2,0)*AA19</f>
        <v>2180</v>
      </c>
      <c r="AC19" s="16">
        <f>[5]试炼!$C$21*4*INT((U19-$U$19)+1)</f>
        <v>91980</v>
      </c>
      <c r="AD19" s="80">
        <v>0.1</v>
      </c>
      <c r="AE19" s="79">
        <v>1.4E-3</v>
      </c>
      <c r="AG19" s="1">
        <v>15</v>
      </c>
      <c r="AH19" s="1">
        <f t="shared" si="8"/>
        <v>0.1</v>
      </c>
    </row>
    <row r="20" spans="1:34" x14ac:dyDescent="0.15">
      <c r="A20" s="15">
        <v>16</v>
      </c>
      <c r="B20" s="16">
        <f>[1]强化消耗石头!$N23</f>
        <v>6750</v>
      </c>
      <c r="C20" s="16">
        <f>SUM($B$5:B20)</f>
        <v>25925</v>
      </c>
      <c r="D20" s="17">
        <f t="shared" si="0"/>
        <v>777750</v>
      </c>
      <c r="E20" s="16">
        <f>[3]Sheet1!$C18</f>
        <v>15750</v>
      </c>
      <c r="F20" s="17">
        <f t="shared" si="6"/>
        <v>315000</v>
      </c>
      <c r="G20" s="16"/>
      <c r="H20" s="17">
        <f t="shared" si="10"/>
        <v>40000</v>
      </c>
      <c r="I20" s="17">
        <f t="shared" si="11"/>
        <v>240000</v>
      </c>
      <c r="J20" s="16"/>
      <c r="K20" s="17">
        <f>SUM($J$19:J20)*5</f>
        <v>10000</v>
      </c>
      <c r="L20" s="17"/>
      <c r="M20" s="25">
        <f t="shared" si="1"/>
        <v>1382750</v>
      </c>
      <c r="N20" s="26">
        <f t="shared" si="2"/>
        <v>0.56246610016271925</v>
      </c>
      <c r="O20" s="27">
        <f t="shared" si="3"/>
        <v>0.22780690652684868</v>
      </c>
      <c r="P20" s="28">
        <f t="shared" si="4"/>
        <v>2.8927861146266498E-2</v>
      </c>
      <c r="Q20" s="29">
        <f t="shared" si="4"/>
        <v>0.17356716687759899</v>
      </c>
      <c r="R20" s="30">
        <f t="shared" si="5"/>
        <v>7.2319652865666245E-3</v>
      </c>
      <c r="S20" s="31">
        <f t="shared" si="5"/>
        <v>0</v>
      </c>
      <c r="T20" s="32"/>
      <c r="U20" s="15">
        <f>ROUNDDOWN(F21/($U$3*A21+$AG$2),0)</f>
        <v>231</v>
      </c>
      <c r="V20" s="33">
        <f t="shared" si="9"/>
        <v>17119</v>
      </c>
      <c r="W20" s="33">
        <f>'[2]宠物经验(副本关联表)'!$T33</f>
        <v>110</v>
      </c>
      <c r="X20" s="33">
        <f>SUM('[2]宠物经验(副本关联表)'!$N$18:'[2]宠物经验(副本关联表)'!$N33)</f>
        <v>29</v>
      </c>
      <c r="Y20" s="34">
        <v>1.1299999999999999</v>
      </c>
      <c r="Z20" s="33">
        <f t="shared" si="7"/>
        <v>1545000</v>
      </c>
      <c r="AA20" s="16">
        <f t="shared" ref="AA20:AA53" si="12">U20*2</f>
        <v>462</v>
      </c>
      <c r="AB20" s="16">
        <f t="shared" ref="AB20:AB53" si="13">VLOOKUP($AL$2,$AK$6:$AN$8,2,0)*AA20</f>
        <v>2310</v>
      </c>
      <c r="AC20" s="16">
        <f>[5]试炼!$C$21*4*INT((U20-$U$19)+1)</f>
        <v>1287720</v>
      </c>
      <c r="AD20" s="78">
        <v>0.1</v>
      </c>
      <c r="AE20" s="79">
        <v>1.4E-3</v>
      </c>
      <c r="AG20" s="1">
        <v>16</v>
      </c>
      <c r="AH20" s="1">
        <f t="shared" si="8"/>
        <v>9.4339622641509441E-2</v>
      </c>
    </row>
    <row r="21" spans="1:34" x14ac:dyDescent="0.15">
      <c r="A21" s="15">
        <v>17</v>
      </c>
      <c r="B21" s="16">
        <f>[1]强化消耗石头!$N24</f>
        <v>8800</v>
      </c>
      <c r="C21" s="16">
        <f>SUM($B$5:B21)</f>
        <v>34725</v>
      </c>
      <c r="D21" s="17">
        <f t="shared" si="0"/>
        <v>1041750</v>
      </c>
      <c r="E21" s="16">
        <f>[3]Sheet1!$C19</f>
        <v>17750</v>
      </c>
      <c r="F21" s="17">
        <f t="shared" si="6"/>
        <v>355000</v>
      </c>
      <c r="G21" s="16"/>
      <c r="H21" s="17">
        <f t="shared" si="10"/>
        <v>40000</v>
      </c>
      <c r="I21" s="17">
        <f t="shared" si="11"/>
        <v>240000</v>
      </c>
      <c r="J21" s="16"/>
      <c r="K21" s="17">
        <f>SUM($J$19:J21)*5</f>
        <v>10000</v>
      </c>
      <c r="L21" s="17"/>
      <c r="M21" s="25">
        <f t="shared" si="1"/>
        <v>1686750</v>
      </c>
      <c r="N21" s="26">
        <f t="shared" si="2"/>
        <v>0.61760782570031125</v>
      </c>
      <c r="O21" s="27">
        <f t="shared" si="3"/>
        <v>0.21046390988587521</v>
      </c>
      <c r="P21" s="28">
        <f t="shared" si="4"/>
        <v>2.3714243367422557E-2</v>
      </c>
      <c r="Q21" s="29">
        <f t="shared" si="4"/>
        <v>0.14228546020453534</v>
      </c>
      <c r="R21" s="30">
        <f t="shared" si="5"/>
        <v>5.9285608418556393E-3</v>
      </c>
      <c r="S21" s="31">
        <f t="shared" si="5"/>
        <v>0</v>
      </c>
      <c r="T21" s="32"/>
      <c r="U21" s="15">
        <f>ROUNDDOWN(F22/($U$3*A22+$AG$2),0)</f>
        <v>244</v>
      </c>
      <c r="V21" s="33">
        <f t="shared" si="9"/>
        <v>20291</v>
      </c>
      <c r="W21" s="33">
        <f>'[2]宠物经验(副本关联表)'!$T34</f>
        <v>123</v>
      </c>
      <c r="X21" s="33">
        <f>SUM('[2]宠物经验(副本关联表)'!$N$18:'[2]宠物经验(副本关联表)'!$N34)</f>
        <v>31</v>
      </c>
      <c r="Y21" s="34">
        <v>1.02</v>
      </c>
      <c r="Z21" s="33">
        <f t="shared" si="7"/>
        <v>1700000</v>
      </c>
      <c r="AA21" s="16">
        <f t="shared" si="12"/>
        <v>488</v>
      </c>
      <c r="AB21" s="16">
        <f t="shared" si="13"/>
        <v>2440</v>
      </c>
      <c r="AC21" s="16">
        <f>[5]试炼!$C$21*4*INT((U21-$U$19)+1)</f>
        <v>2483460</v>
      </c>
      <c r="AD21" s="78">
        <v>0.1</v>
      </c>
      <c r="AE21" s="79">
        <v>1.4E-3</v>
      </c>
      <c r="AG21" s="1">
        <v>17</v>
      </c>
      <c r="AH21" s="1">
        <f t="shared" si="8"/>
        <v>8.9285714285714288E-2</v>
      </c>
    </row>
    <row r="22" spans="1:34" x14ac:dyDescent="0.15">
      <c r="A22" s="15">
        <v>18</v>
      </c>
      <c r="B22" s="16">
        <f>[1]强化消耗石头!$N25</f>
        <v>11050</v>
      </c>
      <c r="C22" s="16">
        <f>SUM($B$5:B22)</f>
        <v>45775</v>
      </c>
      <c r="D22" s="17">
        <f t="shared" si="0"/>
        <v>1373250</v>
      </c>
      <c r="E22" s="16">
        <f>[3]Sheet1!$C20</f>
        <v>19850</v>
      </c>
      <c r="F22" s="17">
        <f t="shared" si="6"/>
        <v>397000</v>
      </c>
      <c r="G22" s="16"/>
      <c r="H22" s="17">
        <f t="shared" si="10"/>
        <v>40000</v>
      </c>
      <c r="I22" s="17">
        <f t="shared" si="11"/>
        <v>240000</v>
      </c>
      <c r="J22" s="16"/>
      <c r="K22" s="17">
        <f>SUM($J$19:J22)*5</f>
        <v>10000</v>
      </c>
      <c r="L22" s="17"/>
      <c r="M22" s="25">
        <f t="shared" si="1"/>
        <v>2060250</v>
      </c>
      <c r="N22" s="26">
        <f t="shared" si="2"/>
        <v>0.66654532216963958</v>
      </c>
      <c r="O22" s="27">
        <f t="shared" si="3"/>
        <v>0.19269506127897099</v>
      </c>
      <c r="P22" s="28">
        <f t="shared" si="4"/>
        <v>1.9415119524329571E-2</v>
      </c>
      <c r="Q22" s="29">
        <f t="shared" si="4"/>
        <v>0.11649071714597743</v>
      </c>
      <c r="R22" s="30">
        <f t="shared" si="5"/>
        <v>4.8537798810823927E-3</v>
      </c>
      <c r="S22" s="31">
        <f t="shared" si="5"/>
        <v>0</v>
      </c>
      <c r="T22" s="32"/>
      <c r="U22" s="15">
        <f>ROUNDDOWN(F23/($U$3*A23+$AG$2),0)</f>
        <v>257</v>
      </c>
      <c r="V22" s="33">
        <f t="shared" si="9"/>
        <v>23889</v>
      </c>
      <c r="W22" s="33">
        <f>'[2]宠物经验(副本关联表)'!$T35</f>
        <v>137</v>
      </c>
      <c r="X22" s="33">
        <f>SUM('[2]宠物经验(副本关联表)'!$N$18:'[2]宠物经验(副本关联表)'!$N35)</f>
        <v>33</v>
      </c>
      <c r="Y22" s="34">
        <v>0.91</v>
      </c>
      <c r="Z22" s="33">
        <f t="shared" si="7"/>
        <v>1850000</v>
      </c>
      <c r="AA22" s="16">
        <f t="shared" si="12"/>
        <v>514</v>
      </c>
      <c r="AB22" s="16">
        <f t="shared" si="13"/>
        <v>2570</v>
      </c>
      <c r="AC22" s="16">
        <f>[5]试炼!$C$21*4*INT((U22-$U$19)+1)</f>
        <v>3679200</v>
      </c>
      <c r="AD22" s="78">
        <v>0.1</v>
      </c>
      <c r="AE22" s="79">
        <v>1.4E-3</v>
      </c>
      <c r="AG22" s="1">
        <v>18</v>
      </c>
      <c r="AH22" s="1">
        <f t="shared" si="8"/>
        <v>8.4745762711864417E-2</v>
      </c>
    </row>
    <row r="23" spans="1:34" x14ac:dyDescent="0.15">
      <c r="A23" s="15">
        <v>19</v>
      </c>
      <c r="B23" s="16">
        <f>[1]强化消耗石头!$N26</f>
        <v>12600</v>
      </c>
      <c r="C23" s="16">
        <f>SUM($B$5:B23)</f>
        <v>58375</v>
      </c>
      <c r="D23" s="17">
        <f t="shared" si="0"/>
        <v>1751250</v>
      </c>
      <c r="E23" s="16">
        <f>[3]Sheet1!$C21</f>
        <v>22050</v>
      </c>
      <c r="F23" s="17">
        <f t="shared" si="6"/>
        <v>441000</v>
      </c>
      <c r="G23" s="16"/>
      <c r="H23" s="17">
        <f t="shared" si="10"/>
        <v>40000</v>
      </c>
      <c r="I23" s="17">
        <f t="shared" si="11"/>
        <v>240000</v>
      </c>
      <c r="J23" s="16"/>
      <c r="K23" s="17">
        <f>SUM($J$19:J23)*5</f>
        <v>10000</v>
      </c>
      <c r="L23" s="17"/>
      <c r="M23" s="25">
        <f t="shared" si="1"/>
        <v>2482250</v>
      </c>
      <c r="N23" s="26">
        <f t="shared" si="2"/>
        <v>0.70550911471447275</v>
      </c>
      <c r="O23" s="27">
        <f t="shared" si="3"/>
        <v>0.17766139591096788</v>
      </c>
      <c r="P23" s="28">
        <f t="shared" si="4"/>
        <v>1.6114412327525432E-2</v>
      </c>
      <c r="Q23" s="29">
        <f t="shared" si="4"/>
        <v>9.6686473965152578E-2</v>
      </c>
      <c r="R23" s="30">
        <f t="shared" si="5"/>
        <v>4.028603081881358E-3</v>
      </c>
      <c r="S23" s="31">
        <f t="shared" si="5"/>
        <v>0</v>
      </c>
      <c r="T23" s="32"/>
      <c r="U23" s="15">
        <f>ROUNDDOWN(F24/($U$3*A24+$AG$2),0)</f>
        <v>270</v>
      </c>
      <c r="V23" s="33">
        <f t="shared" si="9"/>
        <v>27669</v>
      </c>
      <c r="W23" s="33">
        <f>'[2]宠物经验(副本关联表)'!$T36</f>
        <v>151</v>
      </c>
      <c r="X23" s="33">
        <f>SUM('[2]宠物经验(副本关联表)'!$N$18:'[2]宠物经验(副本关联表)'!$N36)</f>
        <v>34</v>
      </c>
      <c r="Y23" s="34">
        <v>0.8</v>
      </c>
      <c r="Z23" s="33">
        <f t="shared" si="7"/>
        <v>1958000</v>
      </c>
      <c r="AA23" s="16">
        <f t="shared" si="12"/>
        <v>540</v>
      </c>
      <c r="AB23" s="16">
        <f t="shared" si="13"/>
        <v>2700</v>
      </c>
      <c r="AC23" s="16">
        <f>[5]试炼!$C$21*4*INT((U23-$U$19)+1)</f>
        <v>4874940</v>
      </c>
      <c r="AD23" s="78">
        <v>0.1</v>
      </c>
      <c r="AE23" s="79">
        <v>1.4E-3</v>
      </c>
      <c r="AG23" s="1">
        <v>19</v>
      </c>
      <c r="AH23" s="1">
        <f t="shared" si="8"/>
        <v>8.0645161290322578E-2</v>
      </c>
    </row>
    <row r="24" spans="1:34" x14ac:dyDescent="0.15">
      <c r="A24" s="15">
        <v>20</v>
      </c>
      <c r="B24" s="16"/>
      <c r="C24" s="16">
        <f>SUM($B$5:B24)</f>
        <v>58375</v>
      </c>
      <c r="D24" s="17">
        <f t="shared" si="0"/>
        <v>1751250</v>
      </c>
      <c r="E24" s="16">
        <f>[3]Sheet1!$C22</f>
        <v>24350</v>
      </c>
      <c r="F24" s="17">
        <f t="shared" si="6"/>
        <v>487000</v>
      </c>
      <c r="G24" s="16">
        <v>15000</v>
      </c>
      <c r="H24" s="17">
        <f>SUM(G$14:$G24)*5</f>
        <v>115000</v>
      </c>
      <c r="I24" s="17">
        <f>SUM($G$14:G24)*5*6</f>
        <v>690000</v>
      </c>
      <c r="J24" s="16"/>
      <c r="K24" s="17">
        <f>SUM($J$19:J24)*5</f>
        <v>10000</v>
      </c>
      <c r="L24" s="17">
        <f>[4]宝石属性!$R$11*30</f>
        <v>0</v>
      </c>
      <c r="M24" s="25">
        <f t="shared" si="1"/>
        <v>3053250</v>
      </c>
      <c r="N24" s="26">
        <f t="shared" si="2"/>
        <v>0.573569147629575</v>
      </c>
      <c r="O24" s="27">
        <f t="shared" si="3"/>
        <v>0.15950216981904528</v>
      </c>
      <c r="P24" s="28">
        <f t="shared" si="4"/>
        <v>3.7664783427495289E-2</v>
      </c>
      <c r="Q24" s="29">
        <f t="shared" si="4"/>
        <v>0.22598870056497175</v>
      </c>
      <c r="R24" s="30">
        <f t="shared" si="5"/>
        <v>3.2751985589126341E-3</v>
      </c>
      <c r="S24" s="31">
        <f t="shared" si="5"/>
        <v>0</v>
      </c>
      <c r="T24" s="32"/>
      <c r="U24" s="15">
        <f>ROUNDDOWN(F25/($U$3*A25+$AG$2),0)</f>
        <v>282</v>
      </c>
      <c r="V24" s="33">
        <f t="shared" si="9"/>
        <v>32181</v>
      </c>
      <c r="W24" s="33">
        <f>'[2]宠物经验(副本关联表)'!$T37</f>
        <v>167</v>
      </c>
      <c r="X24" s="33">
        <f>SUM('[2]宠物经验(副本关联表)'!$N$18:'[2]宠物经验(副本关联表)'!$N37)</f>
        <v>35</v>
      </c>
      <c r="Y24" s="34">
        <v>0.68999999999999895</v>
      </c>
      <c r="Z24" s="33">
        <f t="shared" si="7"/>
        <v>2074000</v>
      </c>
      <c r="AA24" s="16">
        <f t="shared" si="12"/>
        <v>564</v>
      </c>
      <c r="AB24" s="16">
        <f t="shared" si="13"/>
        <v>2820</v>
      </c>
      <c r="AC24" s="16">
        <f>[5]试炼!$C$21*4*INT((U24-$U$19)+1)</f>
        <v>5978700</v>
      </c>
      <c r="AD24" s="78">
        <v>0.1</v>
      </c>
      <c r="AE24" s="79">
        <v>1.4E-3</v>
      </c>
      <c r="AG24" s="1">
        <v>20</v>
      </c>
      <c r="AH24" s="1">
        <f t="shared" si="8"/>
        <v>7.6923076923076927E-2</v>
      </c>
    </row>
    <row r="25" spans="1:34" x14ac:dyDescent="0.15">
      <c r="A25" s="15">
        <v>21</v>
      </c>
      <c r="B25" s="16">
        <f>[1]强化消耗石头!$N28</f>
        <v>3000</v>
      </c>
      <c r="C25" s="16">
        <f>SUM($B$5:B25)</f>
        <v>61375</v>
      </c>
      <c r="D25" s="17">
        <f t="shared" si="0"/>
        <v>1841250</v>
      </c>
      <c r="E25" s="16">
        <f>[3]Sheet1!$C23</f>
        <v>26750</v>
      </c>
      <c r="F25" s="17">
        <f t="shared" si="6"/>
        <v>535000</v>
      </c>
      <c r="G25" s="16"/>
      <c r="H25" s="17">
        <f>SUM(G$14:$G25)*5</f>
        <v>115000</v>
      </c>
      <c r="I25" s="17">
        <f>SUM($G$14:G25)*5*6</f>
        <v>690000</v>
      </c>
      <c r="J25" s="16"/>
      <c r="K25" s="17">
        <f>SUM($J$19:J25)*5</f>
        <v>10000</v>
      </c>
      <c r="L25" s="17">
        <f>[4]宝石属性!$R$11*30</f>
        <v>0</v>
      </c>
      <c r="M25" s="25">
        <f t="shared" si="1"/>
        <v>3191250</v>
      </c>
      <c r="N25" s="26">
        <f t="shared" si="2"/>
        <v>0.57696827262044659</v>
      </c>
      <c r="O25" s="27">
        <f t="shared" si="3"/>
        <v>0.16764590677634156</v>
      </c>
      <c r="P25" s="28">
        <f t="shared" si="4"/>
        <v>3.6036036036036036E-2</v>
      </c>
      <c r="Q25" s="29">
        <f t="shared" si="4"/>
        <v>0.21621621621621623</v>
      </c>
      <c r="R25" s="30">
        <f t="shared" si="5"/>
        <v>3.1335683509596552E-3</v>
      </c>
      <c r="S25" s="31">
        <f t="shared" si="5"/>
        <v>0</v>
      </c>
      <c r="T25" s="32"/>
      <c r="U25" s="15">
        <f>ROUNDDOWN(F26/($U$3*A26+$AG$2),0)</f>
        <v>305</v>
      </c>
      <c r="V25" s="33">
        <f t="shared" si="9"/>
        <v>37366</v>
      </c>
      <c r="W25" s="33">
        <f>'[2]宠物经验(副本关联表)'!$T38</f>
        <v>184</v>
      </c>
      <c r="X25" s="33">
        <f>SUM('[2]宠物经验(副本关联表)'!$N$18:'[2]宠物经验(副本关联表)'!$N38)</f>
        <v>36</v>
      </c>
      <c r="Y25" s="34">
        <v>0.57999999999999896</v>
      </c>
      <c r="Z25" s="33">
        <f>Z24</f>
        <v>2074000</v>
      </c>
      <c r="AA25" s="16">
        <f t="shared" si="12"/>
        <v>610</v>
      </c>
      <c r="AB25" s="16">
        <f t="shared" si="13"/>
        <v>3050</v>
      </c>
      <c r="AC25" s="16">
        <f>[5]试炼!$C$21*4*INT((U25-$U$19)+1)</f>
        <v>8094240</v>
      </c>
      <c r="AD25" s="78">
        <v>0.1</v>
      </c>
      <c r="AE25" s="79">
        <v>1.4E-3</v>
      </c>
      <c r="AG25" s="1">
        <v>21</v>
      </c>
      <c r="AH25" s="1">
        <f t="shared" si="8"/>
        <v>7.3529411764705885E-2</v>
      </c>
    </row>
    <row r="26" spans="1:34" x14ac:dyDescent="0.15">
      <c r="A26" s="15">
        <v>22</v>
      </c>
      <c r="B26" s="16">
        <f>[1]强化消耗石头!$N29</f>
        <v>6400</v>
      </c>
      <c r="C26" s="16">
        <f>SUM($B$5:B26)</f>
        <v>67775</v>
      </c>
      <c r="D26" s="17">
        <f t="shared" si="0"/>
        <v>2033250</v>
      </c>
      <c r="E26" s="16">
        <f>[3]Sheet1!$C24</f>
        <v>30250</v>
      </c>
      <c r="F26" s="17">
        <f t="shared" si="6"/>
        <v>605000</v>
      </c>
      <c r="G26" s="16"/>
      <c r="H26" s="17">
        <f>SUM(G$14:$G26)*5</f>
        <v>115000</v>
      </c>
      <c r="I26" s="17">
        <f>SUM($G$14:G26)*5*6</f>
        <v>690000</v>
      </c>
      <c r="J26" s="16"/>
      <c r="K26" s="17">
        <f>SUM($J$19:J26)*5</f>
        <v>10000</v>
      </c>
      <c r="L26" s="17">
        <f>[4]宝石属性!$R$11*30</f>
        <v>0</v>
      </c>
      <c r="M26" s="25">
        <f t="shared" si="1"/>
        <v>3453250</v>
      </c>
      <c r="N26" s="26">
        <f t="shared" si="2"/>
        <v>0.58879316585824948</v>
      </c>
      <c r="O26" s="27">
        <f t="shared" si="3"/>
        <v>0.1751972779265909</v>
      </c>
      <c r="P26" s="28">
        <f t="shared" si="4"/>
        <v>3.3301961919930498E-2</v>
      </c>
      <c r="Q26" s="29">
        <f t="shared" si="4"/>
        <v>0.19981177151958301</v>
      </c>
      <c r="R26" s="30">
        <f t="shared" si="5"/>
        <v>2.8958227756461304E-3</v>
      </c>
      <c r="S26" s="31">
        <f t="shared" si="5"/>
        <v>0</v>
      </c>
      <c r="T26" s="32"/>
      <c r="U26" s="15">
        <f>ROUNDDOWN(F27/($U$3*A27+$AG$2),0)</f>
        <v>327</v>
      </c>
      <c r="V26" s="33">
        <f t="shared" si="9"/>
        <v>43579</v>
      </c>
      <c r="W26" s="33">
        <f>'[2]宠物经验(副本关联表)'!$T39</f>
        <v>203</v>
      </c>
      <c r="X26" s="33">
        <f>SUM('[2]宠物经验(副本关联表)'!$N$18:'[2]宠物经验(副本关联表)'!$N39)</f>
        <v>37</v>
      </c>
      <c r="Y26" s="34">
        <v>0.51</v>
      </c>
      <c r="Z26" s="33">
        <f t="shared" ref="Z26:Z53" si="14">Z25</f>
        <v>2074000</v>
      </c>
      <c r="AA26" s="16">
        <f t="shared" si="12"/>
        <v>654</v>
      </c>
      <c r="AB26" s="16">
        <f t="shared" si="13"/>
        <v>3270</v>
      </c>
      <c r="AC26" s="16">
        <f>[5]试炼!$C$21*4*INT((U26-$U$19)+1)</f>
        <v>10117800</v>
      </c>
      <c r="AD26" s="78">
        <v>0.1</v>
      </c>
      <c r="AE26" s="79">
        <v>1.4E-3</v>
      </c>
      <c r="AG26" s="1">
        <v>22</v>
      </c>
      <c r="AH26" s="1">
        <f t="shared" si="8"/>
        <v>7.0422535211267609E-2</v>
      </c>
    </row>
    <row r="27" spans="1:34" x14ac:dyDescent="0.15">
      <c r="A27" s="15">
        <v>23</v>
      </c>
      <c r="B27" s="16">
        <f>[1]强化消耗石头!$N30</f>
        <v>10200</v>
      </c>
      <c r="C27" s="16">
        <f>SUM($B$5:B27)</f>
        <v>77975</v>
      </c>
      <c r="D27" s="17">
        <f t="shared" si="0"/>
        <v>2339250</v>
      </c>
      <c r="E27" s="16">
        <f>[3]Sheet1!$C25</f>
        <v>33900</v>
      </c>
      <c r="F27" s="17">
        <f t="shared" si="6"/>
        <v>678000</v>
      </c>
      <c r="G27" s="16"/>
      <c r="H27" s="17">
        <f>SUM(G$14:$G27)*5</f>
        <v>115000</v>
      </c>
      <c r="I27" s="17">
        <f>SUM($G$14:G27)*5*6</f>
        <v>690000</v>
      </c>
      <c r="J27" s="16"/>
      <c r="K27" s="17">
        <f>SUM($J$19:J27)*5</f>
        <v>10000</v>
      </c>
      <c r="L27" s="17">
        <f>[4]宝石属性!$R$11*30</f>
        <v>0</v>
      </c>
      <c r="M27" s="25">
        <f t="shared" si="1"/>
        <v>3832250</v>
      </c>
      <c r="N27" s="26">
        <f t="shared" si="2"/>
        <v>0.6104116380716289</v>
      </c>
      <c r="O27" s="27">
        <f t="shared" si="3"/>
        <v>0.1769195642246722</v>
      </c>
      <c r="P27" s="28">
        <f t="shared" si="4"/>
        <v>3.0008480657577143E-2</v>
      </c>
      <c r="Q27" s="29">
        <f t="shared" si="4"/>
        <v>0.18005088394546284</v>
      </c>
      <c r="R27" s="30">
        <f t="shared" si="5"/>
        <v>2.6094331006588818E-3</v>
      </c>
      <c r="S27" s="31">
        <f t="shared" si="5"/>
        <v>0</v>
      </c>
      <c r="T27" s="32"/>
      <c r="U27" s="15">
        <f>ROUNDDOWN(F28/($U$3*A28+$AG$2),0)</f>
        <v>348</v>
      </c>
      <c r="V27" s="33">
        <f t="shared" si="9"/>
        <v>51931</v>
      </c>
      <c r="W27" s="33">
        <f>'[2]宠物经验(副本关联表)'!$T40</f>
        <v>227</v>
      </c>
      <c r="X27" s="33">
        <f>SUM('[2]宠物经验(副本关联表)'!$N$18:'[2]宠物经验(副本关联表)'!$N40)</f>
        <v>38</v>
      </c>
      <c r="Y27" s="34">
        <v>0.440000000000001</v>
      </c>
      <c r="Z27" s="33">
        <f t="shared" si="14"/>
        <v>2074000</v>
      </c>
      <c r="AA27" s="16">
        <f t="shared" si="12"/>
        <v>696</v>
      </c>
      <c r="AB27" s="16">
        <f t="shared" si="13"/>
        <v>3480</v>
      </c>
      <c r="AC27" s="16">
        <f>[5]试炼!$C$21*4*INT((U27-$U$19)+1)</f>
        <v>12049380</v>
      </c>
      <c r="AD27" s="78">
        <v>0.1</v>
      </c>
      <c r="AE27" s="79">
        <v>1.4E-3</v>
      </c>
      <c r="AH27" s="1">
        <f t="shared" si="8"/>
        <v>1</v>
      </c>
    </row>
    <row r="28" spans="1:34" x14ac:dyDescent="0.15">
      <c r="A28" s="15">
        <v>24</v>
      </c>
      <c r="B28" s="16">
        <f>[1]强化消耗石头!$N31</f>
        <v>12600</v>
      </c>
      <c r="C28" s="16">
        <f>SUM($B$5:B28)</f>
        <v>90575</v>
      </c>
      <c r="D28" s="17">
        <f t="shared" si="0"/>
        <v>2717250</v>
      </c>
      <c r="E28" s="16">
        <f>[3]Sheet1!$C26</f>
        <v>37700</v>
      </c>
      <c r="F28" s="17">
        <f t="shared" si="6"/>
        <v>754000</v>
      </c>
      <c r="G28" s="16"/>
      <c r="H28" s="17">
        <f>SUM(G$14:$G28)*5</f>
        <v>115000</v>
      </c>
      <c r="I28" s="17">
        <f>SUM($G$14:G28)*5*6</f>
        <v>690000</v>
      </c>
      <c r="J28" s="16"/>
      <c r="K28" s="17">
        <f>SUM($J$19:J28)*5</f>
        <v>10000</v>
      </c>
      <c r="L28" s="17">
        <f>[4]宝石属性!$R$11*30</f>
        <v>0</v>
      </c>
      <c r="M28" s="25">
        <f t="shared" si="1"/>
        <v>4286250</v>
      </c>
      <c r="N28" s="26">
        <f t="shared" si="2"/>
        <v>0.63394575678040244</v>
      </c>
      <c r="O28" s="27">
        <f t="shared" si="3"/>
        <v>0.17591134441528142</v>
      </c>
      <c r="P28" s="28">
        <f t="shared" si="4"/>
        <v>2.6829979585885098E-2</v>
      </c>
      <c r="Q28" s="29">
        <f t="shared" si="4"/>
        <v>0.16097987751531059</v>
      </c>
      <c r="R28" s="30">
        <f t="shared" si="5"/>
        <v>2.3330417031204435E-3</v>
      </c>
      <c r="S28" s="31">
        <f t="shared" si="5"/>
        <v>0</v>
      </c>
      <c r="T28" s="32"/>
      <c r="U28" s="15">
        <f>ROUNDDOWN(F29/($U$3*A29+$AG$2),0)</f>
        <v>369</v>
      </c>
      <c r="V28" s="33">
        <f t="shared" si="9"/>
        <v>64108</v>
      </c>
      <c r="W28" s="33">
        <f>'[2]宠物经验(副本关联表)'!$T41</f>
        <v>260</v>
      </c>
      <c r="X28" s="33">
        <f>SUM('[2]宠物经验(副本关联表)'!$N$18:'[2]宠物经验(副本关联表)'!$N41)</f>
        <v>38</v>
      </c>
      <c r="Y28" s="34">
        <v>0.37000000000000199</v>
      </c>
      <c r="Z28" s="33">
        <f t="shared" si="14"/>
        <v>2074000</v>
      </c>
      <c r="AA28" s="16">
        <f t="shared" si="12"/>
        <v>738</v>
      </c>
      <c r="AB28" s="16">
        <f t="shared" si="13"/>
        <v>3690</v>
      </c>
      <c r="AC28" s="16">
        <f>[5]试炼!$C$21*4*INT((U28-$U$19)+1)</f>
        <v>13980960</v>
      </c>
      <c r="AD28" s="78">
        <v>0.1</v>
      </c>
      <c r="AE28" s="79">
        <v>1.4E-3</v>
      </c>
      <c r="AH28" s="1">
        <f t="shared" si="8"/>
        <v>1</v>
      </c>
    </row>
    <row r="29" spans="1:34" x14ac:dyDescent="0.15">
      <c r="A29" s="15">
        <v>25</v>
      </c>
      <c r="B29" s="16">
        <f>[1]强化消耗石头!$N32</f>
        <v>17100</v>
      </c>
      <c r="C29" s="16">
        <f>SUM($B$5:B29)</f>
        <v>107675</v>
      </c>
      <c r="D29" s="17">
        <f t="shared" si="0"/>
        <v>3230250</v>
      </c>
      <c r="E29" s="16">
        <f>[3]Sheet1!$C27</f>
        <v>41650</v>
      </c>
      <c r="F29" s="17">
        <f t="shared" si="6"/>
        <v>833000</v>
      </c>
      <c r="G29" s="16"/>
      <c r="H29" s="17">
        <f>SUM(G$14:$G29)*5</f>
        <v>115000</v>
      </c>
      <c r="I29" s="17">
        <f>SUM($G$14:G29)*5*6</f>
        <v>690000</v>
      </c>
      <c r="J29" s="16">
        <f>[4]宠物升阶生成表!$L$10</f>
        <v>8000</v>
      </c>
      <c r="K29" s="17">
        <f>SUM($J$19:J29)*5</f>
        <v>50000</v>
      </c>
      <c r="L29" s="17">
        <f>[4]宝石属性!$R$11*30</f>
        <v>0</v>
      </c>
      <c r="M29" s="25">
        <f t="shared" si="1"/>
        <v>4918250</v>
      </c>
      <c r="N29" s="26">
        <f t="shared" si="2"/>
        <v>0.65678849184161037</v>
      </c>
      <c r="O29" s="27">
        <f t="shared" si="3"/>
        <v>0.16936918619427643</v>
      </c>
      <c r="P29" s="28">
        <f t="shared" si="4"/>
        <v>2.3382300615056167E-2</v>
      </c>
      <c r="Q29" s="29">
        <f t="shared" si="4"/>
        <v>0.140293803690337</v>
      </c>
      <c r="R29" s="30">
        <f t="shared" si="5"/>
        <v>1.0166217658720073E-2</v>
      </c>
      <c r="S29" s="31">
        <f t="shared" si="5"/>
        <v>0</v>
      </c>
      <c r="T29" s="32"/>
      <c r="U29" s="15">
        <f>ROUNDDOWN(F30/($U$3*A30+$AG$2),0)</f>
        <v>390</v>
      </c>
      <c r="V29" s="33">
        <f t="shared" si="9"/>
        <v>78928</v>
      </c>
      <c r="W29" s="33">
        <f>'[2]宠物经验(副本关联表)'!$T42</f>
        <v>298</v>
      </c>
      <c r="X29" s="33">
        <f>SUM('[2]宠物经验(副本关联表)'!$N$18:'[2]宠物经验(副本关联表)'!$N42)</f>
        <v>39</v>
      </c>
      <c r="Y29" s="34">
        <v>0.33000000000000301</v>
      </c>
      <c r="Z29" s="33">
        <f t="shared" si="14"/>
        <v>2074000</v>
      </c>
      <c r="AA29" s="16">
        <f t="shared" si="12"/>
        <v>780</v>
      </c>
      <c r="AB29" s="16">
        <f t="shared" si="13"/>
        <v>3900</v>
      </c>
      <c r="AC29" s="16">
        <f>[5]试炼!$D$21*4*INT((U29-$U$19)+1)</f>
        <v>21595589.999999996</v>
      </c>
      <c r="AD29" s="78">
        <v>0.1</v>
      </c>
      <c r="AE29" s="79">
        <v>1.4E-3</v>
      </c>
      <c r="AH29" s="1">
        <f t="shared" si="8"/>
        <v>1</v>
      </c>
    </row>
    <row r="30" spans="1:34" x14ac:dyDescent="0.15">
      <c r="A30" s="15">
        <v>26</v>
      </c>
      <c r="B30" s="16">
        <f>[1]强化消耗石头!$N33</f>
        <v>22000</v>
      </c>
      <c r="C30" s="16">
        <f>SUM($B$5:B30)</f>
        <v>129675</v>
      </c>
      <c r="D30" s="17">
        <f t="shared" si="0"/>
        <v>3890250</v>
      </c>
      <c r="E30" s="16">
        <f>[3]Sheet1!$C28</f>
        <v>45750</v>
      </c>
      <c r="F30" s="17">
        <f t="shared" si="6"/>
        <v>915000</v>
      </c>
      <c r="G30" s="16"/>
      <c r="H30" s="17">
        <f>SUM(G$14:$G30)*5</f>
        <v>115000</v>
      </c>
      <c r="I30" s="17">
        <f>SUM($G$14:G30)*5*6</f>
        <v>690000</v>
      </c>
      <c r="J30" s="16"/>
      <c r="K30" s="17">
        <f>SUM($J$19:J30)*5</f>
        <v>50000</v>
      </c>
      <c r="L30" s="17">
        <f>[4]宝石属性!$R$11*30</f>
        <v>0</v>
      </c>
      <c r="M30" s="25">
        <f t="shared" si="1"/>
        <v>5660250</v>
      </c>
      <c r="N30" s="26">
        <f t="shared" si="2"/>
        <v>0.68729296409169205</v>
      </c>
      <c r="O30" s="27">
        <f t="shared" si="3"/>
        <v>0.16165363720683715</v>
      </c>
      <c r="P30" s="28">
        <f t="shared" si="4"/>
        <v>2.0317123801952209E-2</v>
      </c>
      <c r="Q30" s="29">
        <f t="shared" si="4"/>
        <v>0.12190274281171326</v>
      </c>
      <c r="R30" s="30">
        <f t="shared" si="5"/>
        <v>8.8335320878053097E-3</v>
      </c>
      <c r="S30" s="31">
        <f t="shared" si="5"/>
        <v>0</v>
      </c>
      <c r="T30" s="32"/>
      <c r="U30" s="15">
        <f>ROUNDDOWN(F31/($U$3*A31+$AG$2),0)</f>
        <v>411</v>
      </c>
      <c r="V30" s="33">
        <f t="shared" si="9"/>
        <v>98656</v>
      </c>
      <c r="W30" s="33">
        <f>'[2]宠物经验(副本关联表)'!$T43</f>
        <v>346</v>
      </c>
      <c r="X30" s="33">
        <f>SUM('[2]宠物经验(副本关联表)'!$N$18:'[2]宠物经验(副本关联表)'!$N43)</f>
        <v>40</v>
      </c>
      <c r="Y30" s="34">
        <v>0.29000000000000398</v>
      </c>
      <c r="Z30" s="33">
        <f t="shared" si="14"/>
        <v>2074000</v>
      </c>
      <c r="AA30" s="16">
        <f t="shared" si="12"/>
        <v>822</v>
      </c>
      <c r="AB30" s="16">
        <f t="shared" si="13"/>
        <v>4110</v>
      </c>
      <c r="AC30" s="16">
        <f>[5]试炼!$D$21*4*INT((U30-$U$19)+1)</f>
        <v>24217019.999999996</v>
      </c>
      <c r="AD30" s="78">
        <v>0.1</v>
      </c>
      <c r="AE30" s="79">
        <v>1.4E-3</v>
      </c>
      <c r="AH30" s="1">
        <f t="shared" si="8"/>
        <v>1</v>
      </c>
    </row>
    <row r="31" spans="1:34" x14ac:dyDescent="0.15">
      <c r="A31" s="15">
        <v>27</v>
      </c>
      <c r="B31" s="16">
        <f>[1]强化消耗石头!$N34</f>
        <v>27300</v>
      </c>
      <c r="C31" s="16">
        <f>SUM($B$5:B31)</f>
        <v>156975</v>
      </c>
      <c r="D31" s="17">
        <f t="shared" si="0"/>
        <v>4709250</v>
      </c>
      <c r="E31" s="16">
        <f>[3]Sheet1!$C29</f>
        <v>50000</v>
      </c>
      <c r="F31" s="17">
        <f t="shared" si="6"/>
        <v>1000000</v>
      </c>
      <c r="G31" s="16"/>
      <c r="H31" s="17">
        <f>SUM(G$14:$G31)*5</f>
        <v>115000</v>
      </c>
      <c r="I31" s="17">
        <f>SUM($G$14:G31)*5*6</f>
        <v>690000</v>
      </c>
      <c r="J31" s="16"/>
      <c r="K31" s="17">
        <f>SUM($J$19:J31)*5</f>
        <v>50000</v>
      </c>
      <c r="L31" s="17">
        <f>[4]宝石属性!$R$11*30</f>
        <v>0</v>
      </c>
      <c r="M31" s="25">
        <f t="shared" si="1"/>
        <v>6564250</v>
      </c>
      <c r="N31" s="26">
        <f t="shared" si="2"/>
        <v>0.71740869101572913</v>
      </c>
      <c r="O31" s="27">
        <f t="shared" si="3"/>
        <v>0.15234032829340746</v>
      </c>
      <c r="P31" s="28">
        <f t="shared" si="4"/>
        <v>1.7519137753741858E-2</v>
      </c>
      <c r="Q31" s="29">
        <f t="shared" si="4"/>
        <v>0.10511482652245116</v>
      </c>
      <c r="R31" s="30">
        <f t="shared" si="5"/>
        <v>7.6170164146703735E-3</v>
      </c>
      <c r="S31" s="31">
        <f t="shared" si="5"/>
        <v>0</v>
      </c>
      <c r="T31" s="32"/>
      <c r="U31" s="15">
        <f>ROUNDDOWN(F32/($U$3*A32+$AG$2),0)</f>
        <v>431</v>
      </c>
      <c r="V31" s="33">
        <f t="shared" si="9"/>
        <v>126240</v>
      </c>
      <c r="W31" s="33">
        <f>'[2]宠物经验(副本关联表)'!$T44</f>
        <v>410</v>
      </c>
      <c r="X31" s="33">
        <f>SUM('[2]宠物经验(副本关联表)'!$N$18:'[2]宠物经验(副本关联表)'!$N44)</f>
        <v>41</v>
      </c>
      <c r="Y31" s="34">
        <v>0.26</v>
      </c>
      <c r="Z31" s="33">
        <f t="shared" si="14"/>
        <v>2074000</v>
      </c>
      <c r="AA31" s="16">
        <f t="shared" si="12"/>
        <v>862</v>
      </c>
      <c r="AB31" s="16">
        <f t="shared" si="13"/>
        <v>4310</v>
      </c>
      <c r="AC31" s="16">
        <f>[5]试炼!$D$21*4*INT((U31-$U$19)+1)</f>
        <v>26713619.999999996</v>
      </c>
      <c r="AD31" s="78">
        <v>0.1</v>
      </c>
      <c r="AE31" s="79">
        <v>1.4E-3</v>
      </c>
      <c r="AH31" s="1">
        <f t="shared" si="8"/>
        <v>1</v>
      </c>
    </row>
    <row r="32" spans="1:34" x14ac:dyDescent="0.15">
      <c r="A32" s="15">
        <v>28</v>
      </c>
      <c r="B32" s="16">
        <f>[1]强化消耗石头!$N35</f>
        <v>30800</v>
      </c>
      <c r="C32" s="16">
        <f>SUM($B$5:B32)</f>
        <v>187775</v>
      </c>
      <c r="D32" s="17">
        <f t="shared" si="0"/>
        <v>5633250</v>
      </c>
      <c r="E32" s="16">
        <f>[3]Sheet1!$C30</f>
        <v>54400</v>
      </c>
      <c r="F32" s="17">
        <f t="shared" si="6"/>
        <v>1088000</v>
      </c>
      <c r="G32" s="16"/>
      <c r="H32" s="17">
        <f>SUM(G$14:$G32)*5</f>
        <v>115000</v>
      </c>
      <c r="I32" s="17">
        <f>SUM($G$14:G32)*5*6</f>
        <v>690000</v>
      </c>
      <c r="J32" s="16"/>
      <c r="K32" s="17">
        <f>SUM($J$19:J32)*5</f>
        <v>50000</v>
      </c>
      <c r="L32" s="17">
        <f>[4]宝石属性!$R$11*30</f>
        <v>0</v>
      </c>
      <c r="M32" s="25">
        <f t="shared" si="1"/>
        <v>7576250</v>
      </c>
      <c r="N32" s="26">
        <f t="shared" si="2"/>
        <v>0.74354066985645928</v>
      </c>
      <c r="O32" s="27">
        <f t="shared" si="3"/>
        <v>0.14360666556673815</v>
      </c>
      <c r="P32" s="28">
        <f t="shared" si="4"/>
        <v>1.5179013364131331E-2</v>
      </c>
      <c r="Q32" s="29">
        <f t="shared" si="4"/>
        <v>9.1074080184787992E-2</v>
      </c>
      <c r="R32" s="30">
        <f t="shared" si="5"/>
        <v>6.5995710278831873E-3</v>
      </c>
      <c r="S32" s="31">
        <f t="shared" si="5"/>
        <v>0</v>
      </c>
      <c r="T32" s="32"/>
      <c r="U32" s="15">
        <f>ROUNDDOWN(F33/($U$3*A33+$AG$2),0)</f>
        <v>451</v>
      </c>
      <c r="V32" s="33">
        <f t="shared" si="9"/>
        <v>163222</v>
      </c>
      <c r="W32" s="33">
        <f>'[2]宠物经验(副本关联表)'!$T45</f>
        <v>492</v>
      </c>
      <c r="X32" s="33">
        <f>SUM('[2]宠物经验(副本关联表)'!$N$18:'[2]宠物经验(副本关联表)'!$N45)</f>
        <v>41</v>
      </c>
      <c r="Y32" s="34">
        <v>0.23</v>
      </c>
      <c r="Z32" s="33">
        <f t="shared" si="14"/>
        <v>2074000</v>
      </c>
      <c r="AA32" s="16">
        <f t="shared" si="12"/>
        <v>902</v>
      </c>
      <c r="AB32" s="16">
        <f t="shared" si="13"/>
        <v>4510</v>
      </c>
      <c r="AC32" s="16">
        <f>[5]试炼!$D$21*4*INT((U32-$U$19)+1)</f>
        <v>29210219.999999996</v>
      </c>
      <c r="AD32" s="78">
        <v>0.1</v>
      </c>
      <c r="AE32" s="79">
        <v>1.4E-3</v>
      </c>
      <c r="AH32" s="1">
        <f t="shared" si="8"/>
        <v>1</v>
      </c>
    </row>
    <row r="33" spans="1:34" x14ac:dyDescent="0.15">
      <c r="A33" s="15">
        <v>29</v>
      </c>
      <c r="B33" s="16">
        <f>[1]强化消耗石头!$N36</f>
        <v>36800</v>
      </c>
      <c r="C33" s="16">
        <f>SUM($B$5:B33)</f>
        <v>224575</v>
      </c>
      <c r="D33" s="17">
        <f t="shared" si="0"/>
        <v>6737250</v>
      </c>
      <c r="E33" s="16">
        <f>[3]Sheet1!$C31</f>
        <v>58950</v>
      </c>
      <c r="F33" s="17">
        <f t="shared" si="6"/>
        <v>1179000</v>
      </c>
      <c r="G33" s="16"/>
      <c r="H33" s="17">
        <f>SUM(G$14:$G33)*5</f>
        <v>115000</v>
      </c>
      <c r="I33" s="17">
        <f>SUM($G$14:G33)*5*6</f>
        <v>690000</v>
      </c>
      <c r="J33" s="16"/>
      <c r="K33" s="17">
        <f>SUM($J$19:J33)*5</f>
        <v>50000</v>
      </c>
      <c r="L33" s="17">
        <f>[4]宝石属性!$R$11*30</f>
        <v>0</v>
      </c>
      <c r="M33" s="25">
        <f t="shared" si="1"/>
        <v>8771250</v>
      </c>
      <c r="N33" s="26">
        <f t="shared" si="2"/>
        <v>0.76810602821718688</v>
      </c>
      <c r="O33" s="27">
        <f t="shared" si="3"/>
        <v>0.13441641727233861</v>
      </c>
      <c r="P33" s="28">
        <f t="shared" si="4"/>
        <v>1.3111016103748041E-2</v>
      </c>
      <c r="Q33" s="29">
        <f t="shared" si="4"/>
        <v>7.8666096622488246E-2</v>
      </c>
      <c r="R33" s="30">
        <f t="shared" si="5"/>
        <v>5.7004417842382782E-3</v>
      </c>
      <c r="S33" s="31">
        <f t="shared" si="5"/>
        <v>0</v>
      </c>
      <c r="T33" s="32"/>
      <c r="U33" s="15">
        <f>ROUNDDOWN(F34/($U$3*A34+$AG$2),0)</f>
        <v>471</v>
      </c>
      <c r="V33" s="33">
        <f t="shared" si="9"/>
        <v>210793</v>
      </c>
      <c r="W33" s="33">
        <f>'[2]宠物经验(副本关联表)'!$T46</f>
        <v>593</v>
      </c>
      <c r="X33" s="33">
        <f>SUM('[2]宠物经验(副本关联表)'!$N$18:'[2]宠物经验(副本关联表)'!$N46)</f>
        <v>42</v>
      </c>
      <c r="Y33" s="34">
        <v>0.2</v>
      </c>
      <c r="Z33" s="33">
        <f t="shared" si="14"/>
        <v>2074000</v>
      </c>
      <c r="AA33" s="16">
        <f t="shared" si="12"/>
        <v>942</v>
      </c>
      <c r="AB33" s="16">
        <f t="shared" si="13"/>
        <v>4710</v>
      </c>
      <c r="AC33" s="16">
        <f>[5]试炼!$D$21*4*INT((U33-$U$19)+1)</f>
        <v>31706819.999999996</v>
      </c>
      <c r="AD33" s="78">
        <v>0.1</v>
      </c>
      <c r="AE33" s="79">
        <v>1.4E-3</v>
      </c>
      <c r="AH33" s="1">
        <f t="shared" si="8"/>
        <v>1</v>
      </c>
    </row>
    <row r="34" spans="1:34" x14ac:dyDescent="0.15">
      <c r="A34" s="15">
        <v>30</v>
      </c>
      <c r="B34" s="16"/>
      <c r="C34" s="16">
        <f>SUM($B$5:B34)</f>
        <v>224575</v>
      </c>
      <c r="D34" s="17">
        <f t="shared" si="0"/>
        <v>6737250</v>
      </c>
      <c r="E34" s="16">
        <f>[3]Sheet1!$C32</f>
        <v>63650</v>
      </c>
      <c r="F34" s="17">
        <f t="shared" si="6"/>
        <v>1273000</v>
      </c>
      <c r="G34" s="16"/>
      <c r="H34" s="17">
        <f>SUM(G$14:$G39)*5</f>
        <v>255000</v>
      </c>
      <c r="I34" s="17">
        <f>SUM($G$14:G34)*5*6</f>
        <v>690000</v>
      </c>
      <c r="J34" s="16">
        <f>[4]宠物升阶生成表!$L$11</f>
        <v>20000</v>
      </c>
      <c r="K34" s="17">
        <f>SUM($J$19:J34)*5</f>
        <v>150000</v>
      </c>
      <c r="L34" s="17">
        <f>[4]宝石属性!$R$11*30</f>
        <v>0</v>
      </c>
      <c r="M34" s="25">
        <f t="shared" si="1"/>
        <v>9105250</v>
      </c>
      <c r="N34" s="26">
        <f t="shared" si="2"/>
        <v>0.73993026001482665</v>
      </c>
      <c r="O34" s="27">
        <f t="shared" si="3"/>
        <v>0.13980945059169161</v>
      </c>
      <c r="P34" s="28">
        <f t="shared" si="4"/>
        <v>2.8005820817660142E-2</v>
      </c>
      <c r="Q34" s="29">
        <f t="shared" si="4"/>
        <v>7.5780456330139204E-2</v>
      </c>
      <c r="R34" s="30">
        <f t="shared" si="5"/>
        <v>1.6474012245682436E-2</v>
      </c>
      <c r="S34" s="31">
        <f t="shared" si="5"/>
        <v>0</v>
      </c>
      <c r="T34" s="32"/>
      <c r="U34" s="15">
        <f>ROUNDDOWN(F35/($U$3*A35+$AG$2),0)</f>
        <v>490</v>
      </c>
      <c r="V34" s="33">
        <f t="shared" si="9"/>
        <v>284293</v>
      </c>
      <c r="W34" s="33">
        <f>'[2]宠物经验(副本关联表)'!$T47</f>
        <v>743</v>
      </c>
      <c r="X34" s="33">
        <f>SUM('[2]宠物经验(副本关联表)'!$N$18:'[2]宠物经验(副本关联表)'!$N47)</f>
        <v>42</v>
      </c>
      <c r="Y34" s="34">
        <v>0.17</v>
      </c>
      <c r="Z34" s="33">
        <f t="shared" si="14"/>
        <v>2074000</v>
      </c>
      <c r="AA34" s="16">
        <f t="shared" si="12"/>
        <v>980</v>
      </c>
      <c r="AB34" s="16">
        <f t="shared" si="13"/>
        <v>4900</v>
      </c>
      <c r="AC34" s="16">
        <f>[5]试炼!$D$21*4*INT((U34-$U$19)+1)</f>
        <v>34078589.999999993</v>
      </c>
      <c r="AD34" s="78">
        <v>0.1</v>
      </c>
      <c r="AE34" s="79">
        <v>1.4E-3</v>
      </c>
      <c r="AH34" s="1">
        <f t="shared" si="8"/>
        <v>1</v>
      </c>
    </row>
    <row r="35" spans="1:34" x14ac:dyDescent="0.15">
      <c r="A35" s="15">
        <v>31</v>
      </c>
      <c r="B35" s="16">
        <f>[1]强化消耗石头!$N38</f>
        <v>0</v>
      </c>
      <c r="C35" s="16">
        <f>SUM($B$5:B35)</f>
        <v>224575</v>
      </c>
      <c r="D35" s="17">
        <f t="shared" si="0"/>
        <v>6737250</v>
      </c>
      <c r="E35" s="16">
        <f>[3]Sheet1!$C33</f>
        <v>68500</v>
      </c>
      <c r="F35" s="17">
        <f t="shared" si="6"/>
        <v>1370000</v>
      </c>
      <c r="G35" s="16"/>
      <c r="H35" s="17">
        <f>SUM(G$14:$G35)*5</f>
        <v>115000</v>
      </c>
      <c r="I35" s="17">
        <f>SUM($G$14:G35)*5*6</f>
        <v>690000</v>
      </c>
      <c r="J35" s="16"/>
      <c r="K35" s="17">
        <f>SUM($J$19:J35)*5</f>
        <v>150000</v>
      </c>
      <c r="L35" s="17">
        <f>[4]宝石属性!$R$11*30</f>
        <v>0</v>
      </c>
      <c r="M35" s="25">
        <f t="shared" si="1"/>
        <v>9062250</v>
      </c>
      <c r="N35" s="26">
        <f t="shared" si="2"/>
        <v>0.74344119837788625</v>
      </c>
      <c r="O35" s="27">
        <f t="shared" si="3"/>
        <v>0.1511765841816326</v>
      </c>
      <c r="P35" s="28">
        <f t="shared" si="4"/>
        <v>1.2690005241523904E-2</v>
      </c>
      <c r="Q35" s="29">
        <f t="shared" si="4"/>
        <v>7.6140031449143428E-2</v>
      </c>
      <c r="R35" s="30">
        <f t="shared" si="5"/>
        <v>1.6552180749813787E-2</v>
      </c>
      <c r="S35" s="31">
        <f t="shared" si="5"/>
        <v>0</v>
      </c>
      <c r="T35" s="32"/>
      <c r="U35" s="15">
        <f>ROUNDDOWN(F36/($U$3*A36+$AG$2),0)</f>
        <v>520</v>
      </c>
      <c r="V35" s="33">
        <f t="shared" si="9"/>
        <v>375813</v>
      </c>
      <c r="W35" s="33">
        <f>'[2]宠物经验(副本关联表)'!$T48</f>
        <v>919</v>
      </c>
      <c r="X35" s="33">
        <f>SUM('[2]宠物经验(副本关联表)'!$N$18:'[2]宠物经验(副本关联表)'!$N48)</f>
        <v>43</v>
      </c>
      <c r="Y35" s="34">
        <v>0.16500000000000001</v>
      </c>
      <c r="Z35" s="33">
        <f t="shared" si="14"/>
        <v>2074000</v>
      </c>
      <c r="AA35" s="16">
        <f t="shared" si="12"/>
        <v>1040</v>
      </c>
      <c r="AB35" s="16">
        <f t="shared" si="13"/>
        <v>5200</v>
      </c>
      <c r="AC35" s="16">
        <f>[5]试炼!$D$21*4*INT((U35-$U$19)+1)</f>
        <v>37823489.999999993</v>
      </c>
      <c r="AD35" s="78">
        <v>0.1</v>
      </c>
      <c r="AE35" s="79">
        <v>1.4E-3</v>
      </c>
    </row>
    <row r="36" spans="1:34" x14ac:dyDescent="0.15">
      <c r="A36" s="15">
        <v>32</v>
      </c>
      <c r="B36" s="16">
        <f>[1]强化消耗石头!$N39</f>
        <v>0</v>
      </c>
      <c r="C36" s="16">
        <f>SUM($B$5:B36)</f>
        <v>224575</v>
      </c>
      <c r="D36" s="17">
        <f t="shared" si="0"/>
        <v>6737250</v>
      </c>
      <c r="E36" s="16">
        <f>[3]Sheet1!$C34</f>
        <v>75000</v>
      </c>
      <c r="F36" s="17">
        <f t="shared" si="6"/>
        <v>1500000</v>
      </c>
      <c r="G36" s="16"/>
      <c r="H36" s="17">
        <f>SUM(G$14:$G36)*5</f>
        <v>115000</v>
      </c>
      <c r="I36" s="17">
        <f>SUM($G$14:G36)*5*6</f>
        <v>690000</v>
      </c>
      <c r="J36" s="16"/>
      <c r="K36" s="17">
        <f>SUM($J$19:J36)*5</f>
        <v>150000</v>
      </c>
      <c r="L36" s="17">
        <f>[4]宝石属性!$R$11*30</f>
        <v>0</v>
      </c>
      <c r="M36" s="25">
        <f t="shared" si="1"/>
        <v>9192250</v>
      </c>
      <c r="N36" s="26">
        <f t="shared" si="2"/>
        <v>0.73292719410372864</v>
      </c>
      <c r="O36" s="27">
        <f t="shared" si="3"/>
        <v>0.16318094046615356</v>
      </c>
      <c r="P36" s="28">
        <f t="shared" si="4"/>
        <v>1.2510538769071773E-2</v>
      </c>
      <c r="Q36" s="29">
        <f t="shared" si="4"/>
        <v>7.5063232614430639E-2</v>
      </c>
      <c r="R36" s="30">
        <f t="shared" si="5"/>
        <v>1.6318094046615356E-2</v>
      </c>
      <c r="S36" s="31">
        <f t="shared" si="5"/>
        <v>0</v>
      </c>
      <c r="T36" s="32"/>
      <c r="U36" s="15">
        <f>ROUNDDOWN(F37/($U$3*A37+$AG$2),0)</f>
        <v>549</v>
      </c>
      <c r="V36" s="33">
        <f t="shared" si="9"/>
        <v>485613</v>
      </c>
      <c r="W36" s="33">
        <f>'[2]宠物经验(副本关联表)'!$T49</f>
        <v>1119</v>
      </c>
      <c r="X36" s="33">
        <f>SUM('[2]宠物经验(副本关联表)'!$N$18:'[2]宠物经验(副本关联表)'!$N49)</f>
        <v>43</v>
      </c>
      <c r="Y36" s="34">
        <v>0.158</v>
      </c>
      <c r="Z36" s="33">
        <f t="shared" si="14"/>
        <v>2074000</v>
      </c>
      <c r="AA36" s="16">
        <f t="shared" si="12"/>
        <v>1098</v>
      </c>
      <c r="AB36" s="16">
        <f t="shared" si="13"/>
        <v>5490</v>
      </c>
      <c r="AC36" s="16">
        <f>[5]试炼!$D$21*4*INT((U36-$U$19)+1)</f>
        <v>41443559.999999993</v>
      </c>
      <c r="AD36" s="78">
        <v>0.1</v>
      </c>
      <c r="AE36" s="79">
        <v>1.4E-3</v>
      </c>
    </row>
    <row r="37" spans="1:34" x14ac:dyDescent="0.15">
      <c r="A37" s="15">
        <v>33</v>
      </c>
      <c r="B37" s="16">
        <f>[1]强化消耗石头!$N40</f>
        <v>12000</v>
      </c>
      <c r="C37" s="16">
        <f>SUM($B$5:B37)</f>
        <v>236575</v>
      </c>
      <c r="D37" s="17">
        <f t="shared" si="0"/>
        <v>7097250</v>
      </c>
      <c r="E37" s="16">
        <f>[3]Sheet1!$C35</f>
        <v>81700</v>
      </c>
      <c r="F37" s="17">
        <f t="shared" si="6"/>
        <v>1634000</v>
      </c>
      <c r="G37" s="16"/>
      <c r="H37" s="17">
        <f>SUM(G$14:$G37)*5</f>
        <v>115000</v>
      </c>
      <c r="I37" s="17">
        <f>SUM($G$14:G37)*5*6</f>
        <v>690000</v>
      </c>
      <c r="J37" s="16"/>
      <c r="K37" s="17">
        <f>SUM($J$19:J37)*5</f>
        <v>150000</v>
      </c>
      <c r="L37" s="17">
        <f>[4]宝石属性!$R$11*30</f>
        <v>0</v>
      </c>
      <c r="M37" s="25">
        <f t="shared" si="1"/>
        <v>9686250</v>
      </c>
      <c r="N37" s="26">
        <f t="shared" si="2"/>
        <v>0.73271389856755709</v>
      </c>
      <c r="O37" s="27">
        <f t="shared" si="3"/>
        <v>0.16869273454639308</v>
      </c>
      <c r="P37" s="28">
        <f t="shared" ref="P37:Q54" si="15">H37/$M37</f>
        <v>1.1872499677377727E-2</v>
      </c>
      <c r="Q37" s="29">
        <f t="shared" si="15"/>
        <v>7.1234998064266364E-2</v>
      </c>
      <c r="R37" s="30">
        <f t="shared" ref="R37:S54" si="16">K37/$M37</f>
        <v>1.548586914440573E-2</v>
      </c>
      <c r="S37" s="31">
        <f t="shared" si="16"/>
        <v>0</v>
      </c>
      <c r="T37" s="32"/>
      <c r="U37" s="15">
        <f>ROUNDDOWN(F38/($U$3*A38+$AG$2),0)</f>
        <v>578</v>
      </c>
      <c r="V37" s="33">
        <f t="shared" si="9"/>
        <v>601791</v>
      </c>
      <c r="W37" s="33">
        <f>'[2]宠物经验(副本关联表)'!$T50</f>
        <v>1320</v>
      </c>
      <c r="X37" s="33">
        <f>SUM('[2]宠物经验(副本关联表)'!$N$18:'[2]宠物经验(副本关联表)'!$N50)</f>
        <v>44</v>
      </c>
      <c r="Y37" s="34">
        <v>0.151</v>
      </c>
      <c r="Z37" s="33">
        <f t="shared" si="14"/>
        <v>2074000</v>
      </c>
      <c r="AA37" s="16">
        <f t="shared" si="12"/>
        <v>1156</v>
      </c>
      <c r="AB37" s="16">
        <f t="shared" si="13"/>
        <v>5780</v>
      </c>
      <c r="AC37" s="16">
        <f>[5]试炼!$D$21*4*INT((U37-$U$19)+1)</f>
        <v>45063629.999999993</v>
      </c>
      <c r="AD37" s="78">
        <v>0.1</v>
      </c>
      <c r="AE37" s="79">
        <v>1.4E-3</v>
      </c>
    </row>
    <row r="38" spans="1:34" x14ac:dyDescent="0.15">
      <c r="A38" s="15">
        <v>34</v>
      </c>
      <c r="B38" s="16">
        <f>[1]强化消耗石头!$N41</f>
        <v>18900</v>
      </c>
      <c r="C38" s="16">
        <f>SUM($B$5:B38)</f>
        <v>255475</v>
      </c>
      <c r="D38" s="17">
        <f t="shared" si="0"/>
        <v>7664250</v>
      </c>
      <c r="E38" s="16">
        <f>[3]Sheet1!$C36</f>
        <v>88600</v>
      </c>
      <c r="F38" s="17">
        <f t="shared" si="6"/>
        <v>1772000</v>
      </c>
      <c r="G38" s="16"/>
      <c r="H38" s="17">
        <f>SUM(G$14:$G38)*5</f>
        <v>115000</v>
      </c>
      <c r="I38" s="17">
        <f>SUM($G$14:G38)*5*6</f>
        <v>690000</v>
      </c>
      <c r="J38" s="16"/>
      <c r="K38" s="17">
        <f>SUM($J$19:J38)*5</f>
        <v>150000</v>
      </c>
      <c r="L38" s="17">
        <f>[4]宝石属性!$R$11*30</f>
        <v>0</v>
      </c>
      <c r="M38" s="25">
        <f t="shared" si="1"/>
        <v>10391250</v>
      </c>
      <c r="N38" s="26">
        <f t="shared" si="2"/>
        <v>0.73756766510285099</v>
      </c>
      <c r="O38" s="27">
        <f t="shared" si="3"/>
        <v>0.17052808853602791</v>
      </c>
      <c r="P38" s="28">
        <f t="shared" si="15"/>
        <v>1.1067003488511969E-2</v>
      </c>
      <c r="Q38" s="29">
        <f t="shared" si="15"/>
        <v>6.6402020931071809E-2</v>
      </c>
      <c r="R38" s="30">
        <f t="shared" si="16"/>
        <v>1.4435221941537351E-2</v>
      </c>
      <c r="S38" s="31">
        <f t="shared" si="16"/>
        <v>0</v>
      </c>
      <c r="T38" s="32"/>
      <c r="U38" s="15">
        <f>ROUNDDOWN(F39/($U$3*A39+$AG$2),0)</f>
        <v>607</v>
      </c>
      <c r="V38" s="33">
        <f t="shared" si="9"/>
        <v>753541</v>
      </c>
      <c r="W38" s="33">
        <f>'[2]宠物经验(副本关联表)'!$T51</f>
        <v>1570</v>
      </c>
      <c r="X38" s="33">
        <f>SUM('[2]宠物经验(副本关联表)'!$N$18:'[2]宠物经验(副本关联表)'!$N51)</f>
        <v>44</v>
      </c>
      <c r="Y38" s="34">
        <v>0.14399999999999999</v>
      </c>
      <c r="Z38" s="33">
        <f t="shared" si="14"/>
        <v>2074000</v>
      </c>
      <c r="AA38" s="16">
        <f t="shared" si="12"/>
        <v>1214</v>
      </c>
      <c r="AB38" s="16">
        <f t="shared" si="13"/>
        <v>6070</v>
      </c>
      <c r="AC38" s="16">
        <f>[5]试炼!$D$21*4*INT((U38-$U$19)+1)</f>
        <v>48683699.999999993</v>
      </c>
      <c r="AD38" s="78">
        <v>0.1</v>
      </c>
      <c r="AE38" s="79">
        <v>1.4E-3</v>
      </c>
    </row>
    <row r="39" spans="1:34" x14ac:dyDescent="0.15">
      <c r="A39" s="15">
        <v>35</v>
      </c>
      <c r="B39" s="16">
        <f>[1]强化消耗石头!$N42</f>
        <v>23100</v>
      </c>
      <c r="C39" s="16">
        <f>SUM($B$5:B39)</f>
        <v>278575</v>
      </c>
      <c r="D39" s="17">
        <f t="shared" si="0"/>
        <v>8357250</v>
      </c>
      <c r="E39" s="16">
        <f>[3]Sheet1!$C37</f>
        <v>95700</v>
      </c>
      <c r="F39" s="17">
        <f t="shared" si="6"/>
        <v>1914000</v>
      </c>
      <c r="G39" s="16">
        <v>28000</v>
      </c>
      <c r="H39" s="17">
        <f>SUM(G$14:$G39)*5</f>
        <v>255000</v>
      </c>
      <c r="I39" s="17">
        <f>SUM($G$14:G39)*5*6</f>
        <v>1530000</v>
      </c>
      <c r="J39" s="16"/>
      <c r="K39" s="17">
        <f>SUM($J$19:J39)*5</f>
        <v>150000</v>
      </c>
      <c r="L39" s="17">
        <f>[4]宝石属性!$R$11*30</f>
        <v>0</v>
      </c>
      <c r="M39" s="25">
        <f t="shared" si="1"/>
        <v>12206250</v>
      </c>
      <c r="N39" s="26">
        <f t="shared" si="2"/>
        <v>0.6846697388632873</v>
      </c>
      <c r="O39" s="27">
        <f t="shared" si="3"/>
        <v>0.15680491551459294</v>
      </c>
      <c r="P39" s="28">
        <f t="shared" si="15"/>
        <v>2.0890937019969278E-2</v>
      </c>
      <c r="Q39" s="29">
        <f t="shared" si="15"/>
        <v>0.12534562211981568</v>
      </c>
      <c r="R39" s="30">
        <f t="shared" si="16"/>
        <v>1.2288786482334869E-2</v>
      </c>
      <c r="S39" s="31">
        <f t="shared" si="16"/>
        <v>0</v>
      </c>
      <c r="T39" s="32"/>
      <c r="U39" s="15">
        <f>ROUNDDOWN(F40/($U$3*A40+$AG$2),0)</f>
        <v>635</v>
      </c>
      <c r="V39" s="33">
        <f t="shared" si="9"/>
        <v>944676</v>
      </c>
      <c r="W39" s="33">
        <f>'[2]宠物经验(副本关联表)'!$T52</f>
        <v>1871</v>
      </c>
      <c r="X39" s="33">
        <f>SUM('[2]宠物经验(副本关联表)'!$N$18:'[2]宠物经验(副本关联表)'!$N52)</f>
        <v>45</v>
      </c>
      <c r="Y39" s="34">
        <v>0.13700000000000001</v>
      </c>
      <c r="Z39" s="33">
        <f t="shared" si="14"/>
        <v>2074000</v>
      </c>
      <c r="AA39" s="16">
        <f t="shared" si="12"/>
        <v>1270</v>
      </c>
      <c r="AB39" s="16">
        <f t="shared" si="13"/>
        <v>6350</v>
      </c>
      <c r="AC39" s="16">
        <f>[5]试炼!$D$21*4*INT((U39-$U$19)+1)</f>
        <v>52178939.999999993</v>
      </c>
      <c r="AD39" s="78">
        <v>0.1</v>
      </c>
      <c r="AE39" s="79">
        <v>1.4E-3</v>
      </c>
    </row>
    <row r="40" spans="1:34" x14ac:dyDescent="0.15">
      <c r="A40" s="15">
        <v>36</v>
      </c>
      <c r="B40" s="16">
        <f>[1]强化消耗石头!$N43</f>
        <v>31050</v>
      </c>
      <c r="C40" s="16">
        <f>SUM($B$5:B40)</f>
        <v>309625</v>
      </c>
      <c r="D40" s="17">
        <f t="shared" si="0"/>
        <v>9288750</v>
      </c>
      <c r="E40" s="16">
        <f>[3]Sheet1!$C38</f>
        <v>103000</v>
      </c>
      <c r="F40" s="17">
        <f t="shared" si="6"/>
        <v>2060000</v>
      </c>
      <c r="G40" s="16"/>
      <c r="H40" s="17">
        <f>SUM(G$14:$G40)*5</f>
        <v>255000</v>
      </c>
      <c r="I40" s="17">
        <f>SUM($G$14:G40)*5*6</f>
        <v>1530000</v>
      </c>
      <c r="J40" s="16"/>
      <c r="K40" s="17">
        <f>SUM($J$19:J40)*5</f>
        <v>150000</v>
      </c>
      <c r="L40" s="17">
        <f>[4]宝石属性!$R$11*30</f>
        <v>0</v>
      </c>
      <c r="M40" s="25">
        <f t="shared" si="1"/>
        <v>13283750</v>
      </c>
      <c r="N40" s="26">
        <f t="shared" si="2"/>
        <v>0.69925661052037269</v>
      </c>
      <c r="O40" s="27">
        <f t="shared" si="3"/>
        <v>0.155076691446316</v>
      </c>
      <c r="P40" s="28">
        <f t="shared" si="15"/>
        <v>1.9196386562529408E-2</v>
      </c>
      <c r="Q40" s="29">
        <f t="shared" si="15"/>
        <v>0.11517831937517643</v>
      </c>
      <c r="R40" s="30">
        <f t="shared" si="16"/>
        <v>1.1291992095605533E-2</v>
      </c>
      <c r="S40" s="31">
        <f t="shared" si="16"/>
        <v>0</v>
      </c>
      <c r="T40" s="32"/>
      <c r="U40" s="15">
        <f>ROUNDDOWN(F41/($U$3*A41+$AG$2),0)</f>
        <v>663</v>
      </c>
      <c r="V40" s="33">
        <f t="shared" si="9"/>
        <v>1176726</v>
      </c>
      <c r="W40" s="33">
        <f>'[2]宠物经验(副本关联表)'!$T53</f>
        <v>2221</v>
      </c>
      <c r="X40" s="33">
        <f>SUM('[2]宠物经验(副本关联表)'!$N$18:'[2]宠物经验(副本关联表)'!$N53)</f>
        <v>45</v>
      </c>
      <c r="Y40" s="34">
        <v>0.13</v>
      </c>
      <c r="Z40" s="33">
        <f t="shared" si="14"/>
        <v>2074000</v>
      </c>
      <c r="AA40" s="16">
        <f t="shared" si="12"/>
        <v>1326</v>
      </c>
      <c r="AB40" s="16">
        <f t="shared" si="13"/>
        <v>6630</v>
      </c>
      <c r="AC40" s="16">
        <f>[5]试炼!$D$21*4*INT((U40-$U$19)+1)</f>
        <v>55674179.999999993</v>
      </c>
      <c r="AD40" s="78">
        <v>0.1</v>
      </c>
      <c r="AE40" s="79">
        <v>1.4E-3</v>
      </c>
    </row>
    <row r="41" spans="1:34" x14ac:dyDescent="0.15">
      <c r="A41" s="15">
        <v>37</v>
      </c>
      <c r="B41" s="16">
        <f>[1]强化消耗石头!$N44</f>
        <v>39600</v>
      </c>
      <c r="C41" s="16">
        <f>SUM($B$5:B41)</f>
        <v>349225</v>
      </c>
      <c r="D41" s="17">
        <f t="shared" si="0"/>
        <v>10476750</v>
      </c>
      <c r="E41" s="16">
        <f>[3]Sheet1!$C39</f>
        <v>110500</v>
      </c>
      <c r="F41" s="17">
        <f t="shared" si="6"/>
        <v>2210000</v>
      </c>
      <c r="G41" s="16"/>
      <c r="H41" s="17">
        <f>SUM(G$14:$G41)*5</f>
        <v>255000</v>
      </c>
      <c r="I41" s="17">
        <f>SUM($G$14:G41)*5*6</f>
        <v>1530000</v>
      </c>
      <c r="J41" s="16"/>
      <c r="K41" s="17">
        <f>SUM($J$19:J41)*5</f>
        <v>150000</v>
      </c>
      <c r="L41" s="17">
        <f>[4]宝石属性!$R$11*30</f>
        <v>0</v>
      </c>
      <c r="M41" s="25">
        <f t="shared" si="1"/>
        <v>14621750</v>
      </c>
      <c r="N41" s="26">
        <f t="shared" si="2"/>
        <v>0.71651820062578009</v>
      </c>
      <c r="O41" s="27">
        <f t="shared" si="3"/>
        <v>0.15114469882196044</v>
      </c>
      <c r="P41" s="28">
        <f t="shared" si="15"/>
        <v>1.7439772940995434E-2</v>
      </c>
      <c r="Q41" s="29">
        <f t="shared" si="15"/>
        <v>0.10463863764597262</v>
      </c>
      <c r="R41" s="30">
        <f t="shared" si="16"/>
        <v>1.0258689965291432E-2</v>
      </c>
      <c r="S41" s="31">
        <f t="shared" si="16"/>
        <v>0</v>
      </c>
      <c r="T41" s="32"/>
      <c r="U41" s="15">
        <f>ROUNDDOWN(F42/($U$3*A42+$AG$2),0)</f>
        <v>690</v>
      </c>
      <c r="V41" s="33">
        <f t="shared" si="9"/>
        <v>1436166</v>
      </c>
      <c r="W41" s="33">
        <f>'[2]宠物经验(副本关联表)'!$T54</f>
        <v>2597</v>
      </c>
      <c r="X41" s="33">
        <f>SUM('[2]宠物经验(副本关联表)'!$N$18:'[2]宠物经验(副本关联表)'!$N54)</f>
        <v>46</v>
      </c>
      <c r="Y41" s="34">
        <v>0.123</v>
      </c>
      <c r="Z41" s="33">
        <f t="shared" si="14"/>
        <v>2074000</v>
      </c>
      <c r="AA41" s="16">
        <f t="shared" si="12"/>
        <v>1380</v>
      </c>
      <c r="AB41" s="16">
        <f t="shared" si="13"/>
        <v>6900</v>
      </c>
      <c r="AC41" s="16">
        <f>[5]试炼!$D$21*4*INT((U41-$U$19)+1)</f>
        <v>59044589.999999993</v>
      </c>
      <c r="AD41" s="78">
        <v>0.1</v>
      </c>
      <c r="AE41" s="79">
        <v>1.4E-3</v>
      </c>
    </row>
    <row r="42" spans="1:34" x14ac:dyDescent="0.15">
      <c r="A42" s="15">
        <v>38</v>
      </c>
      <c r="B42" s="16">
        <f>[1]强化消耗石头!$N45</f>
        <v>48750</v>
      </c>
      <c r="C42" s="16">
        <f>SUM($B$5:B42)</f>
        <v>397975</v>
      </c>
      <c r="D42" s="17">
        <f t="shared" si="0"/>
        <v>11939250</v>
      </c>
      <c r="E42" s="16">
        <f>[3]Sheet1!$C40</f>
        <v>118200</v>
      </c>
      <c r="F42" s="17">
        <f t="shared" si="6"/>
        <v>2364000</v>
      </c>
      <c r="G42" s="16"/>
      <c r="H42" s="17">
        <f>SUM(G$14:$G42)*5</f>
        <v>255000</v>
      </c>
      <c r="I42" s="17">
        <f>SUM($G$14:G42)*5*6</f>
        <v>1530000</v>
      </c>
      <c r="J42" s="16"/>
      <c r="K42" s="17">
        <f>SUM($J$19:J42)*5</f>
        <v>150000</v>
      </c>
      <c r="L42" s="17">
        <f>[4]宝石属性!$R$11*30</f>
        <v>0</v>
      </c>
      <c r="M42" s="25">
        <f t="shared" si="1"/>
        <v>16238250</v>
      </c>
      <c r="N42" s="26">
        <f t="shared" si="2"/>
        <v>0.73525472264560532</v>
      </c>
      <c r="O42" s="27">
        <f t="shared" si="3"/>
        <v>0.14558219019906701</v>
      </c>
      <c r="P42" s="28">
        <f t="shared" si="15"/>
        <v>1.5703662648376519E-2</v>
      </c>
      <c r="Q42" s="29">
        <f t="shared" si="15"/>
        <v>9.4221975890259116E-2</v>
      </c>
      <c r="R42" s="30">
        <f t="shared" si="16"/>
        <v>9.2374486166920695E-3</v>
      </c>
      <c r="S42" s="31">
        <f t="shared" si="16"/>
        <v>0</v>
      </c>
      <c r="T42" s="32"/>
      <c r="U42" s="15">
        <f>ROUNDDOWN(F43/($U$3*A43+$AG$2),0)</f>
        <v>718</v>
      </c>
      <c r="V42" s="33">
        <f t="shared" si="9"/>
        <v>1741316</v>
      </c>
      <c r="W42" s="33">
        <f>'[2]宠物经验(副本关联表)'!$T55</f>
        <v>3022</v>
      </c>
      <c r="X42" s="33">
        <f>SUM('[2]宠物经验(副本关联表)'!$N$18:'[2]宠物经验(副本关联表)'!$N55)</f>
        <v>46</v>
      </c>
      <c r="Y42" s="34">
        <v>0.11600000000000001</v>
      </c>
      <c r="Z42" s="33">
        <f t="shared" si="14"/>
        <v>2074000</v>
      </c>
      <c r="AA42" s="16">
        <f t="shared" si="12"/>
        <v>1436</v>
      </c>
      <c r="AB42" s="16">
        <f t="shared" si="13"/>
        <v>7180</v>
      </c>
      <c r="AC42" s="16">
        <f>[5]试炼!$E$21*4*INT((U42-$U$19)+1)</f>
        <v>178293375</v>
      </c>
      <c r="AD42" s="78">
        <v>0.1</v>
      </c>
      <c r="AE42" s="79">
        <v>1.4E-3</v>
      </c>
    </row>
    <row r="43" spans="1:34" x14ac:dyDescent="0.15">
      <c r="A43" s="15">
        <v>39</v>
      </c>
      <c r="B43" s="16">
        <f>[1]强化消耗石头!$N46</f>
        <v>54600</v>
      </c>
      <c r="C43" s="16">
        <f>SUM($B$5:B43)</f>
        <v>452575</v>
      </c>
      <c r="D43" s="17">
        <f t="shared" si="0"/>
        <v>13577250</v>
      </c>
      <c r="E43" s="16">
        <f>[3]Sheet1!$C41</f>
        <v>126100</v>
      </c>
      <c r="F43" s="17">
        <f t="shared" si="6"/>
        <v>2522000</v>
      </c>
      <c r="G43" s="16"/>
      <c r="H43" s="17">
        <f>SUM(G$14:$G43)*5</f>
        <v>255000</v>
      </c>
      <c r="I43" s="17">
        <f>SUM($G$14:G43)*5*6</f>
        <v>1530000</v>
      </c>
      <c r="J43" s="16"/>
      <c r="K43" s="17">
        <f>SUM($J$19:J43)*5</f>
        <v>150000</v>
      </c>
      <c r="L43" s="17">
        <f>[4]宝石属性!$R$11*30</f>
        <v>0</v>
      </c>
      <c r="M43" s="25">
        <f t="shared" si="1"/>
        <v>18034250</v>
      </c>
      <c r="N43" s="26">
        <f t="shared" si="2"/>
        <v>0.75285914301953227</v>
      </c>
      <c r="O43" s="27">
        <f t="shared" si="3"/>
        <v>0.13984501712020184</v>
      </c>
      <c r="P43" s="28">
        <f t="shared" si="15"/>
        <v>1.4139761842050543E-2</v>
      </c>
      <c r="Q43" s="29">
        <f t="shared" si="15"/>
        <v>8.483857105230326E-2</v>
      </c>
      <c r="R43" s="30">
        <f t="shared" si="16"/>
        <v>8.3175069659120835E-3</v>
      </c>
      <c r="S43" s="31">
        <f t="shared" si="16"/>
        <v>0</v>
      </c>
      <c r="T43" s="32"/>
      <c r="U43" s="15">
        <f>ROUNDDOWN(F44/($U$3*A44+$AG$2),0)</f>
        <v>745</v>
      </c>
      <c r="V43" s="33">
        <f t="shared" si="9"/>
        <v>2077311</v>
      </c>
      <c r="W43" s="33">
        <f>'[2]宠物经验(副本关联表)'!$T56</f>
        <v>3473</v>
      </c>
      <c r="X43" s="33">
        <f>SUM('[2]宠物经验(副本关联表)'!$N$18:'[2]宠物经验(副本关联表)'!$N56)</f>
        <v>47</v>
      </c>
      <c r="Y43" s="34">
        <v>0.109</v>
      </c>
      <c r="Z43" s="33">
        <f t="shared" si="14"/>
        <v>2074000</v>
      </c>
      <c r="AA43" s="16">
        <f t="shared" si="12"/>
        <v>1490</v>
      </c>
      <c r="AB43" s="16">
        <f t="shared" si="13"/>
        <v>7450</v>
      </c>
      <c r="AC43" s="16">
        <f>[5]试炼!$E$21*4*INT((U43-$U$19)+1)</f>
        <v>187902000</v>
      </c>
      <c r="AD43" s="78">
        <v>0.1</v>
      </c>
      <c r="AE43" s="79">
        <v>1.4E-3</v>
      </c>
    </row>
    <row r="44" spans="1:34" x14ac:dyDescent="0.15">
      <c r="A44" s="15">
        <v>40</v>
      </c>
      <c r="B44" s="16">
        <f>[1]强化消耗石头!$N47</f>
        <v>64800</v>
      </c>
      <c r="C44" s="16">
        <f>SUM($B$5:B44)</f>
        <v>517375</v>
      </c>
      <c r="D44" s="17">
        <f t="shared" si="0"/>
        <v>15521250</v>
      </c>
      <c r="E44" s="16">
        <f>[3]Sheet1!$C42</f>
        <v>134200</v>
      </c>
      <c r="F44" s="17">
        <f t="shared" si="6"/>
        <v>2684000</v>
      </c>
      <c r="G44" s="16"/>
      <c r="H44" s="17">
        <f>SUM(G$14:$G54)*5</f>
        <v>495000</v>
      </c>
      <c r="I44" s="17">
        <f>SUM($G$14:G44)*5*6</f>
        <v>1530000</v>
      </c>
      <c r="J44" s="16">
        <f>[4]宠物升阶生成表!$L$13</f>
        <v>50000</v>
      </c>
      <c r="K44" s="17">
        <f>SUM($J$19:J44)*5</f>
        <v>400000</v>
      </c>
      <c r="L44" s="17">
        <f>[4]宝石属性!$R$11*30</f>
        <v>0</v>
      </c>
      <c r="M44" s="25">
        <f t="shared" si="1"/>
        <v>20630250</v>
      </c>
      <c r="N44" s="26">
        <f t="shared" si="2"/>
        <v>0.75235394626822261</v>
      </c>
      <c r="O44" s="27">
        <f t="shared" si="3"/>
        <v>0.13010021691448237</v>
      </c>
      <c r="P44" s="28">
        <f t="shared" si="15"/>
        <v>2.3993892463736503E-2</v>
      </c>
      <c r="Q44" s="29">
        <f t="shared" si="15"/>
        <v>7.4162940342458281E-2</v>
      </c>
      <c r="R44" s="30">
        <f t="shared" si="16"/>
        <v>1.9389004011100205E-2</v>
      </c>
      <c r="S44" s="31">
        <f t="shared" si="16"/>
        <v>0</v>
      </c>
      <c r="T44" s="32"/>
      <c r="U44" s="15">
        <f>ROUNDDOWN(F45/($U$3*A45+$AG$2),0)</f>
        <v>771</v>
      </c>
      <c r="V44" s="33">
        <f t="shared" si="9"/>
        <v>2463582</v>
      </c>
      <c r="W44" s="33">
        <f>'[2]宠物经验(副本关联表)'!$T57</f>
        <v>3974</v>
      </c>
      <c r="X44" s="33">
        <f>SUM('[2]宠物经验(副本关联表)'!$N$18:'[2]宠物经验(副本关联表)'!$N57)</f>
        <v>48</v>
      </c>
      <c r="Y44" s="34">
        <v>0.10199999999999999</v>
      </c>
      <c r="Z44" s="33">
        <f t="shared" si="14"/>
        <v>2074000</v>
      </c>
      <c r="AA44" s="16">
        <f t="shared" si="12"/>
        <v>1542</v>
      </c>
      <c r="AB44" s="16">
        <f t="shared" si="13"/>
        <v>7710</v>
      </c>
      <c r="AC44" s="16">
        <f>[5]试炼!$E$21*4*INT((U44-$U$19)+1)</f>
        <v>197154750</v>
      </c>
      <c r="AD44" s="78">
        <v>0.1</v>
      </c>
      <c r="AE44" s="79">
        <v>1.4E-3</v>
      </c>
    </row>
    <row r="45" spans="1:34" x14ac:dyDescent="0.15">
      <c r="A45" s="15">
        <v>41</v>
      </c>
      <c r="B45" s="16">
        <f>[1]强化消耗石头!$N48</f>
        <v>75600</v>
      </c>
      <c r="C45" s="16">
        <f>SUM($B$5:B45)</f>
        <v>592975</v>
      </c>
      <c r="D45" s="17">
        <f t="shared" si="0"/>
        <v>17789250</v>
      </c>
      <c r="E45" s="16">
        <f>[3]Sheet1!$C43</f>
        <v>142500</v>
      </c>
      <c r="F45" s="17">
        <f t="shared" si="6"/>
        <v>2850000</v>
      </c>
      <c r="G45" s="16"/>
      <c r="H45" s="17">
        <f>SUM(G$14:$G45)*5</f>
        <v>255000</v>
      </c>
      <c r="I45" s="17">
        <f>SUM($G$14:G45)*5*6</f>
        <v>1530000</v>
      </c>
      <c r="J45" s="16"/>
      <c r="K45" s="17">
        <f>SUM($J$19:J45)*5</f>
        <v>400000</v>
      </c>
      <c r="L45" s="17">
        <f>[4]宝石属性!$R$11*30</f>
        <v>0</v>
      </c>
      <c r="M45" s="25">
        <f t="shared" si="1"/>
        <v>22824250</v>
      </c>
      <c r="N45" s="26">
        <f t="shared" si="2"/>
        <v>0.77940129467561914</v>
      </c>
      <c r="O45" s="27">
        <f t="shared" si="3"/>
        <v>0.12486719169304578</v>
      </c>
      <c r="P45" s="28">
        <f t="shared" si="15"/>
        <v>1.1172327677798832E-2</v>
      </c>
      <c r="Q45" s="29">
        <f t="shared" si="15"/>
        <v>6.7033966066792988E-2</v>
      </c>
      <c r="R45" s="30">
        <f t="shared" si="16"/>
        <v>1.7525219886743267E-2</v>
      </c>
      <c r="S45" s="31">
        <f t="shared" si="16"/>
        <v>0</v>
      </c>
      <c r="T45" s="32"/>
      <c r="U45" s="15">
        <f>ROUNDDOWN(F46/($U$3*A46+$AG$2),0)</f>
        <v>809</v>
      </c>
      <c r="V45" s="33">
        <f t="shared" si="9"/>
        <v>2908532</v>
      </c>
      <c r="W45" s="33">
        <f>'[2]宠物经验(副本关联表)'!$T58</f>
        <v>4524</v>
      </c>
      <c r="X45" s="33">
        <f>SUM('[2]宠物经验(副本关联表)'!$N$18:'[2]宠物经验(副本关联表)'!$N58)</f>
        <v>48</v>
      </c>
      <c r="Y45" s="34">
        <v>9.4999999999999904E-2</v>
      </c>
      <c r="Z45" s="33">
        <f t="shared" si="14"/>
        <v>2074000</v>
      </c>
      <c r="AA45" s="16">
        <f t="shared" si="12"/>
        <v>1618</v>
      </c>
      <c r="AB45" s="16">
        <f t="shared" si="13"/>
        <v>8090</v>
      </c>
      <c r="AC45" s="16">
        <f>[5]试炼!$E$21*4*INT((U45-$U$19)+1)</f>
        <v>210678000</v>
      </c>
      <c r="AD45" s="78">
        <v>0.1</v>
      </c>
      <c r="AE45" s="79">
        <v>1.4E-3</v>
      </c>
    </row>
    <row r="46" spans="1:34" x14ac:dyDescent="0.15">
      <c r="A46" s="15">
        <v>42</v>
      </c>
      <c r="B46" s="16">
        <f>[1]强化消耗石头!$N49</f>
        <v>52500</v>
      </c>
      <c r="C46" s="16">
        <f>SUM($B$5:B46)</f>
        <v>645475</v>
      </c>
      <c r="D46" s="17">
        <f t="shared" si="0"/>
        <v>19364250</v>
      </c>
      <c r="E46" s="16">
        <f>[3]Sheet1!$C44</f>
        <v>153000</v>
      </c>
      <c r="F46" s="17">
        <f t="shared" si="6"/>
        <v>3060000</v>
      </c>
      <c r="G46" s="16"/>
      <c r="H46" s="17">
        <f>SUM(G$14:$G46)*5</f>
        <v>255000</v>
      </c>
      <c r="I46" s="17">
        <f>SUM($G$14:G46)*5*6</f>
        <v>1530000</v>
      </c>
      <c r="J46" s="16"/>
      <c r="K46" s="17">
        <f>SUM($J$19:J46)*5</f>
        <v>400000</v>
      </c>
      <c r="L46" s="17">
        <f>[4]宝石属性!$R$11*30</f>
        <v>0</v>
      </c>
      <c r="M46" s="25">
        <f t="shared" si="1"/>
        <v>24609250</v>
      </c>
      <c r="N46" s="26">
        <f t="shared" si="2"/>
        <v>0.78686875869845685</v>
      </c>
      <c r="O46" s="27">
        <f t="shared" si="3"/>
        <v>0.12434348872883164</v>
      </c>
      <c r="P46" s="28">
        <f t="shared" si="15"/>
        <v>1.0361957394069303E-2</v>
      </c>
      <c r="Q46" s="29">
        <f t="shared" si="15"/>
        <v>6.2171744364415818E-2</v>
      </c>
      <c r="R46" s="30">
        <f t="shared" si="16"/>
        <v>1.6254050814226359E-2</v>
      </c>
      <c r="S46" s="31">
        <f t="shared" si="16"/>
        <v>0</v>
      </c>
      <c r="T46" s="32"/>
      <c r="U46" s="15">
        <f>ROUNDDOWN(F47/($U$3*A47+$AG$2),0)</f>
        <v>845</v>
      </c>
      <c r="V46" s="33">
        <f t="shared" si="9"/>
        <v>3416377</v>
      </c>
      <c r="W46" s="33">
        <f>'[2]宠物经验(副本关联表)'!$T59</f>
        <v>5125</v>
      </c>
      <c r="X46" s="33">
        <f>SUM('[2]宠物经验(副本关联表)'!$N$18:'[2]宠物经验(副本关联表)'!$N59)</f>
        <v>49</v>
      </c>
      <c r="Y46" s="34">
        <v>8.7999999999999898E-2</v>
      </c>
      <c r="Z46" s="33">
        <f t="shared" si="14"/>
        <v>2074000</v>
      </c>
      <c r="AA46" s="16">
        <f t="shared" si="12"/>
        <v>1690</v>
      </c>
      <c r="AB46" s="16">
        <f t="shared" si="13"/>
        <v>8450</v>
      </c>
      <c r="AC46" s="16">
        <f>[5]试炼!$E$21*4*INT((U46-$U$19)+1)</f>
        <v>223489500</v>
      </c>
      <c r="AD46" s="78">
        <v>0.1</v>
      </c>
      <c r="AE46" s="79">
        <v>1.4E-3</v>
      </c>
    </row>
    <row r="47" spans="1:34" x14ac:dyDescent="0.15">
      <c r="A47" s="15">
        <v>43</v>
      </c>
      <c r="B47" s="16">
        <f>[1]强化消耗石头!$N50</f>
        <v>72000</v>
      </c>
      <c r="C47" s="16">
        <f>SUM($B$5:B47)</f>
        <v>717475</v>
      </c>
      <c r="D47" s="17">
        <f t="shared" si="0"/>
        <v>21524250</v>
      </c>
      <c r="E47" s="16">
        <f>[3]Sheet1!$C45</f>
        <v>163750</v>
      </c>
      <c r="F47" s="17">
        <f t="shared" si="6"/>
        <v>3275000</v>
      </c>
      <c r="G47" s="16"/>
      <c r="H47" s="17">
        <f>SUM(G$14:$G47)*5</f>
        <v>255000</v>
      </c>
      <c r="I47" s="17">
        <f>SUM($G$14:G47)*5*6</f>
        <v>1530000</v>
      </c>
      <c r="J47" s="16"/>
      <c r="K47" s="17">
        <f>SUM($J$19:J47)*5</f>
        <v>400000</v>
      </c>
      <c r="L47" s="17">
        <f>[4]宝石属性!$R$11*30</f>
        <v>0</v>
      </c>
      <c r="M47" s="25">
        <f t="shared" si="1"/>
        <v>26984250</v>
      </c>
      <c r="N47" s="26">
        <f t="shared" si="2"/>
        <v>0.79765974596292277</v>
      </c>
      <c r="O47" s="27">
        <f t="shared" si="3"/>
        <v>0.12136709376766076</v>
      </c>
      <c r="P47" s="28">
        <f t="shared" si="15"/>
        <v>9.449956919314044E-3</v>
      </c>
      <c r="Q47" s="29">
        <f t="shared" si="15"/>
        <v>5.6699741515884264E-2</v>
      </c>
      <c r="R47" s="30">
        <f t="shared" si="16"/>
        <v>1.4823461834218109E-2</v>
      </c>
      <c r="S47" s="31">
        <f t="shared" si="16"/>
        <v>0</v>
      </c>
      <c r="T47" s="32"/>
      <c r="U47" s="15">
        <f>ROUNDDOWN(F48/($U$3*A48+$AG$2),0)</f>
        <v>882</v>
      </c>
      <c r="V47" s="33">
        <f t="shared" si="9"/>
        <v>4033777</v>
      </c>
      <c r="W47" s="33">
        <f>'[2]宠物经验(副本关联表)'!$T60</f>
        <v>5825</v>
      </c>
      <c r="X47" s="33">
        <f>SUM('[2]宠物经验(副本关联表)'!$N$18:'[2]宠物经验(副本关联表)'!$N60)</f>
        <v>49</v>
      </c>
      <c r="Y47" s="34">
        <v>8.0999999999999905E-2</v>
      </c>
      <c r="Z47" s="33">
        <f t="shared" si="14"/>
        <v>2074000</v>
      </c>
      <c r="AA47" s="16">
        <f t="shared" si="12"/>
        <v>1764</v>
      </c>
      <c r="AB47" s="16">
        <f t="shared" si="13"/>
        <v>8820</v>
      </c>
      <c r="AC47" s="16">
        <f>[5]试炼!$E$21*4*INT((U47-$U$19)+1)</f>
        <v>236656875</v>
      </c>
      <c r="AD47" s="78">
        <v>0.1</v>
      </c>
      <c r="AE47" s="79">
        <v>1.4E-3</v>
      </c>
    </row>
    <row r="48" spans="1:34" x14ac:dyDescent="0.15">
      <c r="A48" s="15">
        <v>44</v>
      </c>
      <c r="B48" s="16">
        <f>[1]强化消耗石头!$N51</f>
        <v>93500</v>
      </c>
      <c r="C48" s="16">
        <f>SUM($B$5:B48)</f>
        <v>810975</v>
      </c>
      <c r="D48" s="17">
        <f t="shared" si="0"/>
        <v>24329250</v>
      </c>
      <c r="E48" s="16">
        <f>[3]Sheet1!$C46</f>
        <v>174750</v>
      </c>
      <c r="F48" s="17">
        <f t="shared" si="6"/>
        <v>3495000</v>
      </c>
      <c r="G48" s="16"/>
      <c r="H48" s="17">
        <f>SUM(G$14:$G48)*5</f>
        <v>255000</v>
      </c>
      <c r="I48" s="17">
        <f>SUM($G$14:G48)*5*6</f>
        <v>1530000</v>
      </c>
      <c r="J48" s="16"/>
      <c r="K48" s="17">
        <f>SUM($J$19:J48)*5</f>
        <v>400000</v>
      </c>
      <c r="L48" s="17">
        <f>[4]宝石属性!$R$11*30</f>
        <v>0</v>
      </c>
      <c r="M48" s="25">
        <f t="shared" si="1"/>
        <v>30009250</v>
      </c>
      <c r="N48" s="26">
        <f t="shared" si="2"/>
        <v>0.81072502645017785</v>
      </c>
      <c r="O48" s="27">
        <f t="shared" si="3"/>
        <v>0.11646409023884302</v>
      </c>
      <c r="P48" s="28">
        <f t="shared" si="15"/>
        <v>8.4973799745078609E-3</v>
      </c>
      <c r="Q48" s="29">
        <f t="shared" si="15"/>
        <v>5.0984279847047162E-2</v>
      </c>
      <c r="R48" s="30">
        <f t="shared" si="16"/>
        <v>1.3329223489424094E-2</v>
      </c>
      <c r="S48" s="31">
        <f t="shared" si="16"/>
        <v>0</v>
      </c>
      <c r="T48" s="32"/>
      <c r="U48" s="15">
        <f>ROUNDDOWN(F49/($U$3*A49+$AG$2),0)</f>
        <v>918</v>
      </c>
      <c r="V48" s="33">
        <f t="shared" si="9"/>
        <v>4860895</v>
      </c>
      <c r="W48" s="33">
        <f>'[2]宠物经验(副本关联表)'!$T61</f>
        <v>6726</v>
      </c>
      <c r="X48" s="33">
        <f>SUM('[2]宠物经验(副本关联表)'!$N$18:'[2]宠物经验(副本关联表)'!$N61)</f>
        <v>50</v>
      </c>
      <c r="Y48" s="34">
        <v>7.3999999999999899E-2</v>
      </c>
      <c r="Z48" s="33">
        <f t="shared" si="14"/>
        <v>2074000</v>
      </c>
      <c r="AA48" s="16">
        <f t="shared" si="12"/>
        <v>1836</v>
      </c>
      <c r="AB48" s="16">
        <f t="shared" si="13"/>
        <v>9180</v>
      </c>
      <c r="AC48" s="16">
        <f>[5]试炼!$E$21*4*INT((U48-$U$19)+1)</f>
        <v>249468375</v>
      </c>
      <c r="AD48" s="78">
        <v>0.1</v>
      </c>
      <c r="AE48" s="79">
        <v>1.4E-3</v>
      </c>
    </row>
    <row r="49" spans="1:31" x14ac:dyDescent="0.15">
      <c r="A49" s="15">
        <v>45</v>
      </c>
      <c r="B49" s="16">
        <f>[1]强化消耗石头!$N52</f>
        <v>117000</v>
      </c>
      <c r="C49" s="16">
        <f>SUM($B$5:B49)</f>
        <v>927975</v>
      </c>
      <c r="D49" s="17">
        <f t="shared" si="0"/>
        <v>27839250</v>
      </c>
      <c r="E49" s="16">
        <f>[3]Sheet1!$C47</f>
        <v>186000</v>
      </c>
      <c r="F49" s="17">
        <f t="shared" si="6"/>
        <v>3720000</v>
      </c>
      <c r="G49" s="16"/>
      <c r="H49" s="17">
        <f>SUM(G$14:$G49)*5</f>
        <v>255000</v>
      </c>
      <c r="I49" s="17">
        <f>SUM($G$14:G49)*5*6</f>
        <v>1530000</v>
      </c>
      <c r="J49" s="16">
        <f>[4]宠物升阶生成表!$L$14</f>
        <v>80000</v>
      </c>
      <c r="K49" s="17">
        <f>SUM($J$19:J49)*5</f>
        <v>800000</v>
      </c>
      <c r="L49" s="17">
        <f>[4]宝石属性!$R$11*30</f>
        <v>0</v>
      </c>
      <c r="M49" s="25">
        <f t="shared" si="1"/>
        <v>34144250</v>
      </c>
      <c r="N49" s="26">
        <f t="shared" si="2"/>
        <v>0.81534226114206643</v>
      </c>
      <c r="O49" s="27">
        <f t="shared" si="3"/>
        <v>0.10894953030158812</v>
      </c>
      <c r="P49" s="28">
        <f t="shared" si="15"/>
        <v>7.4683145771249921E-3</v>
      </c>
      <c r="Q49" s="29">
        <f t="shared" si="15"/>
        <v>4.4809887462749949E-2</v>
      </c>
      <c r="R49" s="30">
        <f t="shared" si="16"/>
        <v>2.3430006516470564E-2</v>
      </c>
      <c r="S49" s="31">
        <f t="shared" si="16"/>
        <v>0</v>
      </c>
      <c r="T49" s="32"/>
      <c r="U49" s="15">
        <f>ROUNDDOWN(F50/($U$3*A50+$AG$2),0)</f>
        <v>953</v>
      </c>
      <c r="V49" s="33">
        <f t="shared" si="9"/>
        <v>5909195</v>
      </c>
      <c r="W49" s="33">
        <f>'[2]宠物经验(副本关联表)'!$T62</f>
        <v>7826</v>
      </c>
      <c r="X49" s="33">
        <f>SUM('[2]宠物经验(副本关联表)'!$N$18:'[2]宠物经验(副本关联表)'!$N62)</f>
        <v>50</v>
      </c>
      <c r="Y49" s="34">
        <v>6.6999999999999907E-2</v>
      </c>
      <c r="Z49" s="33">
        <f t="shared" si="14"/>
        <v>2074000</v>
      </c>
      <c r="AA49" s="16">
        <f t="shared" si="12"/>
        <v>1906</v>
      </c>
      <c r="AB49" s="16">
        <f t="shared" si="13"/>
        <v>9530</v>
      </c>
      <c r="AC49" s="16">
        <f>[5]试炼!$F$21*4*INT((U49-$U$19)+1)</f>
        <v>628617599.99999988</v>
      </c>
      <c r="AD49" s="78">
        <v>0.1</v>
      </c>
      <c r="AE49" s="79">
        <v>1.4E-3</v>
      </c>
    </row>
    <row r="50" spans="1:31" x14ac:dyDescent="0.15">
      <c r="A50" s="15">
        <v>46</v>
      </c>
      <c r="B50" s="16">
        <f>[1]强化消耗石头!$N53</f>
        <v>133000</v>
      </c>
      <c r="C50" s="16">
        <f>SUM($B$5:B50)</f>
        <v>1060975</v>
      </c>
      <c r="D50" s="17">
        <f t="shared" si="0"/>
        <v>31829250</v>
      </c>
      <c r="E50" s="16">
        <f>[3]Sheet1!$C48</f>
        <v>197500</v>
      </c>
      <c r="F50" s="17">
        <f t="shared" si="6"/>
        <v>3950000</v>
      </c>
      <c r="G50" s="16"/>
      <c r="H50" s="17">
        <f>SUM(G$14:$G50)*5</f>
        <v>255000</v>
      </c>
      <c r="I50" s="17">
        <f>SUM($G$14:G50)*5*6</f>
        <v>1530000</v>
      </c>
      <c r="J50" s="16"/>
      <c r="K50" s="17">
        <f>SUM($J$19:J50)*5</f>
        <v>800000</v>
      </c>
      <c r="L50" s="17">
        <f>[4]宝石属性!$R$11*30</f>
        <v>0</v>
      </c>
      <c r="M50" s="25">
        <f t="shared" si="1"/>
        <v>38364250</v>
      </c>
      <c r="N50" s="26">
        <f t="shared" si="2"/>
        <v>0.82965912275099862</v>
      </c>
      <c r="O50" s="27">
        <f t="shared" si="3"/>
        <v>0.10296043842900617</v>
      </c>
      <c r="P50" s="28">
        <f t="shared" si="15"/>
        <v>6.6468131137712846E-3</v>
      </c>
      <c r="Q50" s="29">
        <f t="shared" si="15"/>
        <v>3.9880878682627706E-2</v>
      </c>
      <c r="R50" s="30">
        <f t="shared" si="16"/>
        <v>2.0852747023596185E-2</v>
      </c>
      <c r="S50" s="31">
        <f t="shared" si="16"/>
        <v>0</v>
      </c>
      <c r="T50" s="32"/>
      <c r="U50" s="15">
        <f>ROUNDDOWN(F51/($U$3*A51+$AG$2),0)</f>
        <v>988</v>
      </c>
      <c r="V50" s="33">
        <f t="shared" si="9"/>
        <v>7193595</v>
      </c>
      <c r="W50" s="33">
        <f>'[2]宠物经验(副本关联表)'!$T63</f>
        <v>9126</v>
      </c>
      <c r="X50" s="33">
        <f>SUM('[2]宠物经验(副本关联表)'!$N$18:'[2]宠物经验(副本关联表)'!$N63)</f>
        <v>50</v>
      </c>
      <c r="Y50" s="34">
        <v>0.06</v>
      </c>
      <c r="Z50" s="33">
        <f t="shared" si="14"/>
        <v>2074000</v>
      </c>
      <c r="AA50" s="16">
        <f t="shared" si="12"/>
        <v>1976</v>
      </c>
      <c r="AB50" s="16">
        <f t="shared" si="13"/>
        <v>9880</v>
      </c>
      <c r="AC50" s="16">
        <f>[5]试炼!$F$21*4*INT((U50-$U$19)+1)</f>
        <v>658511099.99999988</v>
      </c>
      <c r="AD50" s="78">
        <v>0.1</v>
      </c>
      <c r="AE50" s="79">
        <v>1.4E-3</v>
      </c>
    </row>
    <row r="51" spans="1:31" x14ac:dyDescent="0.15">
      <c r="A51" s="15">
        <v>47</v>
      </c>
      <c r="B51" s="16">
        <f>[1]强化消耗石头!$N54</f>
        <v>160000</v>
      </c>
      <c r="C51" s="16">
        <f>SUM($B$5:B51)</f>
        <v>1220975</v>
      </c>
      <c r="D51" s="17">
        <f t="shared" si="0"/>
        <v>36629250</v>
      </c>
      <c r="E51" s="16">
        <f>[3]Sheet1!$C49</f>
        <v>209250</v>
      </c>
      <c r="F51" s="17">
        <f t="shared" si="6"/>
        <v>4185000</v>
      </c>
      <c r="G51" s="16"/>
      <c r="H51" s="17">
        <f>SUM(G$14:$G51)*5</f>
        <v>255000</v>
      </c>
      <c r="I51" s="17">
        <f>SUM($G$14:G51)*5*6</f>
        <v>1530000</v>
      </c>
      <c r="J51" s="16"/>
      <c r="K51" s="17">
        <f>SUM($J$19:J51)*5</f>
        <v>800000</v>
      </c>
      <c r="L51" s="17">
        <f>[4]宝石属性!$R$11*30</f>
        <v>0</v>
      </c>
      <c r="M51" s="25">
        <f t="shared" si="1"/>
        <v>43399250</v>
      </c>
      <c r="N51" s="26">
        <f t="shared" si="2"/>
        <v>0.84400652085001471</v>
      </c>
      <c r="O51" s="27">
        <f t="shared" si="3"/>
        <v>9.6430237849732425E-2</v>
      </c>
      <c r="P51" s="28">
        <f t="shared" si="15"/>
        <v>5.8756775750733016E-3</v>
      </c>
      <c r="Q51" s="29">
        <f t="shared" si="15"/>
        <v>3.5254065450439812E-2</v>
      </c>
      <c r="R51" s="30">
        <f t="shared" si="16"/>
        <v>1.8433498274739772E-2</v>
      </c>
      <c r="S51" s="31">
        <f t="shared" si="16"/>
        <v>0</v>
      </c>
      <c r="T51" s="32"/>
      <c r="U51" s="15">
        <f>ROUNDDOWN(F52/($U$3*A52+$AG$2),0)</f>
        <v>1023</v>
      </c>
      <c r="V51" s="33">
        <f t="shared" si="9"/>
        <v>8729118</v>
      </c>
      <c r="W51" s="33">
        <f>'[2]宠物经验(副本关联表)'!$T64</f>
        <v>10627</v>
      </c>
      <c r="X51" s="33">
        <f>SUM('[2]宠物经验(副本关联表)'!$N$18:'[2]宠物经验(副本关联表)'!$N64)</f>
        <v>51</v>
      </c>
      <c r="Y51" s="34">
        <v>5.2999999999999999E-2</v>
      </c>
      <c r="Z51" s="33">
        <f t="shared" si="14"/>
        <v>2074000</v>
      </c>
      <c r="AA51" s="16">
        <f t="shared" si="12"/>
        <v>2046</v>
      </c>
      <c r="AB51" s="16">
        <f t="shared" si="13"/>
        <v>10230</v>
      </c>
      <c r="AC51" s="16">
        <f>[5]试炼!$F$21*4*INT((U51-$U$19)+1)</f>
        <v>688404599.99999988</v>
      </c>
      <c r="AD51" s="78">
        <v>0.1</v>
      </c>
      <c r="AE51" s="79">
        <v>1.4E-3</v>
      </c>
    </row>
    <row r="52" spans="1:31" x14ac:dyDescent="0.15">
      <c r="A52" s="15">
        <v>48</v>
      </c>
      <c r="B52" s="16">
        <f>[1]强化消耗石头!$N55</f>
        <v>189000</v>
      </c>
      <c r="C52" s="16">
        <f>SUM($B$5:B52)</f>
        <v>1409975</v>
      </c>
      <c r="D52" s="17">
        <f t="shared" si="0"/>
        <v>42299250</v>
      </c>
      <c r="E52" s="16">
        <f>[3]Sheet1!$C50</f>
        <v>221250</v>
      </c>
      <c r="F52" s="17">
        <f t="shared" si="6"/>
        <v>4425000</v>
      </c>
      <c r="G52" s="16"/>
      <c r="H52" s="17">
        <f>SUM(G$14:$G52)*5</f>
        <v>255000</v>
      </c>
      <c r="I52" s="17">
        <f>SUM($G$14:G52)*5*6</f>
        <v>1530000</v>
      </c>
      <c r="J52" s="16"/>
      <c r="K52" s="17">
        <f>SUM($J$19:J52)*5</f>
        <v>800000</v>
      </c>
      <c r="L52" s="17">
        <f>[4]宝石属性!$R$11*30</f>
        <v>0</v>
      </c>
      <c r="M52" s="25">
        <f t="shared" si="1"/>
        <v>49309250</v>
      </c>
      <c r="N52" s="26">
        <f t="shared" si="2"/>
        <v>0.85783600440079699</v>
      </c>
      <c r="O52" s="27">
        <f t="shared" si="3"/>
        <v>8.9739754711337119E-2</v>
      </c>
      <c r="P52" s="28">
        <f t="shared" si="15"/>
        <v>5.1714434918397664E-3</v>
      </c>
      <c r="Q52" s="29">
        <f t="shared" si="15"/>
        <v>3.1028660951038598E-2</v>
      </c>
      <c r="R52" s="30">
        <f t="shared" si="16"/>
        <v>1.6224136444987502E-2</v>
      </c>
      <c r="S52" s="31">
        <f t="shared" si="16"/>
        <v>0</v>
      </c>
      <c r="T52" s="32"/>
      <c r="U52" s="15">
        <f>ROUNDDOWN(F53/($U$3*A53+$AG$2),0)</f>
        <v>1058</v>
      </c>
      <c r="V52" s="33">
        <f t="shared" si="9"/>
        <v>10527718</v>
      </c>
      <c r="W52" s="33">
        <f>'[2]宠物经验(副本关联表)'!$T65</f>
        <v>12327</v>
      </c>
      <c r="X52" s="33">
        <f>SUM('[2]宠物经验(副本关联表)'!$N$18:'[2]宠物经验(副本关联表)'!$N65)</f>
        <v>51</v>
      </c>
      <c r="Y52" s="34">
        <v>4.5999999999999999E-2</v>
      </c>
      <c r="Z52" s="33">
        <f t="shared" si="14"/>
        <v>2074000</v>
      </c>
      <c r="AA52" s="16">
        <f t="shared" si="12"/>
        <v>2116</v>
      </c>
      <c r="AB52" s="16">
        <f t="shared" si="13"/>
        <v>10580</v>
      </c>
      <c r="AC52" s="16">
        <f>[5]试炼!$F$21*4*INT((U52-$U$19)+1)</f>
        <v>718298099.99999988</v>
      </c>
      <c r="AD52" s="78">
        <v>0.1</v>
      </c>
      <c r="AE52" s="79">
        <v>1.4E-3</v>
      </c>
    </row>
    <row r="53" spans="1:31" x14ac:dyDescent="0.15">
      <c r="A53" s="15">
        <v>49</v>
      </c>
      <c r="B53" s="16">
        <f>[1]强化消耗石头!$N56</f>
        <v>209000</v>
      </c>
      <c r="C53" s="16">
        <f>SUM($B$5:B53)</f>
        <v>1618975</v>
      </c>
      <c r="D53" s="17">
        <f t="shared" si="0"/>
        <v>48569250</v>
      </c>
      <c r="E53" s="16">
        <f>[3]Sheet1!$C51</f>
        <v>233500</v>
      </c>
      <c r="F53" s="17">
        <f t="shared" si="6"/>
        <v>4670000</v>
      </c>
      <c r="G53" s="16"/>
      <c r="H53" s="17">
        <f>SUM(G$14:$G53)*5</f>
        <v>255000</v>
      </c>
      <c r="I53" s="17">
        <f>SUM($G$14:G53)*5*6</f>
        <v>1530000</v>
      </c>
      <c r="J53" s="16"/>
      <c r="K53" s="17">
        <f>SUM($J$19:J53)*5</f>
        <v>800000</v>
      </c>
      <c r="L53" s="17">
        <f>[4]宝石属性!$R$11*30</f>
        <v>0</v>
      </c>
      <c r="M53" s="25">
        <f t="shared" si="1"/>
        <v>55824250</v>
      </c>
      <c r="N53" s="26">
        <f t="shared" si="2"/>
        <v>0.87003855851175793</v>
      </c>
      <c r="O53" s="27">
        <f t="shared" si="3"/>
        <v>8.3655400654733383E-2</v>
      </c>
      <c r="P53" s="28">
        <f t="shared" si="15"/>
        <v>4.5679073162648845E-3</v>
      </c>
      <c r="Q53" s="29">
        <f t="shared" si="15"/>
        <v>2.7407443897589309E-2</v>
      </c>
      <c r="R53" s="30">
        <f t="shared" si="16"/>
        <v>1.433068961965454E-2</v>
      </c>
      <c r="S53" s="31">
        <f t="shared" si="16"/>
        <v>0</v>
      </c>
      <c r="T53" s="32"/>
      <c r="U53" s="15">
        <f>ROUNDDOWN(F54/($U$3*A54+$AG$2),0)</f>
        <v>1092</v>
      </c>
      <c r="V53" s="33">
        <f t="shared" si="9"/>
        <v>12603610</v>
      </c>
      <c r="W53" s="33">
        <f>'[2]宠物经验(副本关联表)'!$T66</f>
        <v>14228</v>
      </c>
      <c r="X53" s="33">
        <f>SUM('[2]宠物经验(副本关联表)'!$N$18:'[2]宠物经验(副本关联表)'!$N66)</f>
        <v>52</v>
      </c>
      <c r="Y53" s="34">
        <v>3.9E-2</v>
      </c>
      <c r="Z53" s="33">
        <f t="shared" si="14"/>
        <v>2074000</v>
      </c>
      <c r="AA53" s="16">
        <f t="shared" si="12"/>
        <v>2184</v>
      </c>
      <c r="AB53" s="16">
        <f t="shared" si="13"/>
        <v>10920</v>
      </c>
      <c r="AC53" s="16">
        <f>[5]试炼!$F$21*4*INT((U53-$U$19)+1)</f>
        <v>747337499.99999988</v>
      </c>
      <c r="AD53" s="78">
        <v>0.1</v>
      </c>
      <c r="AE53" s="79">
        <v>1.4E-3</v>
      </c>
    </row>
    <row r="54" spans="1:31" ht="14.25" thickBot="1" x14ac:dyDescent="0.2">
      <c r="A54" s="37">
        <v>50</v>
      </c>
      <c r="B54" s="38">
        <f>[1]强化消耗石头!$N57</f>
        <v>241500</v>
      </c>
      <c r="C54" s="38">
        <f>SUM($B$5:B54)</f>
        <v>1860475</v>
      </c>
      <c r="D54" s="39">
        <f t="shared" si="0"/>
        <v>55814250</v>
      </c>
      <c r="E54" s="38">
        <f>[3]Sheet1!$C52</f>
        <v>246000</v>
      </c>
      <c r="F54" s="39">
        <f t="shared" si="6"/>
        <v>4920000</v>
      </c>
      <c r="G54" s="38">
        <v>48000</v>
      </c>
      <c r="H54" s="39">
        <f>SUM(G$14:$G54)*5</f>
        <v>495000</v>
      </c>
      <c r="I54" s="39">
        <f>SUM($G$14:G54)*5*6</f>
        <v>2970000</v>
      </c>
      <c r="J54" s="38"/>
      <c r="K54" s="39">
        <f>SUM($J$19:J54)*5</f>
        <v>800000</v>
      </c>
      <c r="L54" s="39">
        <f>[4]宝石属性!$R$11*30</f>
        <v>0</v>
      </c>
      <c r="M54" s="40">
        <f t="shared" si="1"/>
        <v>64999250</v>
      </c>
      <c r="N54" s="41">
        <f t="shared" si="2"/>
        <v>0.85869067720012149</v>
      </c>
      <c r="O54" s="42">
        <f t="shared" si="3"/>
        <v>7.5693181075166246E-2</v>
      </c>
      <c r="P54" s="43">
        <f t="shared" si="15"/>
        <v>7.6154724862209948E-3</v>
      </c>
      <c r="Q54" s="44">
        <f t="shared" si="15"/>
        <v>4.5692834917325967E-2</v>
      </c>
      <c r="R54" s="45">
        <f t="shared" si="16"/>
        <v>1.2307834321165244E-2</v>
      </c>
      <c r="S54" s="46">
        <f t="shared" si="16"/>
        <v>0</v>
      </c>
      <c r="T54" s="32"/>
      <c r="U54" s="37">
        <f>ROUNDDOWN(F55/($U$3*A55+$AG$2),0)</f>
        <v>0</v>
      </c>
      <c r="V54" s="47"/>
      <c r="W54" s="47">
        <f>'[2]宠物经验(副本关联表)'!$T67</f>
        <v>0</v>
      </c>
      <c r="X54" s="47"/>
      <c r="Y54" s="47"/>
      <c r="Z54" s="47"/>
      <c r="AA54" s="38"/>
      <c r="AB54" s="38"/>
      <c r="AC54" s="38"/>
      <c r="AD54" s="38"/>
      <c r="AE54" s="40"/>
    </row>
  </sheetData>
  <mergeCells count="3">
    <mergeCell ref="B2:L2"/>
    <mergeCell ref="N2:S2"/>
    <mergeCell ref="U2:AE2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2"/>
  <sheetViews>
    <sheetView workbookViewId="0">
      <selection activeCell="AC18" sqref="AC18"/>
    </sheetView>
  </sheetViews>
  <sheetFormatPr defaultRowHeight="13.5" x14ac:dyDescent="0.15"/>
  <cols>
    <col min="3" max="7" width="0" hidden="1" customWidth="1"/>
    <col min="9" max="10" width="9" customWidth="1"/>
    <col min="13" max="17" width="9" hidden="1" customWidth="1"/>
    <col min="18" max="20" width="0" hidden="1" customWidth="1"/>
  </cols>
  <sheetData>
    <row r="2" spans="1:22" ht="54.75" thickBot="1" x14ac:dyDescent="0.2">
      <c r="A2" s="1"/>
      <c r="B2" s="1" t="s">
        <v>31</v>
      </c>
      <c r="C2" s="1" t="s">
        <v>32</v>
      </c>
      <c r="D2" s="48" t="s">
        <v>33</v>
      </c>
      <c r="E2" s="48" t="s">
        <v>34</v>
      </c>
      <c r="F2" s="49" t="s">
        <v>35</v>
      </c>
      <c r="G2" s="49" t="s">
        <v>36</v>
      </c>
      <c r="H2" s="49" t="s">
        <v>37</v>
      </c>
      <c r="I2" s="1" t="s">
        <v>38</v>
      </c>
      <c r="J2" s="1" t="s">
        <v>39</v>
      </c>
      <c r="K2" s="1"/>
      <c r="L2" s="56" t="s">
        <v>66</v>
      </c>
      <c r="M2" s="50" t="s">
        <v>40</v>
      </c>
      <c r="N2" s="51" t="s">
        <v>41</v>
      </c>
      <c r="O2" s="53" t="s">
        <v>47</v>
      </c>
      <c r="P2" s="54" t="s">
        <v>48</v>
      </c>
      <c r="Q2" s="54" t="s">
        <v>49</v>
      </c>
      <c r="R2" s="54" t="s">
        <v>50</v>
      </c>
      <c r="S2" s="55" t="s">
        <v>62</v>
      </c>
      <c r="T2" s="55" t="s">
        <v>65</v>
      </c>
      <c r="U2" s="55" t="s">
        <v>67</v>
      </c>
      <c r="V2" s="55" t="s">
        <v>68</v>
      </c>
    </row>
    <row r="3" spans="1:22" ht="14.25" thickBot="1" x14ac:dyDescent="0.2">
      <c r="A3" s="65" t="s">
        <v>42</v>
      </c>
      <c r="B3" s="52">
        <f>[1]强化消耗石头!B8</f>
        <v>1</v>
      </c>
      <c r="C3" s="52">
        <f>[1]强化消耗石头!C8</f>
        <v>1</v>
      </c>
      <c r="D3" s="52">
        <f>[1]强化消耗石头!D8</f>
        <v>1</v>
      </c>
      <c r="E3" s="52">
        <f>[1]强化消耗石头!E8</f>
        <v>100</v>
      </c>
      <c r="F3" s="52">
        <f>[1]强化消耗石头!F8</f>
        <v>1</v>
      </c>
      <c r="G3" s="52">
        <f>[1]强化消耗石头!G8</f>
        <v>1</v>
      </c>
      <c r="H3" s="52">
        <f>[1]强化消耗石头!H8</f>
        <v>1</v>
      </c>
      <c r="I3" s="52">
        <f>[1]强化消耗石头!I8</f>
        <v>1</v>
      </c>
      <c r="J3" s="52">
        <f>[1]强化消耗石头!J8</f>
        <v>2</v>
      </c>
      <c r="K3" s="1"/>
      <c r="L3" s="1">
        <f>H3*30</f>
        <v>30</v>
      </c>
      <c r="M3" s="1"/>
      <c r="N3" s="1">
        <f ca="1">#REF!*$N$6</f>
        <v>70</v>
      </c>
      <c r="O3" s="1">
        <f>ROUNDDOWN(SUM(D3),0)</f>
        <v>1</v>
      </c>
      <c r="R3">
        <f>O3</f>
        <v>1</v>
      </c>
      <c r="S3">
        <f>([5]剧情副本产出分析!$B$31+[5]剧情副本产出分析!$F$31)/2</f>
        <v>0.11499999999999999</v>
      </c>
    </row>
    <row r="4" spans="1:22" ht="14.25" thickBot="1" x14ac:dyDescent="0.2">
      <c r="A4" s="66"/>
      <c r="B4" s="52">
        <f>[1]强化消耗石头!B9</f>
        <v>2</v>
      </c>
      <c r="C4" s="52">
        <f>[1]强化消耗石头!C9</f>
        <v>2</v>
      </c>
      <c r="D4" s="52">
        <f>[1]强化消耗石头!D9</f>
        <v>2</v>
      </c>
      <c r="E4" s="52">
        <f>[1]强化消耗石头!E9</f>
        <v>100</v>
      </c>
      <c r="F4" s="52">
        <f>[1]强化消耗石头!F9</f>
        <v>1</v>
      </c>
      <c r="G4" s="52">
        <f>[1]强化消耗石头!G9</f>
        <v>2</v>
      </c>
      <c r="H4" s="52">
        <f>[1]强化消耗石头!H9</f>
        <v>3</v>
      </c>
      <c r="I4" s="52">
        <f>[1]强化消耗石头!I9</f>
        <v>1</v>
      </c>
      <c r="J4" s="52">
        <f>[1]强化消耗石头!J9</f>
        <v>2</v>
      </c>
      <c r="K4" s="1">
        <v>1</v>
      </c>
      <c r="L4" s="1">
        <f t="shared" ref="L4:L52" si="0">H4*30</f>
        <v>90</v>
      </c>
      <c r="M4" s="1"/>
      <c r="N4" s="1">
        <f ca="1">#REF!*$N$6</f>
        <v>105</v>
      </c>
      <c r="O4" s="1">
        <v>1</v>
      </c>
      <c r="R4">
        <f t="shared" ref="R4:R15" si="1">O4</f>
        <v>1</v>
      </c>
      <c r="S4">
        <f>([5]剧情副本产出分析!$B$31+[5]剧情副本产出分析!$F$31)/2</f>
        <v>0.11499999999999999</v>
      </c>
      <c r="T4">
        <f>'[2]宠物经验(副本关联表)'!$U18</f>
        <v>2</v>
      </c>
      <c r="U4">
        <f>S4*T4</f>
        <v>0.22999999999999998</v>
      </c>
      <c r="V4" s="57">
        <f>U4/L4</f>
        <v>2.5555555555555553E-3</v>
      </c>
    </row>
    <row r="5" spans="1:22" ht="14.25" thickBot="1" x14ac:dyDescent="0.2">
      <c r="A5" s="66"/>
      <c r="B5" s="52">
        <f>[1]强化消耗石头!B10</f>
        <v>3</v>
      </c>
      <c r="C5" s="52">
        <f>[1]强化消耗石头!C10</f>
        <v>3</v>
      </c>
      <c r="D5" s="52">
        <f>[1]强化消耗石头!D10</f>
        <v>2</v>
      </c>
      <c r="E5" s="52">
        <f>[1]强化消耗石头!E10</f>
        <v>100</v>
      </c>
      <c r="F5" s="52">
        <f>[1]强化消耗石头!F10</f>
        <v>1</v>
      </c>
      <c r="G5" s="52">
        <f>[1]强化消耗石头!G10</f>
        <v>2</v>
      </c>
      <c r="H5" s="52">
        <f>[1]强化消耗石头!H10</f>
        <v>5</v>
      </c>
      <c r="I5" s="52">
        <f>[1]强化消耗石头!I10</f>
        <v>1</v>
      </c>
      <c r="J5" s="52">
        <f>[1]强化消耗石头!J10</f>
        <v>2</v>
      </c>
      <c r="K5" s="1">
        <v>2</v>
      </c>
      <c r="L5" s="1">
        <f t="shared" si="0"/>
        <v>150</v>
      </c>
      <c r="M5" s="1"/>
      <c r="N5" s="1">
        <f ca="1">#REF!*$N$6</f>
        <v>140</v>
      </c>
      <c r="O5" s="1">
        <v>1</v>
      </c>
      <c r="R5">
        <f t="shared" si="1"/>
        <v>1</v>
      </c>
      <c r="S5">
        <f>([5]剧情副本产出分析!$B$31+[5]剧情副本产出分析!$F$31)/2</f>
        <v>0.11499999999999999</v>
      </c>
      <c r="T5">
        <f>'[2]宠物经验(副本关联表)'!$U19</f>
        <v>3</v>
      </c>
      <c r="U5">
        <f t="shared" ref="U5:U52" si="2">S5*T5</f>
        <v>0.34499999999999997</v>
      </c>
      <c r="V5" s="57">
        <f t="shared" ref="V5:V52" si="3">U5/L5</f>
        <v>2.3E-3</v>
      </c>
    </row>
    <row r="6" spans="1:22" ht="14.25" thickBot="1" x14ac:dyDescent="0.2">
      <c r="A6" s="66"/>
      <c r="B6" s="52">
        <f>[1]强化消耗石头!B11</f>
        <v>4</v>
      </c>
      <c r="C6" s="52">
        <f>[1]强化消耗石头!C11</f>
        <v>4</v>
      </c>
      <c r="D6" s="52">
        <f>[1]强化消耗石头!D11</f>
        <v>2</v>
      </c>
      <c r="E6" s="52">
        <f>[1]强化消耗石头!E11</f>
        <v>100</v>
      </c>
      <c r="F6" s="52">
        <f>[1]强化消耗石头!F11</f>
        <v>1</v>
      </c>
      <c r="G6" s="52">
        <f>[1]强化消耗石头!G11</f>
        <v>2</v>
      </c>
      <c r="H6" s="52">
        <f>[1]强化消耗石头!H11</f>
        <v>7</v>
      </c>
      <c r="I6" s="52">
        <f>[1]强化消耗石头!I11</f>
        <v>1</v>
      </c>
      <c r="J6" s="52">
        <f>[1]强化消耗石头!J11</f>
        <v>2</v>
      </c>
      <c r="K6" s="1">
        <v>3</v>
      </c>
      <c r="L6" s="1">
        <f t="shared" si="0"/>
        <v>210</v>
      </c>
      <c r="M6" s="1"/>
      <c r="N6" s="1">
        <f ca="1">#REF!*$N$6</f>
        <v>175</v>
      </c>
      <c r="O6" s="1">
        <v>1</v>
      </c>
      <c r="R6">
        <f t="shared" si="1"/>
        <v>1</v>
      </c>
      <c r="S6">
        <f>([5]剧情副本产出分析!$B$31+[5]剧情副本产出分析!$F$31)/2</f>
        <v>0.11499999999999999</v>
      </c>
      <c r="T6">
        <f>'[2]宠物经验(副本关联表)'!$U20</f>
        <v>6</v>
      </c>
      <c r="U6">
        <f t="shared" si="2"/>
        <v>0.69</v>
      </c>
      <c r="V6" s="57">
        <f t="shared" si="3"/>
        <v>3.2857142857142855E-3</v>
      </c>
    </row>
    <row r="7" spans="1:22" ht="14.25" thickBot="1" x14ac:dyDescent="0.2">
      <c r="A7" s="66"/>
      <c r="B7" s="52">
        <f>[1]强化消耗石头!B12</f>
        <v>5</v>
      </c>
      <c r="C7" s="52">
        <f>[1]强化消耗石头!C12</f>
        <v>5</v>
      </c>
      <c r="D7" s="52">
        <f>[1]强化消耗石头!D12</f>
        <v>3</v>
      </c>
      <c r="E7" s="52">
        <f>[1]强化消耗石头!E12</f>
        <v>100</v>
      </c>
      <c r="F7" s="52">
        <f>[1]强化消耗石头!F12</f>
        <v>1</v>
      </c>
      <c r="G7" s="52">
        <f>[1]强化消耗石头!G12</f>
        <v>3</v>
      </c>
      <c r="H7" s="52">
        <f>[1]强化消耗石头!H12</f>
        <v>10</v>
      </c>
      <c r="I7" s="52">
        <f>[1]强化消耗石头!I12</f>
        <v>1</v>
      </c>
      <c r="J7" s="52">
        <f>[1]强化消耗石头!J12</f>
        <v>2</v>
      </c>
      <c r="K7" s="1">
        <v>4</v>
      </c>
      <c r="L7" s="1">
        <f t="shared" si="0"/>
        <v>300</v>
      </c>
      <c r="M7" s="1"/>
      <c r="N7" s="1">
        <f ca="1">#REF!*$N$6</f>
        <v>210</v>
      </c>
      <c r="O7" s="1">
        <v>1</v>
      </c>
      <c r="R7">
        <f t="shared" si="1"/>
        <v>1</v>
      </c>
      <c r="S7">
        <f>([5]剧情副本产出分析!$B$31+[5]剧情副本产出分析!$F$31)/2</f>
        <v>0.11499999999999999</v>
      </c>
      <c r="T7">
        <f>'[2]宠物经验(副本关联表)'!$U21</f>
        <v>8</v>
      </c>
      <c r="U7">
        <f t="shared" si="2"/>
        <v>0.91999999999999993</v>
      </c>
      <c r="V7" s="57">
        <f t="shared" si="3"/>
        <v>3.0666666666666663E-3</v>
      </c>
    </row>
    <row r="8" spans="1:22" ht="14.25" thickBot="1" x14ac:dyDescent="0.2">
      <c r="A8" s="66"/>
      <c r="B8" s="52">
        <f>[1]强化消耗石头!B13</f>
        <v>6</v>
      </c>
      <c r="C8" s="52">
        <f>[1]强化消耗石头!C13</f>
        <v>6</v>
      </c>
      <c r="D8" s="52">
        <f>[1]强化消耗石头!D13</f>
        <v>4</v>
      </c>
      <c r="E8" s="52">
        <f>[1]强化消耗石头!E13</f>
        <v>95</v>
      </c>
      <c r="F8" s="52">
        <f>[1]强化消耗石头!F13</f>
        <v>1.5</v>
      </c>
      <c r="G8" s="52">
        <f>[1]强化消耗石头!G13</f>
        <v>6</v>
      </c>
      <c r="H8" s="52">
        <f>[1]强化消耗石头!H13</f>
        <v>16</v>
      </c>
      <c r="I8" s="52">
        <f>[1]强化消耗石头!I13</f>
        <v>1</v>
      </c>
      <c r="J8" s="52">
        <f>[1]强化消耗石头!J13</f>
        <v>2</v>
      </c>
      <c r="K8" s="1">
        <v>5</v>
      </c>
      <c r="L8" s="1">
        <f t="shared" si="0"/>
        <v>480</v>
      </c>
      <c r="M8" s="1"/>
      <c r="N8" s="1">
        <f ca="1">#REF!*$N$6</f>
        <v>367.5</v>
      </c>
      <c r="O8" s="1">
        <f>ROUNDDOWN(SUM($D$8:D8),0)</f>
        <v>4</v>
      </c>
      <c r="R8">
        <f t="shared" si="1"/>
        <v>4</v>
      </c>
      <c r="S8">
        <f>([5]剧情副本产出分析!$B$31+[5]剧情副本产出分析!$F$31)/2</f>
        <v>0.11499999999999999</v>
      </c>
      <c r="T8">
        <f>'[2]宠物经验(副本关联表)'!$U22</f>
        <v>12</v>
      </c>
      <c r="U8">
        <f t="shared" si="2"/>
        <v>1.38</v>
      </c>
      <c r="V8" s="57">
        <f t="shared" si="3"/>
        <v>2.875E-3</v>
      </c>
    </row>
    <row r="9" spans="1:22" ht="14.25" thickBot="1" x14ac:dyDescent="0.2">
      <c r="A9" s="66"/>
      <c r="B9" s="52">
        <f>[1]强化消耗石头!B14</f>
        <v>7</v>
      </c>
      <c r="C9" s="52">
        <f>[1]强化消耗石头!C14</f>
        <v>7</v>
      </c>
      <c r="D9" s="52">
        <f>[1]强化消耗石头!D14</f>
        <v>4</v>
      </c>
      <c r="E9" s="52">
        <f>[1]强化消耗石头!E14</f>
        <v>90</v>
      </c>
      <c r="F9" s="52">
        <f>[1]强化消耗石头!F14</f>
        <v>2.5</v>
      </c>
      <c r="G9" s="52">
        <f>[1]强化消耗石头!G14</f>
        <v>10</v>
      </c>
      <c r="H9" s="52">
        <f>[1]强化消耗石头!H14</f>
        <v>26</v>
      </c>
      <c r="I9" s="52">
        <f>[1]强化消耗石头!I14</f>
        <v>1</v>
      </c>
      <c r="J9" s="52">
        <f>[1]强化消耗石头!J14</f>
        <v>2</v>
      </c>
      <c r="K9" s="1">
        <v>6</v>
      </c>
      <c r="L9" s="1">
        <f t="shared" si="0"/>
        <v>780</v>
      </c>
      <c r="M9" s="1"/>
      <c r="N9" s="1">
        <f ca="1">#REF!*$N$6</f>
        <v>700</v>
      </c>
      <c r="O9" s="1">
        <f>ROUNDDOWN(SUM($D$8:D9),0)</f>
        <v>8</v>
      </c>
      <c r="R9">
        <f t="shared" si="1"/>
        <v>8</v>
      </c>
      <c r="S9">
        <f>([5]剧情副本产出分析!$B$31+[5]剧情副本产出分析!$F$31)/2</f>
        <v>0.11499999999999999</v>
      </c>
      <c r="T9">
        <f>'[2]宠物经验(副本关联表)'!$U23</f>
        <v>14</v>
      </c>
      <c r="U9">
        <f t="shared" si="2"/>
        <v>1.6099999999999999</v>
      </c>
      <c r="V9" s="57">
        <f t="shared" si="3"/>
        <v>2.0641025641025641E-3</v>
      </c>
    </row>
    <row r="10" spans="1:22" ht="14.25" thickBot="1" x14ac:dyDescent="0.2">
      <c r="A10" s="66"/>
      <c r="B10" s="52">
        <f>[1]强化消耗石头!B15</f>
        <v>8</v>
      </c>
      <c r="C10" s="52">
        <f>[1]强化消耗石头!C15</f>
        <v>8</v>
      </c>
      <c r="D10" s="52">
        <f>[1]强化消耗石头!D15</f>
        <v>5</v>
      </c>
      <c r="E10" s="52">
        <f>[1]强化消耗石头!E15</f>
        <v>85</v>
      </c>
      <c r="F10" s="52">
        <f>[1]强化消耗石头!F15</f>
        <v>3</v>
      </c>
      <c r="G10" s="52">
        <f>[1]强化消耗石头!G15</f>
        <v>15</v>
      </c>
      <c r="H10" s="52">
        <f>[1]强化消耗石头!H15</f>
        <v>41</v>
      </c>
      <c r="I10" s="52">
        <f>[1]强化消耗石头!I15</f>
        <v>1</v>
      </c>
      <c r="J10" s="52">
        <f>[1]强化消耗石头!J15</f>
        <v>2</v>
      </c>
      <c r="K10" s="1">
        <v>7</v>
      </c>
      <c r="L10" s="1">
        <f t="shared" si="0"/>
        <v>1230</v>
      </c>
      <c r="M10" s="1"/>
      <c r="N10" s="1">
        <f ca="1">#REF!*$N$6</f>
        <v>944.99999999999989</v>
      </c>
      <c r="O10" s="1">
        <f>ROUNDDOWN(SUM($D$8:D10),0)</f>
        <v>13</v>
      </c>
      <c r="R10">
        <f t="shared" si="1"/>
        <v>13</v>
      </c>
      <c r="S10">
        <f>([5]剧情副本产出分析!$B$31+[5]剧情副本产出分析!$F$31)/2</f>
        <v>0.11499999999999999</v>
      </c>
      <c r="T10">
        <f>'[2]宠物经验(副本关联表)'!$U24</f>
        <v>20</v>
      </c>
      <c r="U10">
        <f t="shared" si="2"/>
        <v>2.2999999999999998</v>
      </c>
      <c r="V10" s="57">
        <f t="shared" si="3"/>
        <v>1.8699186991869917E-3</v>
      </c>
    </row>
    <row r="11" spans="1:22" ht="14.25" thickBot="1" x14ac:dyDescent="0.2">
      <c r="A11" s="66"/>
      <c r="B11" s="52">
        <f>[1]强化消耗石头!B16</f>
        <v>9</v>
      </c>
      <c r="C11" s="52">
        <f>[1]强化消耗石头!C16</f>
        <v>9</v>
      </c>
      <c r="D11" s="52">
        <f>[1]强化消耗石头!D16</f>
        <v>6</v>
      </c>
      <c r="E11" s="52">
        <f>[1]强化消耗石头!E16</f>
        <v>80</v>
      </c>
      <c r="F11" s="52">
        <f>[1]强化消耗石头!F16</f>
        <v>4</v>
      </c>
      <c r="G11" s="52">
        <f>[1]强化消耗石头!G16</f>
        <v>24</v>
      </c>
      <c r="H11" s="52">
        <f>[1]强化消耗石头!H16</f>
        <v>65</v>
      </c>
      <c r="I11" s="52">
        <f>[1]强化消耗石头!I16</f>
        <v>1</v>
      </c>
      <c r="J11" s="52">
        <f>[1]强化消耗石头!J16</f>
        <v>2</v>
      </c>
      <c r="K11" s="1">
        <v>8</v>
      </c>
      <c r="L11" s="1">
        <f t="shared" si="0"/>
        <v>1950</v>
      </c>
      <c r="M11" s="50">
        <v>200</v>
      </c>
      <c r="N11" s="1">
        <f ca="1">#REF!*$N$6</f>
        <v>1400</v>
      </c>
      <c r="O11" s="1">
        <f>ROUNDDOWN(SUM($D$8:D11),0)</f>
        <v>19</v>
      </c>
      <c r="R11">
        <f t="shared" si="1"/>
        <v>19</v>
      </c>
      <c r="S11">
        <f>([5]剧情副本产出分析!$B$31+[5]剧情副本产出分析!$F$31)/2</f>
        <v>0.11499999999999999</v>
      </c>
      <c r="T11">
        <f>'[2]宠物经验(副本关联表)'!$U25</f>
        <v>23</v>
      </c>
      <c r="U11">
        <f t="shared" si="2"/>
        <v>2.6449999999999996</v>
      </c>
      <c r="V11" s="57">
        <f t="shared" si="3"/>
        <v>1.3564102564102563E-3</v>
      </c>
    </row>
    <row r="12" spans="1:22" ht="14.25" thickBot="1" x14ac:dyDescent="0.2">
      <c r="A12" s="67"/>
      <c r="B12" s="52">
        <f>[1]强化消耗石头!B17</f>
        <v>10</v>
      </c>
      <c r="C12" s="52">
        <f>[1]强化消耗石头!C17</f>
        <v>0</v>
      </c>
      <c r="D12" s="52">
        <f>[1]强化消耗石头!D17</f>
        <v>0</v>
      </c>
      <c r="E12" s="52">
        <f>[1]强化消耗石头!E17</f>
        <v>0</v>
      </c>
      <c r="F12" s="52">
        <f>[1]强化消耗石头!F17</f>
        <v>0</v>
      </c>
      <c r="G12" s="52">
        <f>[1]强化消耗石头!G17</f>
        <v>0</v>
      </c>
      <c r="H12" s="52">
        <f>[1]强化消耗石头!H17</f>
        <v>0</v>
      </c>
      <c r="I12" s="52">
        <f>[1]强化消耗石头!I17</f>
        <v>0</v>
      </c>
      <c r="J12" s="52">
        <f>[1]强化消耗石头!J17</f>
        <v>0</v>
      </c>
      <c r="K12" s="1">
        <v>9</v>
      </c>
      <c r="L12" s="1">
        <f t="shared" si="0"/>
        <v>0</v>
      </c>
      <c r="M12" s="1"/>
      <c r="N12" s="1">
        <f ca="1">#REF!*$N$6</f>
        <v>0</v>
      </c>
      <c r="O12" s="1"/>
      <c r="R12">
        <f t="shared" si="1"/>
        <v>0</v>
      </c>
      <c r="S12">
        <f>([5]剧情副本产出分析!$B$31+[5]剧情副本产出分析!$F$31)/2</f>
        <v>0.11499999999999999</v>
      </c>
      <c r="T12">
        <f>'[2]宠物经验(副本关联表)'!$U26</f>
        <v>30</v>
      </c>
      <c r="U12">
        <f t="shared" si="2"/>
        <v>3.4499999999999997</v>
      </c>
      <c r="V12" s="57"/>
    </row>
    <row r="13" spans="1:22" ht="14.25" thickBot="1" x14ac:dyDescent="0.2">
      <c r="A13" s="68" t="s">
        <v>43</v>
      </c>
      <c r="B13" s="52">
        <f>[1]强化消耗石头!B18</f>
        <v>11</v>
      </c>
      <c r="C13" s="52">
        <v>1</v>
      </c>
      <c r="D13" s="52">
        <f>[1]强化消耗石头!D18</f>
        <v>5</v>
      </c>
      <c r="E13" s="52">
        <f>[1]强化消耗石头!E18</f>
        <v>100</v>
      </c>
      <c r="F13" s="52">
        <f>[1]强化消耗石头!F18</f>
        <v>1</v>
      </c>
      <c r="G13" s="52">
        <f>[1]强化消耗石头!G18</f>
        <v>5</v>
      </c>
      <c r="H13" s="52">
        <f>[1]强化消耗石头!H18</f>
        <v>70</v>
      </c>
      <c r="I13" s="52">
        <f>[1]强化消耗石头!I18</f>
        <v>2</v>
      </c>
      <c r="J13" s="52">
        <f>[1]强化消耗石头!J18</f>
        <v>3</v>
      </c>
      <c r="K13" s="1">
        <v>10</v>
      </c>
      <c r="L13" s="1">
        <f t="shared" si="0"/>
        <v>2100</v>
      </c>
      <c r="M13" s="1"/>
      <c r="N13" s="1">
        <f ca="1">#REF!*$N$6</f>
        <v>700</v>
      </c>
      <c r="O13" s="1">
        <f>ROUNDDOWN(SUM($D$8:D13),0)</f>
        <v>24</v>
      </c>
      <c r="R13">
        <f t="shared" si="1"/>
        <v>24</v>
      </c>
      <c r="S13">
        <f>([5]剧情副本产出分析!$F$31+[5]剧情副本产出分析!$G$31)/2</f>
        <v>0.13500000000000001</v>
      </c>
      <c r="T13">
        <f>'[2]宠物经验(副本关联表)'!$U27</f>
        <v>34</v>
      </c>
      <c r="U13">
        <f t="shared" si="2"/>
        <v>4.59</v>
      </c>
      <c r="V13" s="57">
        <f t="shared" si="3"/>
        <v>2.1857142857142856E-3</v>
      </c>
    </row>
    <row r="14" spans="1:22" ht="14.25" thickBot="1" x14ac:dyDescent="0.2">
      <c r="A14" s="69"/>
      <c r="B14" s="52">
        <f>[1]强化消耗石头!B19</f>
        <v>12</v>
      </c>
      <c r="C14" s="52">
        <v>2</v>
      </c>
      <c r="D14" s="52">
        <f>[1]强化消耗石头!D19</f>
        <v>10</v>
      </c>
      <c r="E14" s="52">
        <f>[1]强化消耗石头!E19</f>
        <v>100</v>
      </c>
      <c r="F14" s="52">
        <f>[1]强化消耗石头!F19</f>
        <v>1</v>
      </c>
      <c r="G14" s="52">
        <f>[1]强化消耗石头!G19</f>
        <v>10</v>
      </c>
      <c r="H14" s="52">
        <f>[1]强化消耗石头!H19</f>
        <v>80</v>
      </c>
      <c r="I14" s="52">
        <f>[1]强化消耗石头!I19</f>
        <v>2</v>
      </c>
      <c r="J14" s="52">
        <f>[1]强化消耗石头!J19</f>
        <v>4</v>
      </c>
      <c r="K14" s="1">
        <v>11</v>
      </c>
      <c r="L14" s="1">
        <f t="shared" si="0"/>
        <v>2400</v>
      </c>
      <c r="M14" s="1"/>
      <c r="N14" s="1">
        <f ca="1">#REF!*$N$6</f>
        <v>770</v>
      </c>
      <c r="O14" s="1">
        <f>ROUNDDOWN(SUM($D$8:D14),0)</f>
        <v>34</v>
      </c>
      <c r="R14">
        <f t="shared" si="1"/>
        <v>34</v>
      </c>
      <c r="S14">
        <f>([5]剧情副本产出分析!$F$31+[5]剧情副本产出分析!$G$31)/2</f>
        <v>0.13500000000000001</v>
      </c>
      <c r="T14">
        <f>'[2]宠物经验(副本关联表)'!$U28</f>
        <v>34</v>
      </c>
      <c r="U14">
        <f t="shared" si="2"/>
        <v>4.59</v>
      </c>
      <c r="V14" s="57">
        <f t="shared" si="3"/>
        <v>1.9124999999999999E-3</v>
      </c>
    </row>
    <row r="15" spans="1:22" ht="14.25" thickBot="1" x14ac:dyDescent="0.2">
      <c r="A15" s="69"/>
      <c r="B15" s="52">
        <f>[1]强化消耗石头!B20</f>
        <v>13</v>
      </c>
      <c r="C15" s="52">
        <v>3</v>
      </c>
      <c r="D15" s="52">
        <f>[1]强化消耗石头!D20</f>
        <v>10</v>
      </c>
      <c r="E15" s="52">
        <f>[1]强化消耗石头!E20</f>
        <v>95</v>
      </c>
      <c r="F15" s="52">
        <f>[1]强化消耗石头!F20</f>
        <v>2</v>
      </c>
      <c r="G15" s="52">
        <f>[1]强化消耗石头!G20</f>
        <v>20</v>
      </c>
      <c r="H15" s="52">
        <f>[1]强化消耗石头!H20</f>
        <v>100</v>
      </c>
      <c r="I15" s="52">
        <f>[1]强化消耗石头!I20</f>
        <v>2</v>
      </c>
      <c r="J15" s="52">
        <f>[1]强化消耗石头!J20</f>
        <v>4</v>
      </c>
      <c r="K15" s="1">
        <v>12</v>
      </c>
      <c r="L15" s="1">
        <f t="shared" si="0"/>
        <v>3000</v>
      </c>
      <c r="M15" s="1"/>
      <c r="N15" s="1">
        <f ca="1">#REF!*$N$6</f>
        <v>1680</v>
      </c>
      <c r="O15" s="1">
        <f>ROUNDDOWN(SUM($D$8:D15),0)</f>
        <v>44</v>
      </c>
      <c r="R15">
        <f t="shared" si="1"/>
        <v>44</v>
      </c>
      <c r="S15">
        <f>([5]剧情副本产出分析!$F$31+[5]剧情副本产出分析!$G$31)/2</f>
        <v>0.13500000000000001</v>
      </c>
      <c r="T15">
        <f>'[2]宠物经验(副本关联表)'!$U29</f>
        <v>40</v>
      </c>
      <c r="U15">
        <f t="shared" si="2"/>
        <v>5.4</v>
      </c>
      <c r="V15" s="57">
        <f t="shared" si="3"/>
        <v>1.8000000000000002E-3</v>
      </c>
    </row>
    <row r="16" spans="1:22" ht="14.25" thickBot="1" x14ac:dyDescent="0.2">
      <c r="A16" s="69"/>
      <c r="B16" s="52">
        <f>[1]强化消耗石头!B21</f>
        <v>14</v>
      </c>
      <c r="C16" s="52">
        <v>4</v>
      </c>
      <c r="D16" s="52">
        <f>[1]强化消耗石头!D21</f>
        <v>15</v>
      </c>
      <c r="E16" s="52">
        <f>[1]强化消耗石头!E21</f>
        <v>90</v>
      </c>
      <c r="F16" s="52">
        <f>[1]强化消耗石头!F21</f>
        <v>3</v>
      </c>
      <c r="G16" s="52">
        <f>[1]强化消耗石头!G21</f>
        <v>45</v>
      </c>
      <c r="H16" s="52">
        <f>[1]强化消耗石头!H21</f>
        <v>145</v>
      </c>
      <c r="I16" s="52">
        <f>[1]强化消耗石头!I21</f>
        <v>2</v>
      </c>
      <c r="J16" s="52">
        <f>[1]强化消耗石头!J21</f>
        <v>4</v>
      </c>
      <c r="K16" s="1">
        <v>13</v>
      </c>
      <c r="L16" s="1">
        <f t="shared" si="0"/>
        <v>4350</v>
      </c>
      <c r="M16" s="1"/>
      <c r="N16" s="1">
        <f ca="1">#REF!*$N$6</f>
        <v>2730</v>
      </c>
      <c r="O16" s="1">
        <f>ROUNDDOWN(SUM($D$8:D16),0)</f>
        <v>59</v>
      </c>
      <c r="P16">
        <f>ROUNDDOWN(O16/5,0)</f>
        <v>11</v>
      </c>
      <c r="R16">
        <f>P16*5</f>
        <v>55</v>
      </c>
      <c r="S16">
        <f>([5]剧情副本产出分析!$F$31+[5]剧情副本产出分析!$G$31)/2</f>
        <v>0.13500000000000001</v>
      </c>
      <c r="T16">
        <f>'[2]宠物经验(副本关联表)'!$U30</f>
        <v>42</v>
      </c>
      <c r="U16">
        <f t="shared" si="2"/>
        <v>5.67</v>
      </c>
      <c r="V16" s="57">
        <f t="shared" si="3"/>
        <v>1.3034482758620689E-3</v>
      </c>
    </row>
    <row r="17" spans="1:22" ht="14.25" thickBot="1" x14ac:dyDescent="0.2">
      <c r="A17" s="69"/>
      <c r="B17" s="52">
        <f>[1]强化消耗石头!B22</f>
        <v>15</v>
      </c>
      <c r="C17" s="52">
        <v>5</v>
      </c>
      <c r="D17" s="52">
        <f>[1]强化消耗石头!D22</f>
        <v>15</v>
      </c>
      <c r="E17" s="52">
        <f>[1]强化消耗石头!E22</f>
        <v>85</v>
      </c>
      <c r="F17" s="52">
        <f>[1]强化消耗石头!F22</f>
        <v>3.5</v>
      </c>
      <c r="G17" s="52">
        <f>[1]强化消耗石头!G22</f>
        <v>52.5</v>
      </c>
      <c r="H17" s="52">
        <f>[1]强化消耗石头!H22</f>
        <v>197.5</v>
      </c>
      <c r="I17" s="52">
        <f>[1]强化消耗石头!I22</f>
        <v>2</v>
      </c>
      <c r="J17" s="52">
        <f>[1]强化消耗石头!J22</f>
        <v>5</v>
      </c>
      <c r="K17" s="1">
        <v>14</v>
      </c>
      <c r="L17" s="1">
        <f t="shared" si="0"/>
        <v>5925</v>
      </c>
      <c r="M17" s="1"/>
      <c r="N17" s="1">
        <f ca="1">#REF!*$N$6</f>
        <v>3430</v>
      </c>
      <c r="O17" s="1">
        <f>ROUNDDOWN(SUM($D$8:D17),0)</f>
        <v>74</v>
      </c>
      <c r="P17">
        <f t="shared" ref="P17:P21" si="4">ROUNDDOWN(O17/5,0)</f>
        <v>14</v>
      </c>
      <c r="R17">
        <f t="shared" ref="R17:R27" si="5">P17*5</f>
        <v>70</v>
      </c>
      <c r="S17">
        <f>([5]剧情副本产出分析!$F$31+[5]剧情副本产出分析!$G$31)/2</f>
        <v>0.13500000000000001</v>
      </c>
      <c r="T17">
        <f>'[2]宠物经验(副本关联表)'!$U31</f>
        <v>48</v>
      </c>
      <c r="U17">
        <f t="shared" si="2"/>
        <v>6.48</v>
      </c>
      <c r="V17" s="57">
        <f t="shared" si="3"/>
        <v>1.0936708860759495E-3</v>
      </c>
    </row>
    <row r="18" spans="1:22" ht="14.25" thickBot="1" x14ac:dyDescent="0.2">
      <c r="A18" s="69"/>
      <c r="B18" s="52">
        <f>[1]强化消耗石头!B23</f>
        <v>16</v>
      </c>
      <c r="C18" s="52">
        <v>6</v>
      </c>
      <c r="D18" s="52">
        <f>[1]强化消耗石头!D23</f>
        <v>15</v>
      </c>
      <c r="E18" s="52">
        <f>[1]强化消耗石头!E23</f>
        <v>80</v>
      </c>
      <c r="F18" s="52">
        <f>[1]强化消耗石头!F23</f>
        <v>4.5</v>
      </c>
      <c r="G18" s="52">
        <f>[1]强化消耗石头!G23</f>
        <v>67.5</v>
      </c>
      <c r="H18" s="52">
        <f>[1]强化消耗石头!H23</f>
        <v>265</v>
      </c>
      <c r="I18" s="52">
        <f>[1]强化消耗石头!I23</f>
        <v>2</v>
      </c>
      <c r="J18" s="52">
        <f>[1]强化消耗石头!J23</f>
        <v>5</v>
      </c>
      <c r="K18" s="1">
        <v>15</v>
      </c>
      <c r="L18" s="1">
        <f t="shared" si="0"/>
        <v>7950</v>
      </c>
      <c r="M18" s="1"/>
      <c r="N18" s="1">
        <f ca="1">#REF!*$N$6</f>
        <v>4725</v>
      </c>
      <c r="O18" s="1">
        <f>ROUNDDOWN(SUM($D$8:D18),0)</f>
        <v>89</v>
      </c>
      <c r="P18">
        <f t="shared" si="4"/>
        <v>17</v>
      </c>
      <c r="R18">
        <f t="shared" si="5"/>
        <v>85</v>
      </c>
      <c r="S18">
        <f>([5]剧情副本产出分析!$J$31+[5]剧情副本产出分析!$K$31)/2</f>
        <v>1.0050000000000001</v>
      </c>
      <c r="T18">
        <f>'[2]宠物经验(副本关联表)'!$U32</f>
        <v>52</v>
      </c>
      <c r="U18">
        <f t="shared" si="2"/>
        <v>52.260000000000005</v>
      </c>
      <c r="V18" s="57">
        <f t="shared" si="3"/>
        <v>6.5735849056603778E-3</v>
      </c>
    </row>
    <row r="19" spans="1:22" ht="14.25" thickBot="1" x14ac:dyDescent="0.2">
      <c r="A19" s="69"/>
      <c r="B19" s="52">
        <f>[1]强化消耗石头!B24</f>
        <v>17</v>
      </c>
      <c r="C19" s="52">
        <v>7</v>
      </c>
      <c r="D19" s="52">
        <f>[1]强化消耗石头!D24</f>
        <v>20</v>
      </c>
      <c r="E19" s="52">
        <f>[1]强化消耗石头!E24</f>
        <v>75</v>
      </c>
      <c r="F19" s="52">
        <f>[1]强化消耗石头!F24</f>
        <v>5.5</v>
      </c>
      <c r="G19" s="52">
        <f>[1]强化消耗石头!G24</f>
        <v>110</v>
      </c>
      <c r="H19" s="52">
        <f>[1]强化消耗石头!H24</f>
        <v>375</v>
      </c>
      <c r="I19" s="52">
        <f>[1]强化消耗石头!I24</f>
        <v>2</v>
      </c>
      <c r="J19" s="52">
        <f>[1]强化消耗石头!J24</f>
        <v>5</v>
      </c>
      <c r="K19" s="1">
        <v>16</v>
      </c>
      <c r="L19" s="1">
        <f t="shared" si="0"/>
        <v>11250</v>
      </c>
      <c r="M19" s="1"/>
      <c r="N19" s="1">
        <f ca="1">#REF!*$N$6</f>
        <v>6160</v>
      </c>
      <c r="O19" s="1">
        <f>ROUNDDOWN(SUM($D$8:D19),0)</f>
        <v>109</v>
      </c>
      <c r="P19">
        <f t="shared" si="4"/>
        <v>21</v>
      </c>
      <c r="R19">
        <f t="shared" si="5"/>
        <v>105</v>
      </c>
      <c r="S19">
        <f>([5]剧情副本产出分析!$J$31+[5]剧情副本产出分析!$K$31)/2</f>
        <v>1.0050000000000001</v>
      </c>
      <c r="T19">
        <f>'[2]宠物经验(副本关联表)'!$U33</f>
        <v>58</v>
      </c>
      <c r="U19">
        <f t="shared" si="2"/>
        <v>58.290000000000006</v>
      </c>
      <c r="V19" s="57">
        <f t="shared" si="3"/>
        <v>5.1813333333333338E-3</v>
      </c>
    </row>
    <row r="20" spans="1:22" ht="14.25" thickBot="1" x14ac:dyDescent="0.2">
      <c r="A20" s="69"/>
      <c r="B20" s="52">
        <f>[1]强化消耗石头!B25</f>
        <v>18</v>
      </c>
      <c r="C20" s="52">
        <v>8</v>
      </c>
      <c r="D20" s="52">
        <f>[1]强化消耗石头!D25</f>
        <v>20</v>
      </c>
      <c r="E20" s="52">
        <f>[1]强化消耗石头!E25</f>
        <v>70</v>
      </c>
      <c r="F20" s="52">
        <f>[1]强化消耗石头!F25</f>
        <v>6.5</v>
      </c>
      <c r="G20" s="52">
        <f>[1]强化消耗石头!G25</f>
        <v>130</v>
      </c>
      <c r="H20" s="52">
        <f>[1]强化消耗石头!H25</f>
        <v>505</v>
      </c>
      <c r="I20" s="52">
        <f>[1]强化消耗石头!I25</f>
        <v>2</v>
      </c>
      <c r="J20" s="52">
        <f>[1]强化消耗石头!J25</f>
        <v>5</v>
      </c>
      <c r="K20" s="1">
        <v>17</v>
      </c>
      <c r="L20" s="1">
        <f t="shared" si="0"/>
        <v>15150</v>
      </c>
      <c r="M20" s="1"/>
      <c r="N20" s="1">
        <f ca="1">#REF!*$N$6</f>
        <v>7734.9999999999991</v>
      </c>
      <c r="O20" s="1">
        <f>ROUNDDOWN(SUM($D$8:D20),0)</f>
        <v>129</v>
      </c>
      <c r="P20">
        <f t="shared" si="4"/>
        <v>25</v>
      </c>
      <c r="R20">
        <f t="shared" si="5"/>
        <v>125</v>
      </c>
      <c r="S20">
        <f>([5]剧情副本产出分析!$J$31+[5]剧情副本产出分析!$K$31)/2</f>
        <v>1.0050000000000001</v>
      </c>
      <c r="T20">
        <f>'[2]宠物经验(副本关联表)'!$U34</f>
        <v>65</v>
      </c>
      <c r="U20">
        <f t="shared" si="2"/>
        <v>65.325000000000003</v>
      </c>
      <c r="V20" s="57">
        <f t="shared" si="3"/>
        <v>4.3118811881188122E-3</v>
      </c>
    </row>
    <row r="21" spans="1:22" ht="14.25" thickBot="1" x14ac:dyDescent="0.2">
      <c r="A21" s="69"/>
      <c r="B21" s="52">
        <f>[1]强化消耗石头!B26</f>
        <v>19</v>
      </c>
      <c r="C21" s="52">
        <v>9</v>
      </c>
      <c r="D21" s="52">
        <f>[1]强化消耗石头!D26</f>
        <v>25</v>
      </c>
      <c r="E21" s="52">
        <f>[1]强化消耗石头!E26</f>
        <v>65</v>
      </c>
      <c r="F21" s="52">
        <f>[1]强化消耗石头!F26</f>
        <v>7</v>
      </c>
      <c r="G21" s="52">
        <f>[1]强化消耗石头!G26</f>
        <v>175</v>
      </c>
      <c r="H21" s="52">
        <f>[1]强化消耗石头!H26</f>
        <v>680</v>
      </c>
      <c r="I21" s="52">
        <f>[1]强化消耗石头!I26</f>
        <v>2</v>
      </c>
      <c r="J21" s="52">
        <f>[1]强化消耗石头!J26</f>
        <v>5</v>
      </c>
      <c r="K21" s="1">
        <v>18</v>
      </c>
      <c r="L21" s="1">
        <f t="shared" si="0"/>
        <v>20400</v>
      </c>
      <c r="M21" s="50">
        <v>1250</v>
      </c>
      <c r="N21" s="1">
        <f ca="1">#REF!*$N$6</f>
        <v>8820</v>
      </c>
      <c r="O21" s="1">
        <f>ROUNDDOWN(SUM($D$8:D21),0)</f>
        <v>154</v>
      </c>
      <c r="P21">
        <f t="shared" si="4"/>
        <v>30</v>
      </c>
      <c r="R21">
        <f t="shared" si="5"/>
        <v>150</v>
      </c>
      <c r="S21">
        <f>([5]剧情副本产出分析!$J$31+[5]剧情副本产出分析!$K$31)/2</f>
        <v>1.0050000000000001</v>
      </c>
      <c r="T21">
        <f>'[2]宠物经验(副本关联表)'!$U35</f>
        <v>72</v>
      </c>
      <c r="U21">
        <f t="shared" si="2"/>
        <v>72.360000000000014</v>
      </c>
      <c r="V21" s="57">
        <f t="shared" si="3"/>
        <v>3.5470588235294123E-3</v>
      </c>
    </row>
    <row r="22" spans="1:22" ht="14.25" thickBot="1" x14ac:dyDescent="0.2">
      <c r="A22" s="70"/>
      <c r="B22" s="52">
        <f>[1]强化消耗石头!B27</f>
        <v>20</v>
      </c>
      <c r="C22" s="52">
        <f>[1]强化消耗石头!C27</f>
        <v>0</v>
      </c>
      <c r="D22" s="52">
        <f>[1]强化消耗石头!D27</f>
        <v>0</v>
      </c>
      <c r="E22" s="52">
        <f>[1]强化消耗石头!E27</f>
        <v>0</v>
      </c>
      <c r="F22" s="52">
        <f>[1]强化消耗石头!F27</f>
        <v>0</v>
      </c>
      <c r="G22" s="52">
        <f>[1]强化消耗石头!G27</f>
        <v>0</v>
      </c>
      <c r="H22" s="52">
        <f>[1]强化消耗石头!H27</f>
        <v>0</v>
      </c>
      <c r="I22" s="52">
        <f>[1]强化消耗石头!I27</f>
        <v>0</v>
      </c>
      <c r="J22" s="52">
        <f>[1]强化消耗石头!J27</f>
        <v>0</v>
      </c>
      <c r="K22" s="1">
        <v>19</v>
      </c>
      <c r="L22" s="1">
        <f t="shared" si="0"/>
        <v>0</v>
      </c>
      <c r="M22" s="1"/>
      <c r="N22" s="1">
        <f ca="1">#REF!*$N$6</f>
        <v>8820</v>
      </c>
      <c r="O22" s="1"/>
      <c r="R22">
        <f t="shared" si="5"/>
        <v>0</v>
      </c>
      <c r="S22">
        <f>([5]剧情副本产出分析!$J$31+[5]剧情副本产出分析!$K$31)/2</f>
        <v>1.0050000000000001</v>
      </c>
      <c r="T22">
        <f>'[2]宠物经验(副本关联表)'!$U36</f>
        <v>79</v>
      </c>
      <c r="U22">
        <f t="shared" si="2"/>
        <v>79.39500000000001</v>
      </c>
      <c r="V22" s="57"/>
    </row>
    <row r="23" spans="1:22" ht="14.25" thickBot="1" x14ac:dyDescent="0.2">
      <c r="A23" s="71" t="s">
        <v>44</v>
      </c>
      <c r="B23" s="52">
        <f>[1]强化消耗石头!B28</f>
        <v>21</v>
      </c>
      <c r="C23" s="52">
        <v>1</v>
      </c>
      <c r="D23" s="52">
        <f>[1]强化消耗石头!D28</f>
        <v>20</v>
      </c>
      <c r="E23" s="52">
        <f>[1]强化消耗石头!E28</f>
        <v>100</v>
      </c>
      <c r="F23" s="52">
        <f>[1]强化消耗石头!F28</f>
        <v>1</v>
      </c>
      <c r="G23" s="52">
        <f>[1]强化消耗石头!G28</f>
        <v>20</v>
      </c>
      <c r="H23" s="52">
        <f>[1]强化消耗石头!H28</f>
        <v>700</v>
      </c>
      <c r="I23" s="52">
        <f>[1]强化消耗石头!I28</f>
        <v>3</v>
      </c>
      <c r="J23" s="52">
        <f>[1]强化消耗石头!J28</f>
        <v>7</v>
      </c>
      <c r="K23" s="1">
        <v>20</v>
      </c>
      <c r="L23" s="1">
        <f t="shared" si="0"/>
        <v>21000</v>
      </c>
      <c r="M23" s="1"/>
      <c r="N23" s="1">
        <f ca="1">#REF!*$N$6</f>
        <v>2100</v>
      </c>
      <c r="O23" s="1">
        <f>ROUNDDOWN(SUM($D$8:D23),0)</f>
        <v>174</v>
      </c>
      <c r="P23">
        <f>ROUNDDOWN(O23/5,0)</f>
        <v>34</v>
      </c>
      <c r="R23">
        <f t="shared" si="5"/>
        <v>170</v>
      </c>
      <c r="S23">
        <f>([5]剧情副本产出分析!$J$31+[5]剧情副本产出分析!$K$31)/2</f>
        <v>1.0050000000000001</v>
      </c>
      <c r="T23">
        <f>'[2]宠物经验(副本关联表)'!$U37</f>
        <v>88</v>
      </c>
      <c r="U23">
        <f t="shared" si="2"/>
        <v>88.440000000000012</v>
      </c>
      <c r="V23" s="57">
        <f t="shared" si="3"/>
        <v>4.2114285714285717E-3</v>
      </c>
    </row>
    <row r="24" spans="1:22" ht="14.25" thickBot="1" x14ac:dyDescent="0.2">
      <c r="A24" s="72"/>
      <c r="B24" s="52">
        <f>[1]强化消耗石头!B29</f>
        <v>22</v>
      </c>
      <c r="C24" s="52">
        <v>2</v>
      </c>
      <c r="D24" s="52">
        <f>[1]强化消耗石头!D29</f>
        <v>25</v>
      </c>
      <c r="E24" s="52">
        <f>[1]强化消耗石头!E29</f>
        <v>95</v>
      </c>
      <c r="F24" s="52">
        <f>[1]强化消耗石头!F29</f>
        <v>2</v>
      </c>
      <c r="G24" s="52">
        <f>[1]强化消耗石头!G29</f>
        <v>50</v>
      </c>
      <c r="H24" s="52">
        <f>[1]强化消耗石头!H29</f>
        <v>750</v>
      </c>
      <c r="I24" s="52">
        <f>[1]强化消耗石头!I29</f>
        <v>3</v>
      </c>
      <c r="J24" s="52">
        <f>[1]强化消耗石头!J29</f>
        <v>7</v>
      </c>
      <c r="K24" s="1">
        <v>21</v>
      </c>
      <c r="L24" s="1">
        <f t="shared" si="0"/>
        <v>22500</v>
      </c>
      <c r="M24" s="1"/>
      <c r="N24" s="1">
        <f ca="1">#REF!*$N$6</f>
        <v>4480</v>
      </c>
      <c r="O24" s="1">
        <f>ROUNDDOWN(SUM($D$8:D24),0)</f>
        <v>199</v>
      </c>
      <c r="P24">
        <f>ROUNDDOWN(O24/5,0)</f>
        <v>39</v>
      </c>
      <c r="R24">
        <f t="shared" si="5"/>
        <v>195</v>
      </c>
      <c r="S24">
        <f>([5]剧情副本产出分析!$J$31+[5]剧情副本产出分析!$K$31)/2</f>
        <v>1.0050000000000001</v>
      </c>
      <c r="T24">
        <f>'[2]宠物经验(副本关联表)'!$U38</f>
        <v>96</v>
      </c>
      <c r="U24">
        <f t="shared" si="2"/>
        <v>96.480000000000018</v>
      </c>
      <c r="V24" s="57">
        <f t="shared" si="3"/>
        <v>4.288000000000001E-3</v>
      </c>
    </row>
    <row r="25" spans="1:22" ht="14.25" thickBot="1" x14ac:dyDescent="0.2">
      <c r="A25" s="72"/>
      <c r="B25" s="52">
        <f>[1]强化消耗石头!B30</f>
        <v>23</v>
      </c>
      <c r="C25" s="52">
        <v>3</v>
      </c>
      <c r="D25" s="52">
        <f>[1]强化消耗石头!D30</f>
        <v>25</v>
      </c>
      <c r="E25" s="52">
        <f>[1]强化消耗石头!E30</f>
        <v>90</v>
      </c>
      <c r="F25" s="52">
        <f>[1]强化消耗石头!F30</f>
        <v>3</v>
      </c>
      <c r="G25" s="52">
        <f>[1]强化消耗石头!G30</f>
        <v>75</v>
      </c>
      <c r="H25" s="52">
        <f>[1]强化消耗石头!H30</f>
        <v>825</v>
      </c>
      <c r="I25" s="52">
        <f>[1]强化消耗石头!I30</f>
        <v>3</v>
      </c>
      <c r="J25" s="52">
        <f>[1]强化消耗石头!J30</f>
        <v>8</v>
      </c>
      <c r="K25" s="1">
        <v>22</v>
      </c>
      <c r="L25" s="1">
        <f t="shared" si="0"/>
        <v>24750</v>
      </c>
      <c r="M25" s="1"/>
      <c r="N25" s="1">
        <f ca="1">#REF!*$N$6</f>
        <v>7140</v>
      </c>
      <c r="O25" s="1">
        <f>ROUNDDOWN(SUM($D$8:D25),0)</f>
        <v>224</v>
      </c>
      <c r="P25">
        <f>ROUNDDOWN(O25/5,0)</f>
        <v>44</v>
      </c>
      <c r="R25">
        <f t="shared" si="5"/>
        <v>220</v>
      </c>
      <c r="S25">
        <f>([5]剧情副本产出分析!$J$31+[5]剧情副本产出分析!$K$31)/2</f>
        <v>1.0050000000000001</v>
      </c>
      <c r="T25">
        <f>'[2]宠物经验(副本关联表)'!$U39</f>
        <v>107</v>
      </c>
      <c r="U25">
        <f t="shared" si="2"/>
        <v>107.53500000000001</v>
      </c>
      <c r="V25" s="57">
        <f t="shared" si="3"/>
        <v>4.3448484848484853E-3</v>
      </c>
    </row>
    <row r="26" spans="1:22" ht="14.25" thickBot="1" x14ac:dyDescent="0.2">
      <c r="A26" s="72"/>
      <c r="B26" s="52">
        <f>[1]强化消耗石头!B31</f>
        <v>24</v>
      </c>
      <c r="C26" s="52">
        <v>4</v>
      </c>
      <c r="D26" s="52">
        <f>[1]强化消耗石头!D31</f>
        <v>30</v>
      </c>
      <c r="E26" s="52">
        <f>[1]强化消耗石头!E31</f>
        <v>85</v>
      </c>
      <c r="F26" s="52">
        <f>[1]强化消耗石头!F31</f>
        <v>3.5</v>
      </c>
      <c r="G26" s="52">
        <f>[1]强化消耗石头!G31</f>
        <v>105</v>
      </c>
      <c r="H26" s="52">
        <f>[1]强化消耗石头!H31</f>
        <v>930</v>
      </c>
      <c r="I26" s="52">
        <f>[1]强化消耗石头!I31</f>
        <v>3</v>
      </c>
      <c r="J26" s="52">
        <f>[1]强化消耗石头!J31</f>
        <v>10</v>
      </c>
      <c r="K26" s="1">
        <v>23</v>
      </c>
      <c r="L26" s="1">
        <f t="shared" si="0"/>
        <v>27900</v>
      </c>
      <c r="M26" s="1"/>
      <c r="N26" s="1">
        <f ca="1">#REF!*$N$6</f>
        <v>8820</v>
      </c>
      <c r="O26" s="1">
        <f>ROUNDDOWN(SUM($D$8:D26),0)</f>
        <v>254</v>
      </c>
      <c r="P26">
        <f>ROUNDDOWN(O26/5,0)</f>
        <v>50</v>
      </c>
      <c r="R26">
        <f t="shared" si="5"/>
        <v>250</v>
      </c>
      <c r="S26">
        <f>([5]剧情副本产出分析!$J$31+[5]剧情副本产出分析!$K$31)/2</f>
        <v>1.0050000000000001</v>
      </c>
      <c r="T26">
        <f>'[2]宠物经验(副本关联表)'!$U40</f>
        <v>120</v>
      </c>
      <c r="U26">
        <f t="shared" si="2"/>
        <v>120.60000000000001</v>
      </c>
      <c r="V26" s="57">
        <f t="shared" si="3"/>
        <v>4.3225806451612911E-3</v>
      </c>
    </row>
    <row r="27" spans="1:22" ht="14.25" thickBot="1" x14ac:dyDescent="0.2">
      <c r="A27" s="72"/>
      <c r="B27" s="52">
        <f>[1]强化消耗石头!B32</f>
        <v>25</v>
      </c>
      <c r="C27" s="52">
        <v>5</v>
      </c>
      <c r="D27" s="52">
        <f>[1]强化消耗石头!D32</f>
        <v>30</v>
      </c>
      <c r="E27" s="52">
        <f>[1]强化消耗石头!E32</f>
        <v>80</v>
      </c>
      <c r="F27" s="52">
        <f>[1]强化消耗石头!F32</f>
        <v>4.5</v>
      </c>
      <c r="G27" s="52">
        <f>[1]强化消耗石头!G32</f>
        <v>135</v>
      </c>
      <c r="H27" s="52">
        <f>[1]强化消耗石头!H32</f>
        <v>1065</v>
      </c>
      <c r="I27" s="52">
        <f>[1]强化消耗石头!I32</f>
        <v>3</v>
      </c>
      <c r="J27" s="52">
        <f>[1]强化消耗石头!J32</f>
        <v>10</v>
      </c>
      <c r="K27" s="1">
        <v>24</v>
      </c>
      <c r="L27" s="1">
        <f t="shared" si="0"/>
        <v>31950</v>
      </c>
      <c r="M27" s="1"/>
      <c r="N27" s="1">
        <f ca="1">#REF!*$N$6</f>
        <v>11970</v>
      </c>
      <c r="O27" s="1">
        <f>ROUNDDOWN(SUM($D$8:D27),0)</f>
        <v>284</v>
      </c>
      <c r="P27">
        <f>ROUNDDOWN(O27/5,0)</f>
        <v>56</v>
      </c>
      <c r="R27">
        <f t="shared" si="5"/>
        <v>280</v>
      </c>
      <c r="S27">
        <f>([5]剧情副本产出分析!$N$31+[5]剧情副本产出分析!$O$31)/2</f>
        <v>2.2000000000000002</v>
      </c>
      <c r="T27">
        <f>'[2]宠物经验(副本关联表)'!$U41</f>
        <v>140</v>
      </c>
      <c r="U27">
        <f t="shared" si="2"/>
        <v>308</v>
      </c>
      <c r="V27" s="57">
        <f t="shared" si="3"/>
        <v>9.6400625978090761E-3</v>
      </c>
    </row>
    <row r="28" spans="1:22" ht="14.25" thickBot="1" x14ac:dyDescent="0.2">
      <c r="A28" s="72"/>
      <c r="B28" s="52">
        <f>[1]强化消耗石头!B33</f>
        <v>26</v>
      </c>
      <c r="C28" s="52">
        <v>6</v>
      </c>
      <c r="D28" s="52">
        <f>[1]强化消耗石头!D33</f>
        <v>35</v>
      </c>
      <c r="E28" s="52">
        <f>[1]强化消耗石头!E33</f>
        <v>75</v>
      </c>
      <c r="F28" s="52">
        <f>[1]强化消耗石头!F33</f>
        <v>5.5</v>
      </c>
      <c r="G28" s="52">
        <f>[1]强化消耗石头!G33</f>
        <v>192.5</v>
      </c>
      <c r="H28" s="52">
        <f>[1]强化消耗石头!H33</f>
        <v>1257.5</v>
      </c>
      <c r="I28" s="52">
        <f>[1]强化消耗石头!I33</f>
        <v>3</v>
      </c>
      <c r="J28" s="52">
        <f>[1]强化消耗石头!J33</f>
        <v>10</v>
      </c>
      <c r="K28" s="1">
        <v>25</v>
      </c>
      <c r="L28" s="1">
        <f t="shared" si="0"/>
        <v>37725</v>
      </c>
      <c r="M28" s="1"/>
      <c r="N28" s="1">
        <f ca="1">#REF!*$N$6</f>
        <v>15399.999999999998</v>
      </c>
      <c r="O28" s="1">
        <f>ROUNDDOWN(SUM($D$8:D28),0)</f>
        <v>319</v>
      </c>
      <c r="Q28">
        <f>ROUNDDOWN(O28/25,0)</f>
        <v>12</v>
      </c>
      <c r="R28">
        <f>Q28*25</f>
        <v>300</v>
      </c>
      <c r="S28">
        <f>([5]剧情副本产出分析!$N$31+[5]剧情副本产出分析!$O$31)/2</f>
        <v>2.2000000000000002</v>
      </c>
      <c r="T28">
        <f>'[2]宠物经验(副本关联表)'!$U42</f>
        <v>158</v>
      </c>
      <c r="U28">
        <f t="shared" si="2"/>
        <v>347.6</v>
      </c>
      <c r="V28" s="57">
        <f t="shared" si="3"/>
        <v>9.2140490390987418E-3</v>
      </c>
    </row>
    <row r="29" spans="1:22" ht="14.25" thickBot="1" x14ac:dyDescent="0.2">
      <c r="A29" s="72"/>
      <c r="B29" s="52">
        <f>[1]强化消耗石头!B34</f>
        <v>27</v>
      </c>
      <c r="C29" s="52">
        <v>7</v>
      </c>
      <c r="D29" s="52">
        <f>[1]强化消耗石头!D34</f>
        <v>50</v>
      </c>
      <c r="E29" s="52">
        <f>[1]强化消耗石头!E34</f>
        <v>70</v>
      </c>
      <c r="F29" s="52">
        <f>[1]强化消耗石头!F34</f>
        <v>6.5</v>
      </c>
      <c r="G29" s="52">
        <f>[1]强化消耗石头!G34</f>
        <v>325</v>
      </c>
      <c r="H29" s="52">
        <f>[1]强化消耗石头!H34</f>
        <v>1582.5</v>
      </c>
      <c r="I29" s="52">
        <f>[1]强化消耗石头!I34</f>
        <v>3</v>
      </c>
      <c r="J29" s="52">
        <f>[1]强化消耗石头!J34</f>
        <v>15</v>
      </c>
      <c r="K29" s="1">
        <v>26</v>
      </c>
      <c r="L29" s="1">
        <f t="shared" si="0"/>
        <v>47475</v>
      </c>
      <c r="M29" s="1"/>
      <c r="N29" s="1">
        <f ca="1">#REF!*$N$6</f>
        <v>19110</v>
      </c>
      <c r="O29" s="1">
        <f>ROUNDDOWN(SUM($D$8:D29),0)</f>
        <v>369</v>
      </c>
      <c r="Q29">
        <f t="shared" ref="Q29:Q52" si="6">ROUNDDOWN(O29/25,0)</f>
        <v>14</v>
      </c>
      <c r="R29">
        <f t="shared" ref="R29:R52" si="7">Q29*25</f>
        <v>350</v>
      </c>
      <c r="S29">
        <f>([5]剧情副本产出分析!$N$31+[5]剧情副本产出分析!$O$31)/2</f>
        <v>2.2000000000000002</v>
      </c>
      <c r="T29">
        <f>'[2]宠物经验(副本关联表)'!$U43</f>
        <v>188</v>
      </c>
      <c r="U29">
        <f t="shared" si="2"/>
        <v>413.6</v>
      </c>
      <c r="V29" s="57">
        <f t="shared" si="3"/>
        <v>8.7119536598209597E-3</v>
      </c>
    </row>
    <row r="30" spans="1:22" ht="14.25" thickBot="1" x14ac:dyDescent="0.2">
      <c r="A30" s="72"/>
      <c r="B30" s="52">
        <f>[1]强化消耗石头!B35</f>
        <v>28</v>
      </c>
      <c r="C30" s="52">
        <v>8</v>
      </c>
      <c r="D30" s="52">
        <f>[1]强化消耗石头!D35</f>
        <v>75</v>
      </c>
      <c r="E30" s="52">
        <f>[1]强化消耗石头!E35</f>
        <v>65</v>
      </c>
      <c r="F30" s="52">
        <f>[1]强化消耗石头!F35</f>
        <v>7</v>
      </c>
      <c r="G30" s="52">
        <f>[1]强化消耗石头!G35</f>
        <v>525</v>
      </c>
      <c r="H30" s="52">
        <f>[1]强化消耗石头!H35</f>
        <v>2107.5</v>
      </c>
      <c r="I30" s="52">
        <f>[1]强化消耗石头!I35</f>
        <v>3</v>
      </c>
      <c r="J30" s="52">
        <f>[1]强化消耗石头!J35</f>
        <v>15</v>
      </c>
      <c r="K30" s="1">
        <v>27</v>
      </c>
      <c r="L30" s="1">
        <f t="shared" si="0"/>
        <v>63225</v>
      </c>
      <c r="M30" s="1"/>
      <c r="N30" s="1">
        <f ca="1">#REF!*$N$6</f>
        <v>21560</v>
      </c>
      <c r="O30" s="1">
        <f>ROUNDDOWN(SUM($D$8:D30),0)</f>
        <v>444</v>
      </c>
      <c r="Q30">
        <f t="shared" si="6"/>
        <v>17</v>
      </c>
      <c r="R30">
        <f t="shared" si="7"/>
        <v>425</v>
      </c>
      <c r="S30">
        <f>([5]剧情副本产出分析!$N$31+[5]剧情副本产出分析!$O$31)/2</f>
        <v>2.2000000000000002</v>
      </c>
      <c r="T30">
        <f>'[2]宠物经验(副本关联表)'!$U44</f>
        <v>222</v>
      </c>
      <c r="U30">
        <f t="shared" si="2"/>
        <v>488.40000000000003</v>
      </c>
      <c r="V30" s="57">
        <f t="shared" si="3"/>
        <v>7.7247924080664299E-3</v>
      </c>
    </row>
    <row r="31" spans="1:22" ht="14.25" thickBot="1" x14ac:dyDescent="0.2">
      <c r="A31" s="72"/>
      <c r="B31" s="52">
        <f>[1]强化消耗石头!B36</f>
        <v>29</v>
      </c>
      <c r="C31" s="52">
        <v>9</v>
      </c>
      <c r="D31" s="52">
        <f>[1]强化消耗石头!D36</f>
        <v>75</v>
      </c>
      <c r="E31" s="52">
        <f>[1]强化消耗石头!E36</f>
        <v>60</v>
      </c>
      <c r="F31" s="52">
        <f>[1]强化消耗石头!F36</f>
        <v>8</v>
      </c>
      <c r="G31" s="52">
        <f>[1]强化消耗石头!G36</f>
        <v>600</v>
      </c>
      <c r="H31" s="52">
        <f>[1]强化消耗石头!H36</f>
        <v>2707.5</v>
      </c>
      <c r="I31" s="52">
        <f>[1]强化消耗石头!I36</f>
        <v>3</v>
      </c>
      <c r="J31" s="52">
        <f>[1]强化消耗石头!J36</f>
        <v>15</v>
      </c>
      <c r="K31" s="1">
        <v>28</v>
      </c>
      <c r="L31" s="1">
        <f t="shared" si="0"/>
        <v>81225</v>
      </c>
      <c r="M31" s="1">
        <v>3500</v>
      </c>
      <c r="N31" s="1">
        <f ca="1">#REF!*$N$6</f>
        <v>25760</v>
      </c>
      <c r="O31" s="1">
        <f>ROUNDDOWN(SUM($D$8:D31),0)</f>
        <v>519</v>
      </c>
      <c r="Q31">
        <f t="shared" si="6"/>
        <v>20</v>
      </c>
      <c r="R31">
        <f t="shared" si="7"/>
        <v>500</v>
      </c>
      <c r="S31">
        <f>([5]剧情副本产出分析!$N$31+[5]剧情副本产出分析!$O$31)/2</f>
        <v>2.2000000000000002</v>
      </c>
      <c r="T31">
        <f>'[2]宠物经验(副本关联表)'!$U45</f>
        <v>270</v>
      </c>
      <c r="U31">
        <f t="shared" si="2"/>
        <v>594</v>
      </c>
      <c r="V31" s="57">
        <f t="shared" si="3"/>
        <v>7.3130193905817176E-3</v>
      </c>
    </row>
    <row r="32" spans="1:22" ht="14.25" thickBot="1" x14ac:dyDescent="0.2">
      <c r="A32" s="72"/>
      <c r="B32" s="52">
        <f>[1]强化消耗石头!B37</f>
        <v>30</v>
      </c>
      <c r="C32" s="52">
        <f>[1]强化消耗石头!C37</f>
        <v>0</v>
      </c>
      <c r="D32" s="52">
        <f>[1]强化消耗石头!D37</f>
        <v>0</v>
      </c>
      <c r="E32" s="52">
        <f>[1]强化消耗石头!E37</f>
        <v>0</v>
      </c>
      <c r="F32" s="52">
        <f>[1]强化消耗石头!F37</f>
        <v>0</v>
      </c>
      <c r="G32" s="52">
        <f>[1]强化消耗石头!G37</f>
        <v>0</v>
      </c>
      <c r="H32" s="52">
        <f>[1]强化消耗石头!H37</f>
        <v>0</v>
      </c>
      <c r="I32" s="52">
        <f>[1]强化消耗石头!I37</f>
        <v>3</v>
      </c>
      <c r="J32" s="52">
        <f>[1]强化消耗石头!J37</f>
        <v>15</v>
      </c>
      <c r="K32" s="1">
        <v>29</v>
      </c>
      <c r="L32" s="1">
        <f t="shared" si="0"/>
        <v>0</v>
      </c>
      <c r="M32" s="1"/>
      <c r="N32" s="1">
        <f ca="1">#REF!*$N$6</f>
        <v>25760</v>
      </c>
      <c r="O32" s="1"/>
      <c r="S32">
        <f>([5]剧情副本产出分析!$N$31+[5]剧情副本产出分析!$O$31)/2</f>
        <v>2.2000000000000002</v>
      </c>
      <c r="T32">
        <f>'[2]宠物经验(副本关联表)'!$U46</f>
        <v>323</v>
      </c>
      <c r="U32">
        <f t="shared" si="2"/>
        <v>710.6</v>
      </c>
      <c r="V32" s="57"/>
    </row>
    <row r="33" spans="1:22" ht="14.25" thickBot="1" x14ac:dyDescent="0.2">
      <c r="A33" s="72"/>
      <c r="B33" s="52">
        <f>[1]强化消耗石头!B38</f>
        <v>31</v>
      </c>
      <c r="C33" s="52">
        <f>[1]强化消耗石头!C38</f>
        <v>0</v>
      </c>
      <c r="D33" s="52">
        <f>[1]强化消耗石头!D38</f>
        <v>0</v>
      </c>
      <c r="E33" s="52">
        <f>[1]强化消耗石头!E38</f>
        <v>0</v>
      </c>
      <c r="F33" s="52">
        <f>[1]强化消耗石头!F38</f>
        <v>0</v>
      </c>
      <c r="G33" s="52">
        <f>[1]强化消耗石头!G38</f>
        <v>0</v>
      </c>
      <c r="H33" s="52">
        <f>[1]强化消耗石头!H38</f>
        <v>0</v>
      </c>
      <c r="I33" s="52">
        <f>[1]强化消耗石头!I38</f>
        <v>3</v>
      </c>
      <c r="J33" s="52">
        <f>[1]强化消耗石头!J38</f>
        <v>15</v>
      </c>
      <c r="K33" s="1">
        <v>30</v>
      </c>
      <c r="L33" s="1">
        <f t="shared" si="0"/>
        <v>0</v>
      </c>
      <c r="M33" s="1"/>
      <c r="N33" s="1"/>
      <c r="O33" s="1"/>
      <c r="S33">
        <f>([5]剧情副本产出分析!$R$31+[5]剧情副本产出分析!$S$31)/2</f>
        <v>4.05</v>
      </c>
      <c r="T33">
        <f>'[2]宠物经验(副本关联表)'!$U47</f>
        <v>420</v>
      </c>
      <c r="U33">
        <f t="shared" si="2"/>
        <v>1701</v>
      </c>
      <c r="V33" s="57"/>
    </row>
    <row r="34" spans="1:22" ht="14.25" thickBot="1" x14ac:dyDescent="0.2">
      <c r="A34" s="72"/>
      <c r="B34" s="52">
        <f>[1]强化消耗石头!B39</f>
        <v>32</v>
      </c>
      <c r="C34" s="52">
        <f>[1]强化消耗石头!C39</f>
        <v>0</v>
      </c>
      <c r="D34" s="52">
        <f>[1]强化消耗石头!D39</f>
        <v>0</v>
      </c>
      <c r="E34" s="52">
        <f>[1]强化消耗石头!E39</f>
        <v>0</v>
      </c>
      <c r="F34" s="52">
        <f>[1]强化消耗石头!F39</f>
        <v>0</v>
      </c>
      <c r="G34" s="52">
        <f>[1]强化消耗石头!G39</f>
        <v>0</v>
      </c>
      <c r="H34" s="52">
        <f>[1]强化消耗石头!H39</f>
        <v>0</v>
      </c>
      <c r="I34" s="52">
        <f>[1]强化消耗石头!I39</f>
        <v>3</v>
      </c>
      <c r="J34" s="52">
        <f>[1]强化消耗石头!J39</f>
        <v>15</v>
      </c>
      <c r="K34" s="1">
        <v>31</v>
      </c>
      <c r="L34" s="1">
        <f t="shared" si="0"/>
        <v>0</v>
      </c>
      <c r="M34" s="1"/>
      <c r="N34" s="1"/>
      <c r="O34" s="1"/>
      <c r="S34">
        <f>([5]剧情副本产出分析!$R$31+[5]剧情副本产出分析!$S$31)/2</f>
        <v>4.05</v>
      </c>
      <c r="T34">
        <f>'[2]宠物经验(副本关联表)'!$U48</f>
        <v>499</v>
      </c>
      <c r="U34">
        <f t="shared" si="2"/>
        <v>2020.9499999999998</v>
      </c>
      <c r="V34" s="57"/>
    </row>
    <row r="35" spans="1:22" ht="14.25" thickBot="1" x14ac:dyDescent="0.2">
      <c r="A35" s="73" t="s">
        <v>45</v>
      </c>
      <c r="B35" s="52">
        <f>[1]强化消耗石头!B40</f>
        <v>33</v>
      </c>
      <c r="C35" s="52">
        <v>1</v>
      </c>
      <c r="D35" s="52">
        <f>[1]强化消耗石头!D40</f>
        <v>100</v>
      </c>
      <c r="E35" s="52">
        <f>[1]强化消耗石头!E40</f>
        <v>95</v>
      </c>
      <c r="F35" s="52">
        <f>[1]强化消耗石头!F40</f>
        <v>2</v>
      </c>
      <c r="G35" s="52">
        <f>[1]强化消耗石头!G40</f>
        <v>200</v>
      </c>
      <c r="H35" s="52">
        <f>[1]强化消耗石头!H40</f>
        <v>2907.5</v>
      </c>
      <c r="I35" s="52">
        <f>[1]强化消耗石头!I40</f>
        <v>4</v>
      </c>
      <c r="J35" s="52">
        <f>[1]强化消耗石头!J40</f>
        <v>25</v>
      </c>
      <c r="K35" s="1">
        <v>32</v>
      </c>
      <c r="L35" s="1">
        <f t="shared" si="0"/>
        <v>87225</v>
      </c>
      <c r="M35" s="1"/>
      <c r="N35" s="1">
        <f ca="1">#REF!*$N$6</f>
        <v>8400</v>
      </c>
      <c r="O35" s="1">
        <f>ROUNDDOWN(SUM($D$8:D35),0)</f>
        <v>619</v>
      </c>
      <c r="Q35">
        <f t="shared" si="6"/>
        <v>24</v>
      </c>
      <c r="R35">
        <f t="shared" si="7"/>
        <v>600</v>
      </c>
      <c r="S35">
        <f>([5]剧情副本产出分析!$R$31+[5]剧情副本产出分析!$S$31)/2</f>
        <v>4.05</v>
      </c>
      <c r="T35">
        <f>'[2]宠物经验(副本关联表)'!$U49</f>
        <v>620</v>
      </c>
      <c r="U35">
        <f t="shared" si="2"/>
        <v>2511</v>
      </c>
      <c r="V35" s="57">
        <f t="shared" si="3"/>
        <v>2.878761822871883E-2</v>
      </c>
    </row>
    <row r="36" spans="1:22" ht="14.25" thickBot="1" x14ac:dyDescent="0.2">
      <c r="A36" s="74"/>
      <c r="B36" s="52">
        <f>[1]强化消耗石头!B41</f>
        <v>34</v>
      </c>
      <c r="C36" s="52">
        <v>2</v>
      </c>
      <c r="D36" s="52">
        <f>[1]强化消耗石头!D41</f>
        <v>100</v>
      </c>
      <c r="E36" s="52">
        <f>[1]强化消耗石头!E41</f>
        <v>90</v>
      </c>
      <c r="F36" s="52">
        <f>[1]强化消耗石头!F41</f>
        <v>3</v>
      </c>
      <c r="G36" s="52">
        <f>[1]强化消耗石头!G41</f>
        <v>300</v>
      </c>
      <c r="H36" s="52">
        <f>[1]强化消耗石头!H41</f>
        <v>3207.5</v>
      </c>
      <c r="I36" s="52">
        <f>[1]强化消耗石头!I41</f>
        <v>4</v>
      </c>
      <c r="J36" s="52">
        <f>[1]强化消耗石头!J41</f>
        <v>25</v>
      </c>
      <c r="K36" s="1">
        <v>33</v>
      </c>
      <c r="L36" s="1">
        <f t="shared" si="0"/>
        <v>96225</v>
      </c>
      <c r="M36" s="1"/>
      <c r="N36" s="1">
        <f ca="1">#REF!*$N$6</f>
        <v>13230</v>
      </c>
      <c r="O36" s="1">
        <f>ROUNDDOWN(SUM($D$8:D36),0)</f>
        <v>719</v>
      </c>
      <c r="Q36">
        <f t="shared" si="6"/>
        <v>28</v>
      </c>
      <c r="R36">
        <f t="shared" si="7"/>
        <v>700</v>
      </c>
      <c r="S36">
        <f>([5]剧情副本产出分析!$R$31+[5]剧情副本产出分析!$S$31)/2</f>
        <v>4.05</v>
      </c>
      <c r="T36">
        <f>'[2]宠物经验(副本关联表)'!$U50</f>
        <v>700</v>
      </c>
      <c r="U36">
        <f t="shared" si="2"/>
        <v>2835</v>
      </c>
      <c r="V36" s="57">
        <f t="shared" si="3"/>
        <v>2.946219797349961E-2</v>
      </c>
    </row>
    <row r="37" spans="1:22" ht="14.25" thickBot="1" x14ac:dyDescent="0.2">
      <c r="A37" s="74"/>
      <c r="B37" s="52">
        <f>[1]强化消耗石头!B42</f>
        <v>35</v>
      </c>
      <c r="C37" s="52">
        <v>3</v>
      </c>
      <c r="D37" s="52">
        <f>[1]强化消耗石头!D42</f>
        <v>150</v>
      </c>
      <c r="E37" s="52">
        <f>[1]强化消耗石头!E42</f>
        <v>85</v>
      </c>
      <c r="F37" s="52">
        <f>[1]强化消耗石头!F42</f>
        <v>3.5</v>
      </c>
      <c r="G37" s="52">
        <f>[1]强化消耗石头!G42</f>
        <v>525</v>
      </c>
      <c r="H37" s="52">
        <f>[1]强化消耗石头!H42</f>
        <v>3732.5</v>
      </c>
      <c r="I37" s="52">
        <f>[1]强化消耗石头!I42</f>
        <v>4</v>
      </c>
      <c r="J37" s="52">
        <f>[1]强化消耗石头!J42</f>
        <v>25</v>
      </c>
      <c r="K37" s="1">
        <v>34</v>
      </c>
      <c r="L37" s="1">
        <f t="shared" si="0"/>
        <v>111975</v>
      </c>
      <c r="M37" s="1"/>
      <c r="N37" s="1">
        <f ca="1">#REF!*$N$6</f>
        <v>16169.999999999998</v>
      </c>
      <c r="O37" s="1">
        <f>ROUNDDOWN(SUM($D$8:D37),0)</f>
        <v>869</v>
      </c>
      <c r="Q37">
        <f t="shared" si="6"/>
        <v>34</v>
      </c>
      <c r="R37">
        <f t="shared" si="7"/>
        <v>850</v>
      </c>
      <c r="S37">
        <f>([5]剧情副本产出分析!$R$31+[5]剧情副本产出分析!$S$31)/2</f>
        <v>4.05</v>
      </c>
      <c r="T37">
        <f>'[2]宠物经验(副本关联表)'!$U51</f>
        <v>870</v>
      </c>
      <c r="U37">
        <f t="shared" si="2"/>
        <v>3523.5</v>
      </c>
      <c r="V37" s="57">
        <f t="shared" si="3"/>
        <v>3.1466845277963833E-2</v>
      </c>
    </row>
    <row r="38" spans="1:22" ht="14.25" thickBot="1" x14ac:dyDescent="0.2">
      <c r="A38" s="74"/>
      <c r="B38" s="52">
        <f>[1]强化消耗石头!B43</f>
        <v>36</v>
      </c>
      <c r="C38" s="52">
        <v>4</v>
      </c>
      <c r="D38" s="52">
        <f>[1]强化消耗石头!D43</f>
        <v>150</v>
      </c>
      <c r="E38" s="52">
        <f>[1]强化消耗石头!E43</f>
        <v>80</v>
      </c>
      <c r="F38" s="52">
        <f>[1]强化消耗石头!F43</f>
        <v>4.5</v>
      </c>
      <c r="G38" s="52">
        <f>[1]强化消耗石头!G43</f>
        <v>675</v>
      </c>
      <c r="H38" s="52">
        <f>[1]强化消耗石头!H43</f>
        <v>4407.5</v>
      </c>
      <c r="I38" s="52">
        <f>[1]强化消耗石头!I43</f>
        <v>4</v>
      </c>
      <c r="J38" s="52">
        <f>[1]强化消耗石头!J43</f>
        <v>25</v>
      </c>
      <c r="K38" s="1">
        <v>35</v>
      </c>
      <c r="L38" s="1">
        <f t="shared" si="0"/>
        <v>132225</v>
      </c>
      <c r="M38" s="1"/>
      <c r="N38" s="1">
        <f ca="1">#REF!*$N$6</f>
        <v>21735</v>
      </c>
      <c r="O38" s="1">
        <f>ROUNDDOWN(SUM($D$8:D38),0)</f>
        <v>1019</v>
      </c>
      <c r="Q38">
        <f t="shared" si="6"/>
        <v>40</v>
      </c>
      <c r="R38">
        <f t="shared" si="7"/>
        <v>1000</v>
      </c>
      <c r="S38">
        <f>([5]剧情副本产出分析!$R$31+[5]剧情副本产出分析!$S$31)/2</f>
        <v>4.05</v>
      </c>
      <c r="T38">
        <f>'[2]宠物经验(副本关联表)'!$U52</f>
        <v>1001</v>
      </c>
      <c r="U38">
        <f t="shared" si="2"/>
        <v>4054.0499999999997</v>
      </c>
      <c r="V38" s="57">
        <f t="shared" si="3"/>
        <v>3.0660238230289277E-2</v>
      </c>
    </row>
    <row r="39" spans="1:22" ht="14.25" thickBot="1" x14ac:dyDescent="0.2">
      <c r="A39" s="74"/>
      <c r="B39" s="52">
        <f>[1]强化消耗石头!B44</f>
        <v>37</v>
      </c>
      <c r="C39" s="52">
        <v>5</v>
      </c>
      <c r="D39" s="52">
        <f>[1]强化消耗石头!D44</f>
        <v>175</v>
      </c>
      <c r="E39" s="52">
        <f>[1]强化消耗石头!E44</f>
        <v>75</v>
      </c>
      <c r="F39" s="52">
        <f>[1]强化消耗石头!F44</f>
        <v>5.5</v>
      </c>
      <c r="G39" s="52">
        <f>[1]强化消耗石头!G44</f>
        <v>962.5</v>
      </c>
      <c r="H39" s="52">
        <f>[1]强化消耗石头!H44</f>
        <v>5370</v>
      </c>
      <c r="I39" s="52">
        <f>[1]强化消耗石头!I44</f>
        <v>4</v>
      </c>
      <c r="J39" s="52">
        <f>[1]强化消耗石头!J44</f>
        <v>25</v>
      </c>
      <c r="K39" s="1">
        <v>36</v>
      </c>
      <c r="L39" s="1">
        <f t="shared" si="0"/>
        <v>161100</v>
      </c>
      <c r="M39" s="1"/>
      <c r="N39" s="1">
        <f ca="1">#REF!*$N$6</f>
        <v>27720</v>
      </c>
      <c r="O39" s="1">
        <f>ROUNDDOWN(SUM($D$8:D39),0)</f>
        <v>1194</v>
      </c>
      <c r="Q39">
        <f t="shared" si="6"/>
        <v>47</v>
      </c>
      <c r="R39">
        <f t="shared" si="7"/>
        <v>1175</v>
      </c>
      <c r="S39">
        <f>([5]剧情副本产出分析!$R$31+[5]剧情副本产出分析!$S$31)/2</f>
        <v>4.05</v>
      </c>
      <c r="T39">
        <f>'[2]宠物经验(副本关联表)'!$U53</f>
        <v>1220</v>
      </c>
      <c r="U39">
        <f t="shared" si="2"/>
        <v>4941</v>
      </c>
      <c r="V39" s="57">
        <f t="shared" si="3"/>
        <v>3.0670391061452515E-2</v>
      </c>
    </row>
    <row r="40" spans="1:22" ht="14.25" thickBot="1" x14ac:dyDescent="0.2">
      <c r="A40" s="74"/>
      <c r="B40" s="52">
        <f>[1]强化消耗石头!B45</f>
        <v>38</v>
      </c>
      <c r="C40" s="52">
        <v>6</v>
      </c>
      <c r="D40" s="52">
        <f>[1]强化消耗石头!D45</f>
        <v>175</v>
      </c>
      <c r="E40" s="52">
        <f>[1]强化消耗石头!E45</f>
        <v>70</v>
      </c>
      <c r="F40" s="52">
        <f>[1]强化消耗石头!F45</f>
        <v>6.5</v>
      </c>
      <c r="G40" s="52">
        <f>[1]强化消耗石头!G45</f>
        <v>1137.5</v>
      </c>
      <c r="H40" s="52">
        <f>[1]强化消耗石头!H45</f>
        <v>6507.5</v>
      </c>
      <c r="I40" s="52">
        <f>[1]强化消耗石头!I45</f>
        <v>4</v>
      </c>
      <c r="J40" s="52">
        <f>[1]强化消耗石头!J45</f>
        <v>25</v>
      </c>
      <c r="K40" s="1">
        <v>37</v>
      </c>
      <c r="L40" s="1">
        <f t="shared" si="0"/>
        <v>195225</v>
      </c>
      <c r="M40" s="1"/>
      <c r="N40" s="1">
        <f ca="1">#REF!*$N$6</f>
        <v>34125</v>
      </c>
      <c r="O40" s="1">
        <f>ROUNDDOWN(SUM($D$8:D40),0)</f>
        <v>1369</v>
      </c>
      <c r="Q40">
        <f t="shared" si="6"/>
        <v>54</v>
      </c>
      <c r="R40">
        <f t="shared" si="7"/>
        <v>1350</v>
      </c>
      <c r="S40">
        <f>([5]剧情副本产出分析!$R$31+[5]剧情副本产出分析!$S$31)/2</f>
        <v>4.05</v>
      </c>
      <c r="T40">
        <f>'[2]宠物经验(副本关联表)'!$U54</f>
        <v>1377</v>
      </c>
      <c r="U40">
        <f t="shared" si="2"/>
        <v>5576.8499999999995</v>
      </c>
      <c r="V40" s="57">
        <f t="shared" si="3"/>
        <v>2.8566269688820589E-2</v>
      </c>
    </row>
    <row r="41" spans="1:22" ht="14.25" thickBot="1" x14ac:dyDescent="0.2">
      <c r="A41" s="74"/>
      <c r="B41" s="52">
        <f>[1]强化消耗石头!B46</f>
        <v>39</v>
      </c>
      <c r="C41" s="52">
        <v>7</v>
      </c>
      <c r="D41" s="52">
        <f>[1]强化消耗石头!D46</f>
        <v>200</v>
      </c>
      <c r="E41" s="52">
        <f>[1]强化消耗石头!E46</f>
        <v>65</v>
      </c>
      <c r="F41" s="52">
        <f>[1]强化消耗石头!F46</f>
        <v>7</v>
      </c>
      <c r="G41" s="52">
        <f>[1]强化消耗石头!G46</f>
        <v>1400</v>
      </c>
      <c r="H41" s="52">
        <f>[1]强化消耗石头!H46</f>
        <v>7907.5</v>
      </c>
      <c r="I41" s="52">
        <f>[1]强化消耗石头!I46</f>
        <v>4</v>
      </c>
      <c r="J41" s="52">
        <f>[1]强化消耗石头!J46</f>
        <v>25</v>
      </c>
      <c r="K41" s="1">
        <v>38</v>
      </c>
      <c r="L41" s="1">
        <f t="shared" si="0"/>
        <v>237225</v>
      </c>
      <c r="M41" s="1"/>
      <c r="N41" s="1">
        <f ca="1">#REF!*$N$6</f>
        <v>38220</v>
      </c>
      <c r="O41" s="1">
        <f>ROUNDDOWN(SUM($D$8:D41),0)</f>
        <v>1569</v>
      </c>
      <c r="Q41">
        <f t="shared" si="6"/>
        <v>62</v>
      </c>
      <c r="R41">
        <f t="shared" si="7"/>
        <v>1550</v>
      </c>
      <c r="S41">
        <f>([5]剧情副本产出分析!$R$31+[5]剧情副本产出分析!$S$31)/2</f>
        <v>4.05</v>
      </c>
      <c r="T41">
        <f>'[2]宠物经验(副本关联表)'!$U55</f>
        <v>1645</v>
      </c>
      <c r="U41">
        <f t="shared" si="2"/>
        <v>6662.25</v>
      </c>
      <c r="V41" s="57">
        <f t="shared" si="3"/>
        <v>2.8084097375908949E-2</v>
      </c>
    </row>
    <row r="42" spans="1:22" ht="14.25" thickBot="1" x14ac:dyDescent="0.2">
      <c r="A42" s="74"/>
      <c r="B42" s="52">
        <f>[1]强化消耗石头!B47</f>
        <v>40</v>
      </c>
      <c r="C42" s="52">
        <v>8</v>
      </c>
      <c r="D42" s="52">
        <f>[1]强化消耗石头!D47</f>
        <v>225</v>
      </c>
      <c r="E42" s="52">
        <f>[1]强化消耗石头!E47</f>
        <v>60</v>
      </c>
      <c r="F42" s="52">
        <f>[1]强化消耗石头!F47</f>
        <v>8</v>
      </c>
      <c r="G42" s="52">
        <f>[1]强化消耗石头!G47</f>
        <v>1800</v>
      </c>
      <c r="H42" s="52">
        <f>[1]强化消耗石头!H47</f>
        <v>9707.5</v>
      </c>
      <c r="I42" s="52">
        <f>[1]强化消耗石头!I47</f>
        <v>4</v>
      </c>
      <c r="J42" s="52">
        <f>[1]强化消耗石头!J47</f>
        <v>25</v>
      </c>
      <c r="K42" s="1">
        <v>39</v>
      </c>
      <c r="L42" s="1">
        <f t="shared" si="0"/>
        <v>291225</v>
      </c>
      <c r="M42" s="1"/>
      <c r="N42" s="1">
        <f ca="1">#REF!*$N$6</f>
        <v>45360</v>
      </c>
      <c r="O42" s="1">
        <f>ROUNDDOWN(SUM($D$8:D42),0)</f>
        <v>1794</v>
      </c>
      <c r="Q42">
        <f t="shared" si="6"/>
        <v>71</v>
      </c>
      <c r="R42">
        <f t="shared" si="7"/>
        <v>1775</v>
      </c>
      <c r="S42">
        <f>([5]剧情副本产出分析!$R$31+[5]剧情副本产出分析!$S$31)/2</f>
        <v>4.05</v>
      </c>
      <c r="T42">
        <f>'[2]宠物经验(副本关联表)'!$U56</f>
        <v>1828</v>
      </c>
      <c r="U42">
        <f t="shared" si="2"/>
        <v>7403.4</v>
      </c>
      <c r="V42" s="57">
        <f t="shared" si="3"/>
        <v>2.5421581251609579E-2</v>
      </c>
    </row>
    <row r="43" spans="1:22" ht="14.25" thickBot="1" x14ac:dyDescent="0.2">
      <c r="A43" s="74"/>
      <c r="B43" s="52">
        <f>[1]强化消耗石头!B48</f>
        <v>41</v>
      </c>
      <c r="C43" s="52">
        <v>9</v>
      </c>
      <c r="D43" s="52">
        <f>[1]强化消耗石头!D48</f>
        <v>225</v>
      </c>
      <c r="E43" s="52">
        <f>[1]强化消耗石头!E48</f>
        <v>55</v>
      </c>
      <c r="F43" s="52">
        <f>[1]强化消耗石头!F48</f>
        <v>9</v>
      </c>
      <c r="G43" s="52">
        <f>[1]强化消耗石头!G48</f>
        <v>2025</v>
      </c>
      <c r="H43" s="52">
        <f>[1]强化消耗石头!H48</f>
        <v>11732.5</v>
      </c>
      <c r="I43" s="52">
        <f>[1]强化消耗石头!I48</f>
        <v>4</v>
      </c>
      <c r="J43" s="52">
        <f>[1]强化消耗石头!J48</f>
        <v>25</v>
      </c>
      <c r="K43" s="1">
        <v>40</v>
      </c>
      <c r="L43" s="1">
        <f t="shared" si="0"/>
        <v>351975</v>
      </c>
      <c r="M43" s="1">
        <v>7500</v>
      </c>
      <c r="N43" s="1">
        <f ca="1">#REF!*$N$6</f>
        <v>52920</v>
      </c>
      <c r="O43" s="1">
        <f>ROUNDDOWN(SUM($D$8:D43),0)</f>
        <v>2019</v>
      </c>
      <c r="Q43">
        <f t="shared" si="6"/>
        <v>80</v>
      </c>
      <c r="R43">
        <f t="shared" si="7"/>
        <v>2000</v>
      </c>
      <c r="S43">
        <f>([5]剧情副本产出分析!$R$31+[5]剧情副本产出分析!$S$31)/2</f>
        <v>4.05</v>
      </c>
      <c r="T43">
        <f>'[2]宠物经验(副本关联表)'!$U57</f>
        <v>2146</v>
      </c>
      <c r="U43">
        <f t="shared" si="2"/>
        <v>8691.2999999999993</v>
      </c>
      <c r="V43" s="57">
        <f t="shared" si="3"/>
        <v>2.4692946942254421E-2</v>
      </c>
    </row>
    <row r="44" spans="1:22" ht="14.25" thickBot="1" x14ac:dyDescent="0.2">
      <c r="A44" s="75" t="s">
        <v>46</v>
      </c>
      <c r="B44" s="52">
        <f>[1]强化消耗石头!B49</f>
        <v>42</v>
      </c>
      <c r="C44" s="52">
        <v>1</v>
      </c>
      <c r="D44" s="52">
        <f>[1]强化消耗石头!D49</f>
        <v>100</v>
      </c>
      <c r="E44" s="52">
        <f>[1]强化消耗石头!E49</f>
        <v>85</v>
      </c>
      <c r="F44" s="52">
        <f>[1]强化消耗石头!F49</f>
        <v>3.5</v>
      </c>
      <c r="G44" s="52">
        <f>[1]强化消耗石头!G49</f>
        <v>350</v>
      </c>
      <c r="H44" s="52">
        <f>[1]强化消耗石头!H49</f>
        <v>12082.5</v>
      </c>
      <c r="I44" s="52">
        <f>[1]强化消耗石头!I49</f>
        <v>5</v>
      </c>
      <c r="J44" s="52">
        <f>[1]强化消耗石头!J49</f>
        <v>50</v>
      </c>
      <c r="K44" s="1">
        <v>41</v>
      </c>
      <c r="L44" s="1">
        <f t="shared" si="0"/>
        <v>362475</v>
      </c>
      <c r="M44" s="1"/>
      <c r="N44" s="1">
        <f ca="1">#REF!*$N$6</f>
        <v>36750</v>
      </c>
      <c r="O44" s="1">
        <f>ROUNDDOWN(SUM($D$8:D44),0)</f>
        <v>2119</v>
      </c>
      <c r="Q44">
        <f t="shared" si="6"/>
        <v>84</v>
      </c>
      <c r="R44">
        <f t="shared" si="7"/>
        <v>2100</v>
      </c>
      <c r="S44">
        <f>([5]剧情副本产出分析!$V$31+[5]剧情副本产出分析!$W$31)/2</f>
        <v>9.75</v>
      </c>
      <c r="T44">
        <f>'[2]宠物经验(副本关联表)'!$U58</f>
        <v>2378</v>
      </c>
      <c r="U44">
        <f t="shared" si="2"/>
        <v>23185.5</v>
      </c>
      <c r="V44" s="57">
        <f t="shared" si="3"/>
        <v>6.3964411338713015E-2</v>
      </c>
    </row>
    <row r="45" spans="1:22" ht="14.25" thickBot="1" x14ac:dyDescent="0.2">
      <c r="A45" s="76"/>
      <c r="B45" s="52">
        <f>[1]强化消耗石头!B50</f>
        <v>43</v>
      </c>
      <c r="C45" s="52">
        <v>2</v>
      </c>
      <c r="D45" s="52">
        <f>[1]强化消耗石头!D50</f>
        <v>125</v>
      </c>
      <c r="E45" s="52">
        <f>[1]强化消耗石头!E50</f>
        <v>80</v>
      </c>
      <c r="F45" s="52">
        <f>[1]强化消耗石头!F50</f>
        <v>4.5</v>
      </c>
      <c r="G45" s="52">
        <f>[1]强化消耗石头!G50</f>
        <v>562.5</v>
      </c>
      <c r="H45" s="52">
        <f>[1]强化消耗石头!H50</f>
        <v>12645</v>
      </c>
      <c r="I45" s="52">
        <f>[1]强化消耗石头!I50</f>
        <v>5</v>
      </c>
      <c r="J45" s="52">
        <f>[1]强化消耗石头!J50</f>
        <v>50</v>
      </c>
      <c r="K45" s="1">
        <v>42</v>
      </c>
      <c r="L45" s="1">
        <f t="shared" si="0"/>
        <v>379350</v>
      </c>
      <c r="M45" s="1"/>
      <c r="N45" s="1">
        <f ca="1">#REF!*$N$6</f>
        <v>50400</v>
      </c>
      <c r="O45" s="1">
        <f>ROUNDDOWN(SUM($D$8:D45),0)</f>
        <v>2244</v>
      </c>
      <c r="Q45">
        <f t="shared" si="6"/>
        <v>89</v>
      </c>
      <c r="R45">
        <f t="shared" si="7"/>
        <v>2225</v>
      </c>
      <c r="S45">
        <f>([5]剧情副本产出分析!$V$31+[5]剧情副本产出分析!$W$31)/2</f>
        <v>9.75</v>
      </c>
      <c r="T45">
        <f>'[2]宠物经验(副本关联表)'!$U59</f>
        <v>2747</v>
      </c>
      <c r="U45">
        <f t="shared" si="2"/>
        <v>26783.25</v>
      </c>
      <c r="V45" s="57">
        <f t="shared" si="3"/>
        <v>7.0603005140371683E-2</v>
      </c>
    </row>
    <row r="46" spans="1:22" ht="14.25" thickBot="1" x14ac:dyDescent="0.2">
      <c r="A46" s="76"/>
      <c r="B46" s="52">
        <f>[1]强化消耗石头!B51</f>
        <v>44</v>
      </c>
      <c r="C46" s="52">
        <v>3</v>
      </c>
      <c r="D46" s="52">
        <f>[1]强化消耗石头!D51</f>
        <v>150</v>
      </c>
      <c r="E46" s="52">
        <f>[1]强化消耗石头!E51</f>
        <v>75</v>
      </c>
      <c r="F46" s="52">
        <f>[1]强化消耗石头!F51</f>
        <v>5.5</v>
      </c>
      <c r="G46" s="52">
        <f>[1]强化消耗石头!G51</f>
        <v>825</v>
      </c>
      <c r="H46" s="52">
        <f>[1]强化消耗石头!H51</f>
        <v>13470</v>
      </c>
      <c r="I46" s="52">
        <f>[1]强化消耗石头!I51</f>
        <v>5</v>
      </c>
      <c r="J46" s="52">
        <f>[1]强化消耗石头!J51</f>
        <v>50</v>
      </c>
      <c r="K46" s="1">
        <v>43</v>
      </c>
      <c r="L46" s="1">
        <f t="shared" si="0"/>
        <v>404100</v>
      </c>
      <c r="M46" s="1"/>
      <c r="N46" s="1">
        <f ca="1">#REF!*$N$6</f>
        <v>65449.999999999993</v>
      </c>
      <c r="O46" s="1">
        <f>ROUNDDOWN(SUM($D$8:D46),0)</f>
        <v>2394</v>
      </c>
      <c r="Q46">
        <f t="shared" si="6"/>
        <v>95</v>
      </c>
      <c r="R46">
        <f t="shared" si="7"/>
        <v>2375</v>
      </c>
      <c r="S46">
        <f>([5]剧情副本产出分析!$V$31+[5]剧情副本产出分析!$W$31)/2</f>
        <v>9.75</v>
      </c>
      <c r="T46">
        <f>'[2]宠物经验(副本关联表)'!$U60</f>
        <v>3078</v>
      </c>
      <c r="U46">
        <f t="shared" si="2"/>
        <v>30010.5</v>
      </c>
      <c r="V46" s="57">
        <f t="shared" si="3"/>
        <v>7.4265033407572387E-2</v>
      </c>
    </row>
    <row r="47" spans="1:22" ht="14.25" thickBot="1" x14ac:dyDescent="0.2">
      <c r="A47" s="76"/>
      <c r="B47" s="52">
        <f>[1]强化消耗石头!B52</f>
        <v>45</v>
      </c>
      <c r="C47" s="52">
        <v>4</v>
      </c>
      <c r="D47" s="52">
        <f>[1]强化消耗石头!D52</f>
        <v>175</v>
      </c>
      <c r="E47" s="52">
        <f>[1]强化消耗石头!E52</f>
        <v>70</v>
      </c>
      <c r="F47" s="52">
        <f>[1]强化消耗石头!F52</f>
        <v>6.5</v>
      </c>
      <c r="G47" s="52">
        <f>[1]强化消耗石头!G52</f>
        <v>1137.5</v>
      </c>
      <c r="H47" s="52">
        <f>[1]强化消耗石头!H52</f>
        <v>14607.5</v>
      </c>
      <c r="I47" s="52">
        <f>[1]强化消耗石头!I52</f>
        <v>5</v>
      </c>
      <c r="J47" s="52">
        <f>[1]强化消耗石头!J52</f>
        <v>50</v>
      </c>
      <c r="K47" s="1">
        <v>44</v>
      </c>
      <c r="L47" s="1">
        <f t="shared" si="0"/>
        <v>438225</v>
      </c>
      <c r="M47" s="1"/>
      <c r="N47" s="1">
        <f ca="1">#REF!*$N$6</f>
        <v>81900</v>
      </c>
      <c r="O47" s="1">
        <f>ROUNDDOWN(SUM($D$8:D47),0)</f>
        <v>2569</v>
      </c>
      <c r="Q47">
        <f t="shared" si="6"/>
        <v>102</v>
      </c>
      <c r="R47">
        <f t="shared" si="7"/>
        <v>2550</v>
      </c>
      <c r="S47">
        <f>([5]剧情副本产出分析!$V$31+[5]剧情副本产出分析!$W$31)/2</f>
        <v>9.75</v>
      </c>
      <c r="T47">
        <f>'[2]宠物经验(副本关联表)'!$U61</f>
        <v>3648</v>
      </c>
      <c r="U47">
        <f t="shared" si="2"/>
        <v>35568</v>
      </c>
      <c r="V47" s="57">
        <f t="shared" si="3"/>
        <v>8.1163785726510354E-2</v>
      </c>
    </row>
    <row r="48" spans="1:22" ht="14.25" thickBot="1" x14ac:dyDescent="0.2">
      <c r="A48" s="76"/>
      <c r="B48" s="52">
        <f>[1]强化消耗石头!B53</f>
        <v>46</v>
      </c>
      <c r="C48" s="52">
        <v>5</v>
      </c>
      <c r="D48" s="52">
        <f>[1]强化消耗石头!D53</f>
        <v>200</v>
      </c>
      <c r="E48" s="52">
        <f>[1]强化消耗石头!E53</f>
        <v>65</v>
      </c>
      <c r="F48" s="52">
        <f>[1]强化消耗石头!F53</f>
        <v>7</v>
      </c>
      <c r="G48" s="52">
        <f>[1]强化消耗石头!G53</f>
        <v>1400</v>
      </c>
      <c r="H48" s="52">
        <f>[1]强化消耗石头!H53</f>
        <v>16007.5</v>
      </c>
      <c r="I48" s="52">
        <f>[1]强化消耗石头!I53</f>
        <v>5</v>
      </c>
      <c r="J48" s="52">
        <f>[1]强化消耗石头!J53</f>
        <v>50</v>
      </c>
      <c r="K48" s="1">
        <v>45</v>
      </c>
      <c r="L48" s="1">
        <f t="shared" si="0"/>
        <v>480225</v>
      </c>
      <c r="M48" s="1"/>
      <c r="N48" s="1">
        <f ca="1">#REF!*$N$6</f>
        <v>93100</v>
      </c>
      <c r="O48" s="1">
        <f>ROUNDDOWN(SUM($D$8:D48),0)</f>
        <v>2769</v>
      </c>
      <c r="Q48">
        <f t="shared" si="6"/>
        <v>110</v>
      </c>
      <c r="R48">
        <f t="shared" si="7"/>
        <v>2750</v>
      </c>
      <c r="S48">
        <f>([5]剧情副本产出分析!$V$31+[5]剧情副本产出分析!$W$31)/2</f>
        <v>9.75</v>
      </c>
      <c r="T48">
        <f>'[2]宠物经验(副本关联表)'!$U62</f>
        <v>4178</v>
      </c>
      <c r="U48">
        <f t="shared" si="2"/>
        <v>40735.5</v>
      </c>
      <c r="V48" s="57">
        <f t="shared" si="3"/>
        <v>8.4825862876776514E-2</v>
      </c>
    </row>
    <row r="49" spans="1:22" ht="14.25" thickBot="1" x14ac:dyDescent="0.2">
      <c r="A49" s="76"/>
      <c r="B49" s="52">
        <f>[1]强化消耗石头!B54</f>
        <v>47</v>
      </c>
      <c r="C49" s="52">
        <v>6</v>
      </c>
      <c r="D49" s="52">
        <f>[1]强化消耗石头!D54</f>
        <v>225</v>
      </c>
      <c r="E49" s="52">
        <f>[1]强化消耗石头!E54</f>
        <v>60</v>
      </c>
      <c r="F49" s="52">
        <f>[1]强化消耗石头!F54</f>
        <v>8</v>
      </c>
      <c r="G49" s="52">
        <f>[1]强化消耗石头!G54</f>
        <v>1800</v>
      </c>
      <c r="H49" s="52">
        <f>[1]强化消耗石头!H54</f>
        <v>17807.5</v>
      </c>
      <c r="I49" s="52">
        <f>[1]强化消耗石头!I54</f>
        <v>5</v>
      </c>
      <c r="J49" s="52">
        <f>[1]强化消耗石头!J54</f>
        <v>50</v>
      </c>
      <c r="K49" s="1">
        <v>46</v>
      </c>
      <c r="L49" s="1">
        <f t="shared" si="0"/>
        <v>534225</v>
      </c>
      <c r="M49" s="1"/>
      <c r="N49" s="1">
        <f ca="1">#REF!*$N$6</f>
        <v>112000</v>
      </c>
      <c r="O49" s="1">
        <f>ROUNDDOWN(SUM($D$8:D49),0)</f>
        <v>2994</v>
      </c>
      <c r="Q49">
        <f t="shared" si="6"/>
        <v>119</v>
      </c>
      <c r="R49">
        <f t="shared" si="7"/>
        <v>2975</v>
      </c>
      <c r="S49">
        <f>([5]剧情副本产出分析!$V$31+[5]剧情副本产出分析!$W$31)/2</f>
        <v>9.75</v>
      </c>
      <c r="T49">
        <f>'[2]宠物经验(副本关联表)'!$U63</f>
        <v>4948</v>
      </c>
      <c r="U49">
        <f t="shared" si="2"/>
        <v>48243</v>
      </c>
      <c r="V49" s="57">
        <f t="shared" si="3"/>
        <v>9.0304646918433248E-2</v>
      </c>
    </row>
    <row r="50" spans="1:22" ht="14.25" thickBot="1" x14ac:dyDescent="0.2">
      <c r="A50" s="76"/>
      <c r="B50" s="52">
        <f>[1]强化消耗石头!B55</f>
        <v>48</v>
      </c>
      <c r="C50" s="52">
        <v>7</v>
      </c>
      <c r="D50" s="52">
        <f>[1]强化消耗石头!D55</f>
        <v>250</v>
      </c>
      <c r="E50" s="52">
        <f>[1]强化消耗石头!E55</f>
        <v>55</v>
      </c>
      <c r="F50" s="52">
        <f>[1]强化消耗石头!F55</f>
        <v>9</v>
      </c>
      <c r="G50" s="52">
        <f>[1]强化消耗石头!G55</f>
        <v>2250</v>
      </c>
      <c r="H50" s="52">
        <f>[1]强化消耗石头!H55</f>
        <v>20057.5</v>
      </c>
      <c r="I50" s="52">
        <f>[1]强化消耗石头!I55</f>
        <v>5</v>
      </c>
      <c r="J50" s="52">
        <f>[1]强化消耗石头!J55</f>
        <v>50</v>
      </c>
      <c r="K50" s="1">
        <v>47</v>
      </c>
      <c r="L50" s="1">
        <f t="shared" si="0"/>
        <v>601725</v>
      </c>
      <c r="M50" s="1"/>
      <c r="N50" s="1">
        <f ca="1">#REF!*$N$6</f>
        <v>132300</v>
      </c>
      <c r="O50" s="1">
        <f>ROUNDDOWN(SUM($D$8:D50),0)</f>
        <v>3244</v>
      </c>
      <c r="Q50">
        <f t="shared" si="6"/>
        <v>129</v>
      </c>
      <c r="R50">
        <f t="shared" si="7"/>
        <v>3225</v>
      </c>
      <c r="S50">
        <f>([5]剧情副本产出分析!$V$31+[5]剧情副本产出分析!$W$31)/2</f>
        <v>9.75</v>
      </c>
      <c r="T50">
        <f>'[2]宠物经验(副本关联表)'!$U64</f>
        <v>5679</v>
      </c>
      <c r="U50">
        <f t="shared" si="2"/>
        <v>55370.25</v>
      </c>
      <c r="V50" s="57">
        <f t="shared" si="3"/>
        <v>9.201919481490714E-2</v>
      </c>
    </row>
    <row r="51" spans="1:22" ht="14.25" thickBot="1" x14ac:dyDescent="0.2">
      <c r="A51" s="76"/>
      <c r="B51" s="52">
        <f>[1]强化消耗石头!B56</f>
        <v>49</v>
      </c>
      <c r="C51" s="52">
        <v>8</v>
      </c>
      <c r="D51" s="52">
        <f>[1]强化消耗石头!D56</f>
        <v>275</v>
      </c>
      <c r="E51" s="52">
        <f>[1]强化消耗石头!E56</f>
        <v>50</v>
      </c>
      <c r="F51" s="52">
        <f>[1]强化消耗石头!F56</f>
        <v>9.5</v>
      </c>
      <c r="G51" s="52">
        <f>[1]强化消耗石头!G56</f>
        <v>2612.5</v>
      </c>
      <c r="H51" s="52">
        <f>[1]强化消耗石头!H56</f>
        <v>22670</v>
      </c>
      <c r="I51" s="52">
        <f>[1]强化消耗石头!I56</f>
        <v>5</v>
      </c>
      <c r="J51" s="52">
        <f>[1]强化消耗石头!J56</f>
        <v>50</v>
      </c>
      <c r="K51" s="1">
        <v>48</v>
      </c>
      <c r="L51" s="1">
        <f t="shared" si="0"/>
        <v>680100</v>
      </c>
      <c r="M51" s="1"/>
      <c r="N51" s="1">
        <f ca="1">#REF!*$N$6</f>
        <v>146300</v>
      </c>
      <c r="O51" s="1">
        <f>ROUNDDOWN(SUM($D$8:D51),0)</f>
        <v>3519</v>
      </c>
      <c r="Q51">
        <f t="shared" si="6"/>
        <v>140</v>
      </c>
      <c r="R51">
        <f t="shared" si="7"/>
        <v>3500</v>
      </c>
      <c r="S51">
        <f>([5]剧情副本产出分析!$V$31+[5]剧情副本产出分析!$W$31)/2</f>
        <v>9.75</v>
      </c>
      <c r="T51">
        <f>'[2]宠物经验(副本关联表)'!$U65</f>
        <v>6648</v>
      </c>
      <c r="U51">
        <f t="shared" si="2"/>
        <v>64818</v>
      </c>
      <c r="V51" s="57">
        <f t="shared" si="3"/>
        <v>9.5306572562858405E-2</v>
      </c>
    </row>
    <row r="52" spans="1:22" ht="14.25" thickBot="1" x14ac:dyDescent="0.2">
      <c r="A52" s="77"/>
      <c r="B52" s="52">
        <f>[1]强化消耗石头!B57</f>
        <v>50</v>
      </c>
      <c r="C52" s="52">
        <v>9</v>
      </c>
      <c r="D52" s="52">
        <f>[1]强化消耗石头!D57</f>
        <v>300</v>
      </c>
      <c r="E52" s="52">
        <f>[1]强化消耗石头!E57</f>
        <v>45</v>
      </c>
      <c r="F52" s="52">
        <f>[1]强化消耗石头!F57</f>
        <v>10.5</v>
      </c>
      <c r="G52" s="52">
        <f>[1]强化消耗石头!G57</f>
        <v>3150</v>
      </c>
      <c r="H52" s="52">
        <f>[1]强化消耗石头!H57</f>
        <v>25820</v>
      </c>
      <c r="I52" s="52">
        <f>[1]强化消耗石头!I57</f>
        <v>5</v>
      </c>
      <c r="J52" s="52">
        <f>[1]强化消耗石头!J57</f>
        <v>50</v>
      </c>
      <c r="K52" s="1">
        <v>49</v>
      </c>
      <c r="L52" s="1">
        <f t="shared" si="0"/>
        <v>774600</v>
      </c>
      <c r="M52" s="1">
        <v>25000</v>
      </c>
      <c r="N52" s="1">
        <f ca="1">#REF!*$N$6</f>
        <v>169050</v>
      </c>
      <c r="O52" s="1">
        <f>ROUNDDOWN(SUM($D$8:D52),0)</f>
        <v>3819</v>
      </c>
      <c r="Q52">
        <f t="shared" si="6"/>
        <v>152</v>
      </c>
      <c r="R52">
        <f t="shared" si="7"/>
        <v>3800</v>
      </c>
      <c r="S52">
        <f>([5]剧情副本产出分析!$V$31+[5]剧情副本产出分析!$W$31)/2</f>
        <v>9.75</v>
      </c>
      <c r="T52">
        <f>'[2]宠物经验(副本关联表)'!$U66</f>
        <v>7580</v>
      </c>
      <c r="U52">
        <f t="shared" si="2"/>
        <v>73905</v>
      </c>
      <c r="V52" s="57">
        <f t="shared" si="3"/>
        <v>9.5410534469403563E-2</v>
      </c>
    </row>
  </sheetData>
  <mergeCells count="5">
    <mergeCell ref="A3:A12"/>
    <mergeCell ref="A13:A22"/>
    <mergeCell ref="A23:A34"/>
    <mergeCell ref="A35:A43"/>
    <mergeCell ref="A44:A52"/>
  </mergeCells>
  <phoneticPr fontId="7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D23" sqref="D23"/>
    </sheetView>
  </sheetViews>
  <sheetFormatPr defaultRowHeight="13.5" outlineLevelCol="1" x14ac:dyDescent="0.15"/>
  <cols>
    <col min="4" max="4" width="11" bestFit="1" customWidth="1"/>
    <col min="9" max="13" width="9" hidden="1" customWidth="1" outlineLevel="1"/>
    <col min="14" max="14" width="9" collapsed="1"/>
  </cols>
  <sheetData>
    <row r="2" spans="1:9" x14ac:dyDescent="0.15">
      <c r="B2" t="s">
        <v>51</v>
      </c>
    </row>
    <row r="3" spans="1:9" x14ac:dyDescent="0.15">
      <c r="C3" t="s">
        <v>69</v>
      </c>
      <c r="I3" t="s">
        <v>60</v>
      </c>
    </row>
    <row r="5" spans="1:9" x14ac:dyDescent="0.15">
      <c r="I5" t="s">
        <v>70</v>
      </c>
    </row>
    <row r="6" spans="1:9" x14ac:dyDescent="0.15">
      <c r="B6" t="s">
        <v>61</v>
      </c>
      <c r="C6" t="s">
        <v>58</v>
      </c>
      <c r="D6" t="s">
        <v>59</v>
      </c>
      <c r="G6" t="s">
        <v>64</v>
      </c>
    </row>
    <row r="7" spans="1:9" x14ac:dyDescent="0.15">
      <c r="A7" t="s">
        <v>63</v>
      </c>
      <c r="B7" t="s">
        <v>52</v>
      </c>
      <c r="C7">
        <f>([5]困难本!$B$21+[5]困难本!$C$21)/2</f>
        <v>0.5</v>
      </c>
      <c r="E7">
        <f>'[2]宠物经验(副本关联表)'!$V$23</f>
        <v>45</v>
      </c>
      <c r="F7">
        <f>(C7+D7)*E7</f>
        <v>22.5</v>
      </c>
      <c r="G7">
        <v>50</v>
      </c>
      <c r="H7">
        <f>G7*5</f>
        <v>250</v>
      </c>
    </row>
    <row r="8" spans="1:9" x14ac:dyDescent="0.15">
      <c r="B8" t="s">
        <v>53</v>
      </c>
      <c r="C8">
        <f>([5]困难本!$F$21+[5]困难本!$G$21)/2</f>
        <v>0.7</v>
      </c>
      <c r="E8">
        <f>'[2]宠物经验(副本关联表)'!$V$32</f>
        <v>323</v>
      </c>
      <c r="F8">
        <f>(C8+D8)*E8</f>
        <v>226.1</v>
      </c>
      <c r="G8">
        <v>100</v>
      </c>
      <c r="H8">
        <f t="shared" ref="H8:H12" si="0">G8*5</f>
        <v>500</v>
      </c>
    </row>
    <row r="9" spans="1:9" x14ac:dyDescent="0.15">
      <c r="B9" t="s">
        <v>54</v>
      </c>
      <c r="C9">
        <f>([5]困难本!$J$21+[5]困难本!$K$21)/2</f>
        <v>0.7350000000000001</v>
      </c>
      <c r="D9">
        <f>[6]大冒险!$N$18</f>
        <v>1.26</v>
      </c>
      <c r="E9">
        <f>'[2]宠物经验(副本关联表)'!$V$40</f>
        <v>685</v>
      </c>
      <c r="F9">
        <f t="shared" ref="F9:F12" si="1">(C9+D9)*E9</f>
        <v>1366.575</v>
      </c>
      <c r="G9">
        <v>300</v>
      </c>
      <c r="H9">
        <f t="shared" si="0"/>
        <v>1500</v>
      </c>
    </row>
    <row r="10" spans="1:9" x14ac:dyDescent="0.15">
      <c r="B10" t="s">
        <v>55</v>
      </c>
      <c r="C10">
        <f>([5]困难本!$N$21+[5]困难本!$O$21)/2</f>
        <v>0.82499999999999996</v>
      </c>
      <c r="D10">
        <f>[6]大冒险!$N$21</f>
        <v>1.47</v>
      </c>
      <c r="E10">
        <f>'[2]宠物经验(副本关联表)'!$V$47</f>
        <v>1721</v>
      </c>
      <c r="F10">
        <f t="shared" si="1"/>
        <v>3949.6949999999997</v>
      </c>
      <c r="G10">
        <v>600</v>
      </c>
      <c r="H10">
        <f t="shared" si="0"/>
        <v>3000</v>
      </c>
    </row>
    <row r="11" spans="1:9" x14ac:dyDescent="0.15">
      <c r="B11" t="s">
        <v>56</v>
      </c>
      <c r="C11">
        <f>([5]困难本!$R$21+[5]困难本!$S$21)/2</f>
        <v>0.9850000000000001</v>
      </c>
      <c r="D11">
        <f>[6]大冒险!$N$24</f>
        <v>1.68</v>
      </c>
      <c r="E11">
        <f>'[2]宠物经验(副本关联表)'!$V$57</f>
        <v>11906</v>
      </c>
      <c r="F11">
        <f t="shared" si="1"/>
        <v>31729.49</v>
      </c>
      <c r="G11">
        <v>800</v>
      </c>
      <c r="H11">
        <f t="shared" si="0"/>
        <v>4000</v>
      </c>
    </row>
    <row r="12" spans="1:9" x14ac:dyDescent="0.15">
      <c r="B12" t="s">
        <v>57</v>
      </c>
      <c r="C12">
        <f>([5]困难本!$V$21+[5]困难本!$W$21)/2</f>
        <v>1.345</v>
      </c>
      <c r="D12">
        <f>[6]大冒险!$N$27</f>
        <v>2.1</v>
      </c>
      <c r="E12">
        <f>'[2]宠物经验(副本关联表)'!$V$66</f>
        <v>40884</v>
      </c>
      <c r="F12">
        <f t="shared" si="1"/>
        <v>140845.38</v>
      </c>
      <c r="G12">
        <v>1500</v>
      </c>
      <c r="H12">
        <f t="shared" si="0"/>
        <v>7500</v>
      </c>
    </row>
    <row r="15" spans="1:9" x14ac:dyDescent="0.15">
      <c r="B15" t="s">
        <v>71</v>
      </c>
    </row>
    <row r="16" spans="1:9" x14ac:dyDescent="0.15">
      <c r="B16" t="s">
        <v>61</v>
      </c>
      <c r="C16" t="s">
        <v>58</v>
      </c>
      <c r="D16" t="s">
        <v>59</v>
      </c>
      <c r="G16" t="s">
        <v>64</v>
      </c>
    </row>
    <row r="17" spans="2:8" x14ac:dyDescent="0.15">
      <c r="B17" t="s">
        <v>52</v>
      </c>
      <c r="C17">
        <f>([5]剧情副本产出分析!$D$32+[5]困难本!$E$32)/2</f>
        <v>2.5000000000000001E-2</v>
      </c>
      <c r="E17">
        <f>'[2]宠物经验(副本关联表)'!$V$23</f>
        <v>45</v>
      </c>
      <c r="F17">
        <f>(C17+D17)*E17</f>
        <v>1.125</v>
      </c>
      <c r="G17">
        <v>10</v>
      </c>
      <c r="H17">
        <f>G17*30</f>
        <v>300</v>
      </c>
    </row>
    <row r="18" spans="2:8" x14ac:dyDescent="0.15">
      <c r="B18" t="s">
        <v>53</v>
      </c>
      <c r="C18">
        <f>([5]剧情副本产出分析!$H$32+[5]困难本!$I$32)/2</f>
        <v>0.03</v>
      </c>
      <c r="E18">
        <f>'[2]宠物经验(副本关联表)'!$V$32</f>
        <v>323</v>
      </c>
      <c r="F18">
        <f t="shared" ref="F18:F22" si="2">(C18+D18)*E18</f>
        <v>9.69</v>
      </c>
      <c r="G18">
        <v>20</v>
      </c>
      <c r="H18">
        <f t="shared" ref="H18:H22" si="3">G18*30</f>
        <v>600</v>
      </c>
    </row>
    <row r="19" spans="2:8" x14ac:dyDescent="0.15">
      <c r="B19" t="s">
        <v>54</v>
      </c>
      <c r="C19">
        <f>([5]剧情副本产出分析!$L$32+[5]困难本!$M$32)/2</f>
        <v>3.5000000000000003E-2</v>
      </c>
      <c r="D19">
        <f>[5]大冒险!$M$18</f>
        <v>2.2199999999999998</v>
      </c>
      <c r="E19">
        <f>'[2]宠物经验(副本关联表)'!$V$40</f>
        <v>685</v>
      </c>
      <c r="F19">
        <f t="shared" si="2"/>
        <v>1544.675</v>
      </c>
      <c r="G19">
        <v>50</v>
      </c>
      <c r="H19">
        <f t="shared" si="3"/>
        <v>1500</v>
      </c>
    </row>
    <row r="20" spans="2:8" x14ac:dyDescent="0.15">
      <c r="B20" t="s">
        <v>55</v>
      </c>
      <c r="C20">
        <f>([5]剧情副本产出分析!$P$32+[5]困难本!$O$32)/2</f>
        <v>4.4999999999999998E-2</v>
      </c>
      <c r="D20">
        <f>[5]大冒险!$M$21</f>
        <v>2.59</v>
      </c>
      <c r="E20">
        <f>'[2]宠物经验(副本关联表)'!$V$47</f>
        <v>1721</v>
      </c>
      <c r="F20">
        <f t="shared" si="2"/>
        <v>4534.835</v>
      </c>
      <c r="G20">
        <v>100</v>
      </c>
      <c r="H20">
        <f t="shared" si="3"/>
        <v>3000</v>
      </c>
    </row>
    <row r="21" spans="2:8" x14ac:dyDescent="0.15">
      <c r="B21" t="s">
        <v>56</v>
      </c>
      <c r="C21">
        <f>([5]剧情副本产出分析!$T$32+[5]困难本!$U$32)/2</f>
        <v>0.17500000000000002</v>
      </c>
      <c r="D21">
        <f>[5]大冒险!$M$24</f>
        <v>2.96</v>
      </c>
      <c r="E21">
        <f>'[2]宠物经验(副本关联表)'!$V$57</f>
        <v>11906</v>
      </c>
      <c r="F21">
        <f t="shared" si="2"/>
        <v>37325.31</v>
      </c>
      <c r="G21">
        <v>300</v>
      </c>
      <c r="H21">
        <f t="shared" si="3"/>
        <v>9000</v>
      </c>
    </row>
    <row r="22" spans="2:8" x14ac:dyDescent="0.15">
      <c r="B22" t="s">
        <v>57</v>
      </c>
      <c r="C22">
        <f>([5]剧情副本产出分析!$X$32+[5]困难本!$Y$32)/2</f>
        <v>0.2</v>
      </c>
      <c r="D22">
        <f>[5]大冒险!$M$27</f>
        <v>3.7</v>
      </c>
      <c r="E22">
        <f>'[2]宠物经验(副本关联表)'!$V$66</f>
        <v>40884</v>
      </c>
      <c r="F22">
        <f t="shared" si="2"/>
        <v>159447.6</v>
      </c>
      <c r="G22">
        <v>500</v>
      </c>
      <c r="H22">
        <f t="shared" si="3"/>
        <v>15000</v>
      </c>
    </row>
  </sheetData>
  <phoneticPr fontId="7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金币核算</vt:lpstr>
      <vt:lpstr>装备强化各阶段产出收益</vt:lpstr>
      <vt:lpstr>宠物,装备进阶进阶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2015-12-02T09:30:17Z</dcterms:modified>
</cp:coreProperties>
</file>