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数值规划\"/>
    </mc:Choice>
  </mc:AlternateContent>
  <bookViews>
    <workbookView xWindow="2025" yWindow="645" windowWidth="28545" windowHeight="19455" tabRatio="610" activeTab="6"/>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48" i="3" l="1"/>
  <c r="F49" i="3"/>
  <c r="F47" i="3"/>
  <c r="E48" i="3" l="1"/>
  <c r="E49" i="3"/>
  <c r="E47" i="3"/>
  <c r="E34" i="3"/>
  <c r="E35" i="3"/>
  <c r="E33" i="3"/>
  <c r="E29" i="6" l="1"/>
  <c r="F29" i="6"/>
  <c r="G29" i="6"/>
  <c r="H29" i="6" s="1"/>
  <c r="I29" i="6" s="1"/>
  <c r="J29" i="6" s="1"/>
  <c r="K29" i="6" s="1"/>
  <c r="L29" i="6" s="1"/>
  <c r="M29" i="6" s="1"/>
  <c r="N29" i="6" s="1"/>
  <c r="O29" i="6" s="1"/>
  <c r="P29" i="6" s="1"/>
  <c r="Q29" i="6" s="1"/>
  <c r="R29" i="6" s="1"/>
  <c r="S29" i="6" s="1"/>
  <c r="D8" i="7"/>
  <c r="C32" i="7"/>
  <c r="E13" i="1"/>
  <c r="C29" i="7"/>
  <c r="C26" i="7"/>
  <c r="D26" i="7"/>
  <c r="E26" i="7"/>
  <c r="C27" i="7"/>
  <c r="D27" i="7"/>
  <c r="E27" i="7"/>
  <c r="E12" i="1"/>
  <c r="C28" i="7"/>
  <c r="F12" i="1"/>
  <c r="D28" i="7"/>
  <c r="G12" i="1"/>
  <c r="E28" i="7"/>
  <c r="F13" i="1"/>
  <c r="D29" i="7"/>
  <c r="G13" i="1"/>
  <c r="E29" i="7"/>
  <c r="D25" i="7"/>
  <c r="E25" i="7"/>
  <c r="C25" i="7"/>
  <c r="D13" i="7"/>
  <c r="D20" i="7"/>
  <c r="H2" i="7"/>
  <c r="I10" i="1"/>
  <c r="I9" i="1"/>
  <c r="I12" i="1"/>
  <c r="J10" i="1"/>
  <c r="J9" i="1"/>
  <c r="J12" i="1"/>
  <c r="C40" i="1"/>
  <c r="K2" i="7"/>
  <c r="M2" i="7"/>
  <c r="D12" i="7"/>
  <c r="D19" i="7" s="1"/>
  <c r="D11" i="7"/>
  <c r="D18" i="7"/>
  <c r="D7" i="7"/>
  <c r="D6" i="7"/>
  <c r="F4" i="6"/>
  <c r="G4" i="6"/>
  <c r="O22" i="6" s="1"/>
  <c r="P22" i="6" s="1"/>
  <c r="Q22" i="6" s="1"/>
  <c r="R22" i="6" s="1"/>
  <c r="S22" i="6" s="1"/>
  <c r="T22" i="6" s="1"/>
  <c r="U22" i="6" s="1"/>
  <c r="V22" i="6" s="1"/>
  <c r="W22" i="6" s="1"/>
  <c r="X22" i="6" s="1"/>
  <c r="I15" i="6"/>
  <c r="G15" i="6"/>
  <c r="F15" i="6"/>
  <c r="H15" i="6"/>
  <c r="J15" i="6"/>
  <c r="K15" i="6"/>
  <c r="L15" i="6"/>
  <c r="M15" i="6"/>
  <c r="E15" i="6"/>
  <c r="E22" i="6"/>
  <c r="F22" i="6"/>
  <c r="G22" i="6"/>
  <c r="H22" i="6"/>
  <c r="I22" i="6" s="1"/>
  <c r="J22" i="6" s="1"/>
  <c r="K22" i="6" s="1"/>
  <c r="L22" i="6" s="1"/>
  <c r="M22" i="6" s="1"/>
  <c r="N22" i="6" s="1"/>
  <c r="E5" i="6"/>
  <c r="E7" i="6"/>
  <c r="F5" i="6"/>
  <c r="F7" i="6"/>
  <c r="F6" i="6"/>
  <c r="E6" i="6"/>
  <c r="J147" i="4"/>
  <c r="J142" i="4"/>
  <c r="J137" i="4"/>
  <c r="J132" i="4"/>
  <c r="D128" i="3"/>
  <c r="E142" i="3"/>
  <c r="E60" i="1"/>
  <c r="D78" i="1"/>
  <c r="E78" i="1"/>
  <c r="G78" i="1"/>
  <c r="I78" i="1"/>
  <c r="D79" i="1"/>
  <c r="E79" i="1"/>
  <c r="K58" i="1"/>
  <c r="V57" i="1"/>
  <c r="E86" i="1"/>
  <c r="D60" i="1"/>
  <c r="D74" i="1"/>
  <c r="E74" i="1"/>
  <c r="G74" i="1"/>
  <c r="I74" i="1"/>
  <c r="D75" i="1"/>
  <c r="E75" i="1"/>
  <c r="J58" i="1"/>
  <c r="C60" i="1"/>
  <c r="D68" i="1"/>
  <c r="E68" i="1"/>
  <c r="H68" i="1"/>
  <c r="D69" i="1"/>
  <c r="J68" i="1"/>
  <c r="D70" i="1"/>
  <c r="D71" i="1"/>
  <c r="E69" i="1"/>
  <c r="E70" i="1"/>
  <c r="E71" i="1"/>
  <c r="I58" i="1"/>
  <c r="I60" i="1" s="1"/>
  <c r="I69" i="1"/>
  <c r="J70" i="1"/>
  <c r="I71" i="1"/>
  <c r="H48" i="1"/>
  <c r="I59" i="1"/>
  <c r="D115" i="3"/>
  <c r="D116" i="3" s="1"/>
  <c r="D110" i="3"/>
  <c r="D109" i="3"/>
  <c r="D62" i="3"/>
  <c r="D105" i="3"/>
  <c r="D104" i="3"/>
  <c r="D103" i="3"/>
  <c r="I103" i="3"/>
  <c r="D108" i="3" s="1"/>
  <c r="D111" i="3" s="1"/>
  <c r="D112" i="3" s="1"/>
  <c r="K103" i="3"/>
  <c r="G103" i="3"/>
  <c r="I79" i="1"/>
  <c r="K59" i="1"/>
  <c r="V58" i="1"/>
  <c r="I75" i="1"/>
  <c r="J59" i="1"/>
  <c r="F100" i="1"/>
  <c r="C58" i="1"/>
  <c r="C59" i="1"/>
  <c r="H49" i="1"/>
  <c r="K11" i="1"/>
  <c r="I17" i="1" s="1"/>
  <c r="I11" i="1"/>
  <c r="J11" i="1"/>
  <c r="W10" i="1"/>
  <c r="W11" i="1"/>
  <c r="J19" i="1" s="1"/>
  <c r="R11" i="1"/>
  <c r="P10" i="1"/>
  <c r="Q10" i="1"/>
  <c r="P11" i="1"/>
  <c r="W9" i="1"/>
  <c r="AK11" i="1"/>
  <c r="Q11" i="1"/>
  <c r="R10" i="1"/>
  <c r="R12" i="1" s="1"/>
  <c r="X11" i="1"/>
  <c r="Y11" i="1"/>
  <c r="P9" i="1"/>
  <c r="X10" i="1"/>
  <c r="X9" i="1"/>
  <c r="Q9" i="1"/>
  <c r="AD11" i="1"/>
  <c r="AE11" i="1"/>
  <c r="I20" i="1" s="1"/>
  <c r="AF11" i="1"/>
  <c r="AD10" i="1"/>
  <c r="AD9" i="1"/>
  <c r="I31" i="1"/>
  <c r="AM11" i="1"/>
  <c r="AL11" i="1"/>
  <c r="AR11" i="1"/>
  <c r="AS11" i="1"/>
  <c r="AS13" i="1" s="1"/>
  <c r="AT11" i="1"/>
  <c r="Y10" i="1"/>
  <c r="Y9" i="1"/>
  <c r="D28" i="3"/>
  <c r="D29" i="3"/>
  <c r="D27" i="3"/>
  <c r="C3" i="1"/>
  <c r="D3" i="3" s="1"/>
  <c r="F15" i="3" s="1"/>
  <c r="C28" i="3"/>
  <c r="G40" i="3"/>
  <c r="H40" i="3"/>
  <c r="G41" i="3"/>
  <c r="H42" i="3" s="1"/>
  <c r="I42" i="3" s="1"/>
  <c r="G42" i="3"/>
  <c r="C29" i="3"/>
  <c r="C27" i="3"/>
  <c r="G45" i="3"/>
  <c r="G44" i="3"/>
  <c r="G43" i="3"/>
  <c r="J9" i="3"/>
  <c r="I9" i="3"/>
  <c r="H9" i="3"/>
  <c r="G9" i="3"/>
  <c r="F9" i="3"/>
  <c r="E9" i="3"/>
  <c r="G10" i="3" s="1"/>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F13" i="1" s="1"/>
  <c r="AG13" i="1" s="1"/>
  <c r="AE10" i="1"/>
  <c r="AF9" i="1"/>
  <c r="AE9" i="1"/>
  <c r="AE13" i="1"/>
  <c r="R9" i="1"/>
  <c r="C12" i="1"/>
  <c r="AY10" i="1"/>
  <c r="AY11" i="1"/>
  <c r="J23" i="1" s="1"/>
  <c r="AY9" i="1"/>
  <c r="AX10" i="1"/>
  <c r="AX11" i="1"/>
  <c r="AX9" i="1"/>
  <c r="AX13" i="1" s="1"/>
  <c r="AW10" i="1"/>
  <c r="AW11" i="1"/>
  <c r="AW9" i="1"/>
  <c r="AT10" i="1"/>
  <c r="AT9" i="1"/>
  <c r="AR10" i="1"/>
  <c r="AR9" i="1"/>
  <c r="AS10" i="1"/>
  <c r="AS9" i="1"/>
  <c r="K10" i="1"/>
  <c r="K9" i="1"/>
  <c r="C13" i="1"/>
  <c r="E16" i="3"/>
  <c r="D16" i="3"/>
  <c r="H41" i="3"/>
  <c r="I41" i="3" s="1"/>
  <c r="H44" i="3"/>
  <c r="I44" i="3"/>
  <c r="E66" i="3"/>
  <c r="J10" i="3"/>
  <c r="E65" i="3"/>
  <c r="I13" i="1"/>
  <c r="E62" i="1"/>
  <c r="K13" i="1"/>
  <c r="L15" i="1" s="1"/>
  <c r="AR13" i="1"/>
  <c r="AU13" i="1" s="1"/>
  <c r="AW12" i="1"/>
  <c r="C62" i="1"/>
  <c r="G15" i="1"/>
  <c r="C61" i="1"/>
  <c r="AT13" i="1"/>
  <c r="AT12" i="1"/>
  <c r="W12" i="1"/>
  <c r="W18" i="1"/>
  <c r="J13" i="1"/>
  <c r="P12" i="1"/>
  <c r="P17" i="1" s="1"/>
  <c r="AS12" i="1"/>
  <c r="AW13" i="1"/>
  <c r="AY12" i="1"/>
  <c r="Y12" i="1"/>
  <c r="W13" i="1"/>
  <c r="Y17" i="1"/>
  <c r="AY13" i="1"/>
  <c r="D61" i="1"/>
  <c r="H70" i="1"/>
  <c r="U58" i="1"/>
  <c r="G14" i="1"/>
  <c r="Q12" i="1"/>
  <c r="Q18" i="1"/>
  <c r="X12" i="1"/>
  <c r="K12" i="1"/>
  <c r="M18" i="1"/>
  <c r="AF12" i="1"/>
  <c r="AA18" i="1"/>
  <c r="AD12" i="1"/>
  <c r="AD18" i="1" s="1"/>
  <c r="AE20" i="1"/>
  <c r="Q13" i="1"/>
  <c r="AE14" i="1" s="1"/>
  <c r="X13" i="1"/>
  <c r="J75" i="1"/>
  <c r="G75" i="1"/>
  <c r="H69" i="1"/>
  <c r="I81" i="1"/>
  <c r="J81" i="1"/>
  <c r="AA17" i="1"/>
  <c r="AD13" i="1"/>
  <c r="AF14" i="1"/>
  <c r="R13" i="1"/>
  <c r="AM13" i="1"/>
  <c r="AE12" i="1"/>
  <c r="AK13" i="1"/>
  <c r="C5" i="1"/>
  <c r="D5" i="1" s="1"/>
  <c r="M17" i="1"/>
  <c r="J79" i="1"/>
  <c r="F98" i="1"/>
  <c r="F99" i="1"/>
  <c r="D10" i="3"/>
  <c r="Y13" i="1"/>
  <c r="AR12" i="1"/>
  <c r="F16" i="3"/>
  <c r="G16" i="3" s="1"/>
  <c r="I10" i="3"/>
  <c r="P13" i="1"/>
  <c r="AL12" i="1"/>
  <c r="AL13" i="1"/>
  <c r="L18" i="1"/>
  <c r="L19" i="1"/>
  <c r="J21" i="1"/>
  <c r="J17" i="1"/>
  <c r="J22" i="1"/>
  <c r="L17" i="1"/>
  <c r="AK12" i="1"/>
  <c r="G80" i="1"/>
  <c r="G81" i="1"/>
  <c r="E87" i="1"/>
  <c r="E84" i="1" s="1"/>
  <c r="G79" i="1"/>
  <c r="E10" i="3"/>
  <c r="E67" i="3"/>
  <c r="J18" i="1"/>
  <c r="E20" i="3"/>
  <c r="AE18" i="1"/>
  <c r="AF18" i="1"/>
  <c r="AI18" i="1" s="1"/>
  <c r="AF20" i="1"/>
  <c r="K19" i="1"/>
  <c r="R21" i="1"/>
  <c r="P19" i="1"/>
  <c r="K18" i="1"/>
  <c r="W21" i="1"/>
  <c r="Y19" i="1"/>
  <c r="Y21" i="1"/>
  <c r="W17" i="1"/>
  <c r="AM14" i="1"/>
  <c r="AD19" i="1"/>
  <c r="AE21" i="1"/>
  <c r="AD21" i="1"/>
  <c r="AF17" i="1"/>
  <c r="Y18" i="1"/>
  <c r="W20" i="1"/>
  <c r="Z17" i="1"/>
  <c r="D81" i="1"/>
  <c r="Q17" i="1"/>
  <c r="Q20" i="1"/>
  <c r="K17" i="1"/>
  <c r="I21" i="1"/>
  <c r="I22" i="1"/>
  <c r="I18" i="1"/>
  <c r="N18" i="1" s="1"/>
  <c r="I23" i="1"/>
  <c r="N23" i="1" s="1"/>
  <c r="K21" i="1"/>
  <c r="Q21" i="1"/>
  <c r="M19" i="1"/>
  <c r="AE17" i="1"/>
  <c r="D87" i="1"/>
  <c r="D85" i="1" s="1"/>
  <c r="K23" i="1"/>
  <c r="T58" i="1"/>
  <c r="C87" i="1" s="1"/>
  <c r="X19" i="1"/>
  <c r="Q19" i="1"/>
  <c r="AE19" i="1"/>
  <c r="Z13" i="1"/>
  <c r="K20" i="1"/>
  <c r="K60" i="1"/>
  <c r="E85" i="1"/>
  <c r="AL20" i="1"/>
  <c r="AK20" i="1"/>
  <c r="AK17" i="1"/>
  <c r="AK18" i="1"/>
  <c r="AK21" i="1"/>
  <c r="AM18" i="1"/>
  <c r="AM21" i="1"/>
  <c r="AL17" i="1"/>
  <c r="AL21" i="1"/>
  <c r="AL18" i="1"/>
  <c r="AP18" i="1" s="1"/>
  <c r="E81" i="1"/>
  <c r="Z15" i="1"/>
  <c r="D5" i="3"/>
  <c r="D15" i="3"/>
  <c r="H71" i="1"/>
  <c r="N21" i="1"/>
  <c r="AP21" i="1"/>
  <c r="V59" i="1"/>
  <c r="H4" i="6"/>
  <c r="I4" i="6" s="1"/>
  <c r="G5" i="6"/>
  <c r="G6" i="6" s="1"/>
  <c r="H5" i="6"/>
  <c r="H6" i="6" s="1"/>
  <c r="I5" i="6"/>
  <c r="I6" i="6" s="1"/>
  <c r="H7" i="6"/>
  <c r="I7" i="6"/>
  <c r="C38" i="7"/>
  <c r="D38" i="7" s="1"/>
  <c r="C69" i="7"/>
  <c r="D69" i="7" s="1"/>
  <c r="C52" i="7"/>
  <c r="D52" i="7" s="1"/>
  <c r="C59" i="7"/>
  <c r="D59" i="7" s="1"/>
  <c r="C77" i="7"/>
  <c r="D77" i="7" s="1"/>
  <c r="C65" i="7"/>
  <c r="D65" i="7" s="1"/>
  <c r="C46" i="7"/>
  <c r="D46" i="7" s="1"/>
  <c r="C51" i="7"/>
  <c r="D51" i="7" s="1"/>
  <c r="C86" i="7"/>
  <c r="D86" i="7" s="1"/>
  <c r="C44" i="7"/>
  <c r="D44" i="7" s="1"/>
  <c r="C81" i="7"/>
  <c r="D81" i="7"/>
  <c r="C80" i="7"/>
  <c r="D80" i="7" s="1"/>
  <c r="C85" i="7"/>
  <c r="D85" i="7" s="1"/>
  <c r="C53" i="7"/>
  <c r="D53" i="7" s="1"/>
  <c r="C57" i="7"/>
  <c r="D57" i="7" s="1"/>
  <c r="C71" i="7"/>
  <c r="D71" i="7" s="1"/>
  <c r="C40" i="7"/>
  <c r="D40" i="7" s="1"/>
  <c r="C87" i="7"/>
  <c r="D87" i="7" s="1"/>
  <c r="C74" i="7"/>
  <c r="D74" i="7" s="1"/>
  <c r="C58" i="7"/>
  <c r="D58" i="7" s="1"/>
  <c r="C56" i="7"/>
  <c r="D56" i="7" s="1"/>
  <c r="C43" i="7"/>
  <c r="D43" i="7" s="1"/>
  <c r="C70" i="7"/>
  <c r="D70" i="7" s="1"/>
  <c r="C82" i="7"/>
  <c r="D82" i="7" s="1"/>
  <c r="C75" i="7"/>
  <c r="D75" i="7" s="1"/>
  <c r="C78" i="7"/>
  <c r="D78" i="7" s="1"/>
  <c r="C49" i="7"/>
  <c r="D49" i="7"/>
  <c r="C63" i="7"/>
  <c r="D63" i="7" s="1"/>
  <c r="C83" i="7"/>
  <c r="D83" i="7" s="1"/>
  <c r="C45" i="7"/>
  <c r="D45" i="7" s="1"/>
  <c r="C73" i="7"/>
  <c r="D73" i="7" s="1"/>
  <c r="C42" i="7"/>
  <c r="D42" i="7" s="1"/>
  <c r="C66" i="7"/>
  <c r="D66" i="7"/>
  <c r="C50" i="7"/>
  <c r="D50" i="7" s="1"/>
  <c r="C54" i="7"/>
  <c r="D54" i="7" s="1"/>
  <c r="C68" i="7"/>
  <c r="D68" i="7" s="1"/>
  <c r="C67" i="7"/>
  <c r="D67" i="7" s="1"/>
  <c r="C61" i="7"/>
  <c r="D61" i="7" s="1"/>
  <c r="C72" i="7"/>
  <c r="D72" i="7"/>
  <c r="C41" i="7"/>
  <c r="D41" i="7" s="1"/>
  <c r="C64" i="7"/>
  <c r="D64" i="7" s="1"/>
  <c r="C55" i="7"/>
  <c r="D55" i="7" s="1"/>
  <c r="C47" i="7"/>
  <c r="D47" i="7"/>
  <c r="C39" i="7"/>
  <c r="D39" i="7" s="1"/>
  <c r="C62" i="7"/>
  <c r="D62" i="7" s="1"/>
  <c r="C79" i="7"/>
  <c r="D79" i="7" s="1"/>
  <c r="C84" i="7"/>
  <c r="D84" i="7" s="1"/>
  <c r="C48" i="7"/>
  <c r="D48" i="7" s="1"/>
  <c r="C76" i="7"/>
  <c r="D76" i="7"/>
  <c r="C60" i="7"/>
  <c r="D60" i="7" s="1"/>
  <c r="N22" i="1" l="1"/>
  <c r="D97" i="3"/>
  <c r="D98" i="3"/>
  <c r="D96" i="3"/>
  <c r="C84" i="1"/>
  <c r="C85" i="1"/>
  <c r="AI21" i="1"/>
  <c r="D120" i="3"/>
  <c r="D118" i="3"/>
  <c r="D119" i="3"/>
  <c r="D123" i="3" s="1"/>
  <c r="U19" i="1"/>
  <c r="Y22" i="6"/>
  <c r="Z22" i="6" s="1"/>
  <c r="AA22" i="6" s="1"/>
  <c r="AB22" i="6" s="1"/>
  <c r="AC22" i="6" s="1"/>
  <c r="AD22" i="6" s="1"/>
  <c r="AE22" i="6" s="1"/>
  <c r="AF22" i="6" s="1"/>
  <c r="AG22" i="6" s="1"/>
  <c r="AH22" i="6" s="1"/>
  <c r="J4" i="6"/>
  <c r="AB21" i="1"/>
  <c r="R20" i="1"/>
  <c r="AN13" i="1"/>
  <c r="Z18" i="1"/>
  <c r="X17" i="1"/>
  <c r="X20" i="1"/>
  <c r="AB20" i="1" s="1"/>
  <c r="X18" i="1"/>
  <c r="AB18" i="1" s="1"/>
  <c r="H29" i="1" s="1"/>
  <c r="X21" i="1"/>
  <c r="F20" i="3"/>
  <c r="H20" i="3"/>
  <c r="N17" i="1"/>
  <c r="D92" i="1"/>
  <c r="D93" i="1" s="1"/>
  <c r="E88" i="1"/>
  <c r="K27" i="1"/>
  <c r="AB17" i="1"/>
  <c r="T57" i="1"/>
  <c r="P21" i="1"/>
  <c r="U21" i="1" s="1"/>
  <c r="R17" i="1"/>
  <c r="U17" i="1" s="1"/>
  <c r="P20" i="1"/>
  <c r="P18" i="1"/>
  <c r="R18" i="1"/>
  <c r="E72" i="3"/>
  <c r="D84" i="1"/>
  <c r="E15" i="3"/>
  <c r="G15" i="3" s="1"/>
  <c r="S13" i="1"/>
  <c r="R19" i="1"/>
  <c r="G20" i="3"/>
  <c r="S15" i="1"/>
  <c r="L13" i="1"/>
  <c r="U57" i="1"/>
  <c r="J60" i="1"/>
  <c r="D134" i="3"/>
  <c r="G7" i="6"/>
  <c r="AM17" i="1"/>
  <c r="AP17" i="1" s="1"/>
  <c r="G31" i="1" s="1"/>
  <c r="AM20" i="1"/>
  <c r="AP20" i="1" s="1"/>
  <c r="J31" i="1" s="1"/>
  <c r="I19" i="1"/>
  <c r="N19" i="1" s="1"/>
  <c r="AD17" i="1"/>
  <c r="AI17" i="1" s="1"/>
  <c r="K22" i="1"/>
  <c r="W19" i="1"/>
  <c r="AB19" i="1" s="1"/>
  <c r="AF19" i="1"/>
  <c r="AI19" i="1" s="1"/>
  <c r="AF21" i="1"/>
  <c r="Y20" i="1"/>
  <c r="AD20" i="1"/>
  <c r="AI20" i="1" s="1"/>
  <c r="J20" i="1"/>
  <c r="N20" i="1" s="1"/>
  <c r="AX12" i="1"/>
  <c r="AW22" i="1" s="1"/>
  <c r="H45" i="3"/>
  <c r="I45" i="3" s="1"/>
  <c r="H43" i="3"/>
  <c r="I43" i="3" s="1"/>
  <c r="G28" i="1" l="1"/>
  <c r="H27" i="1"/>
  <c r="J29" i="1"/>
  <c r="K29" i="1"/>
  <c r="R15" i="1"/>
  <c r="R14" i="1"/>
  <c r="F86" i="3"/>
  <c r="G86" i="3"/>
  <c r="K28" i="1"/>
  <c r="H31" i="1"/>
  <c r="E23" i="3"/>
  <c r="E22" i="3"/>
  <c r="S26" i="1"/>
  <c r="T26" i="1" s="1"/>
  <c r="U26" i="1" s="1"/>
  <c r="I28" i="1"/>
  <c r="K30" i="1"/>
  <c r="G30" i="1"/>
  <c r="U18" i="1"/>
  <c r="C86" i="1"/>
  <c r="T59" i="1"/>
  <c r="U59" i="1"/>
  <c r="D86" i="1"/>
  <c r="J27" i="1"/>
  <c r="I27" i="1"/>
  <c r="M26" i="1"/>
  <c r="N26" i="1" s="1"/>
  <c r="O26" i="1" s="1"/>
  <c r="K15" i="1"/>
  <c r="K14" i="1"/>
  <c r="E92" i="3"/>
  <c r="U20" i="1"/>
  <c r="G29" i="1"/>
  <c r="Y26" i="1"/>
  <c r="Z26" i="1" s="1"/>
  <c r="AA26" i="1" s="1"/>
  <c r="J5" i="6"/>
  <c r="J6" i="6" s="1"/>
  <c r="K4" i="6"/>
  <c r="J7" i="6" l="1"/>
  <c r="J28" i="1"/>
  <c r="H30" i="1"/>
  <c r="E71" i="3"/>
  <c r="E91" i="3"/>
  <c r="E90" i="3"/>
  <c r="E70" i="3"/>
  <c r="D132" i="3"/>
  <c r="C88" i="1"/>
  <c r="L4" i="6"/>
  <c r="K5" i="6"/>
  <c r="K6" i="6" s="1"/>
  <c r="Q4" i="6"/>
  <c r="AI22" i="6"/>
  <c r="AJ22" i="6" s="1"/>
  <c r="AK22" i="6" s="1"/>
  <c r="AL22" i="6" s="1"/>
  <c r="AM22" i="6" s="1"/>
  <c r="AN22" i="6" s="1"/>
  <c r="AO22" i="6" s="1"/>
  <c r="AP22" i="6" s="1"/>
  <c r="AQ22" i="6" s="1"/>
  <c r="AR22" i="6" s="1"/>
  <c r="K7" i="6"/>
  <c r="D88" i="1"/>
  <c r="D133" i="3"/>
  <c r="L5" i="6" l="1"/>
  <c r="L6" i="6" s="1"/>
  <c r="M4" i="6"/>
  <c r="Q5" i="6"/>
  <c r="Q6" i="6" s="1"/>
  <c r="D135" i="3"/>
  <c r="D138" i="3" s="1"/>
  <c r="G81" i="3"/>
  <c r="F81" i="3"/>
  <c r="F76" i="3"/>
  <c r="G76" i="3"/>
  <c r="R4" i="6" l="1"/>
  <c r="S4" i="6"/>
  <c r="AS22" i="6"/>
  <c r="AT22" i="6" s="1"/>
  <c r="AU22" i="6" s="1"/>
  <c r="AV22" i="6" s="1"/>
  <c r="AW22" i="6" s="1"/>
  <c r="AX22" i="6" s="1"/>
  <c r="AY22" i="6" s="1"/>
  <c r="AZ22" i="6" s="1"/>
  <c r="BA22" i="6" s="1"/>
  <c r="BB22" i="6" s="1"/>
  <c r="M5" i="6"/>
  <c r="M6" i="6" s="1"/>
  <c r="N4" i="6"/>
  <c r="Q7" i="6"/>
  <c r="L7" i="6"/>
  <c r="N5" i="6" l="1"/>
  <c r="N6" i="6" s="1"/>
  <c r="N7" i="6"/>
  <c r="O4" i="6"/>
  <c r="S7" i="6"/>
  <c r="S5" i="6"/>
  <c r="S6" i="6" s="1"/>
  <c r="M7" i="6"/>
  <c r="R5" i="6"/>
  <c r="R6" i="6" s="1"/>
  <c r="R7" i="6"/>
  <c r="O5" i="6" l="1"/>
  <c r="O6" i="6" s="1"/>
  <c r="BC22" i="6"/>
  <c r="BD22" i="6" s="1"/>
  <c r="BE22" i="6" s="1"/>
  <c r="BF22" i="6" s="1"/>
  <c r="BG22" i="6" s="1"/>
  <c r="BH22" i="6" s="1"/>
  <c r="BI22" i="6" s="1"/>
  <c r="BJ22" i="6" s="1"/>
  <c r="BK22" i="6" s="1"/>
  <c r="BL22" i="6" s="1"/>
  <c r="O7" i="6"/>
  <c r="P4" i="6"/>
  <c r="P5" i="6" l="1"/>
  <c r="P6" i="6" s="1"/>
  <c r="P7" i="6" l="1"/>
</calcChain>
</file>

<file path=xl/comments1.xml><?xml version="1.0" encoding="utf-8"?>
<comments xmlns="http://schemas.openxmlformats.org/spreadsheetml/2006/main">
  <authors>
    <author>mtong</author>
  </authors>
  <commentList>
    <comment ref="H2" authorId="0" shape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<sst xmlns="http://schemas.openxmlformats.org/spreadsheetml/2006/main" count="898" uniqueCount="630">
  <si>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</si>
  <si>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</si>
  <si>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</si>
  <si>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</si>
  <si>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</si>
  <si>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</si>
  <si>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</si>
  <si>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</si>
  <si>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</si>
  <si>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</si>
  <si>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</si>
  <si>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</si>
  <si>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</si>
  <si>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</si>
  <si>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</si>
  <si>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</si>
  <si>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</si>
  <si>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</si>
  <si>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</si>
  <si>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</si>
  <si>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</si>
  <si>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</si>
  <si>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</si>
  <si>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</si>
  <si>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</si>
  <si>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</si>
  <si>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</si>
  <si>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</si>
  <si>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</si>
  <si>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</si>
  <si>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</si>
  <si>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</si>
  <si>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</si>
  <si>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</si>
  <si>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</si>
  <si>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</si>
  <si>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</si>
  <si>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</si>
  <si>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</si>
  <si>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</si>
  <si>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</si>
  <si>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</si>
  <si>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</si>
  <si>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</si>
  <si>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</si>
  <si>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</si>
  <si>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</si>
  <si>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</si>
  <si>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</si>
  <si>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</si>
  <si>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</si>
  <si>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</si>
  <si>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</si>
  <si>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</si>
  <si>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</si>
  <si>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</si>
  <si>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</si>
  <si>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</si>
  <si>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</si>
  <si>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</si>
  <si>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</si>
  <si>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</si>
  <si>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</si>
  <si>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</si>
  <si>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</si>
  <si>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</si>
  <si>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</si>
  <si>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</si>
  <si>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</si>
  <si>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</si>
  <si>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</si>
  <si>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</si>
  <si>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</si>
  <si>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</si>
  <si>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</si>
  <si>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</si>
  <si>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</si>
  <si>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</si>
  <si>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</si>
  <si>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</si>
  <si>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</si>
  <si>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</si>
  <si>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</si>
  <si>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</si>
  <si>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</si>
  <si>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</si>
  <si>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</si>
  <si>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</si>
  <si>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</si>
  <si>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</si>
  <si>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</si>
  <si>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</si>
  <si>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</si>
  <si>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</si>
  <si>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</si>
  <si>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</si>
  <si>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</si>
  <si>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</si>
  <si>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</si>
  <si>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</si>
  <si>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</si>
  <si>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</si>
  <si>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</si>
  <si>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</si>
  <si>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</si>
  <si>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</si>
  <si>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</si>
  <si>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</si>
  <si>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</si>
  <si>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</si>
  <si>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</si>
  <si>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</si>
  <si>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</si>
  <si>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</si>
  <si>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</si>
  <si>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</si>
  <si>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</si>
  <si>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</si>
  <si>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</si>
  <si>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</si>
  <si>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</si>
  <si>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</si>
  <si>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</si>
  <si>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</si>
  <si>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</si>
  <si>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</si>
  <si>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</si>
  <si>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</si>
  <si>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</si>
  <si>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</si>
  <si>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</si>
  <si>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</si>
  <si>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</si>
  <si>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</si>
  <si>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</si>
  <si>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</si>
  <si>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</si>
  <si>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</si>
  <si>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</si>
  <si>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</si>
  <si>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</si>
  <si>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</si>
  <si>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</si>
  <si>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</si>
  <si>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</si>
  <si>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</si>
  <si>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</si>
  <si>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</si>
  <si>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</si>
  <si>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</si>
  <si>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</si>
  <si>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</si>
  <si>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</si>
  <si>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</si>
  <si>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</si>
  <si>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</si>
  <si>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</si>
  <si>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</si>
  <si>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</si>
  <si>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</si>
  <si>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</si>
  <si>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</si>
  <si>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</si>
  <si>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</si>
  <si>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</si>
  <si>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</si>
  <si>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</si>
  <si>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</si>
  <si>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</si>
  <si>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</si>
  <si>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</si>
  <si>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</si>
  <si>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</si>
  <si>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</si>
  <si>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</si>
  <si>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</si>
  <si>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</si>
  <si>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</si>
  <si>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</si>
  <si>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</si>
  <si>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</si>
  <si>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</si>
  <si>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</si>
  <si>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</si>
  <si>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</si>
  <si>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</si>
  <si>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</si>
  <si>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</si>
  <si>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</si>
  <si>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</si>
  <si>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</si>
  <si>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</si>
  <si>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</si>
  <si>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</si>
  <si>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</si>
  <si>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</si>
  <si>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</si>
  <si>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</si>
  <si>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</si>
  <si>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</si>
  <si>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</si>
  <si>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</si>
  <si>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</si>
  <si>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</si>
  <si>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</si>
  <si>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</si>
  <si>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</si>
  <si>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</si>
  <si>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</si>
  <si>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</si>
  <si>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</si>
  <si>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</si>
  <si>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</si>
  <si>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</si>
  <si>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</si>
  <si>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</si>
  <si>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</si>
  <si>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</si>
  <si>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</si>
  <si>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</si>
  <si>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</si>
  <si>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</si>
  <si>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</si>
  <si>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</si>
  <si>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</si>
  <si>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</si>
  <si>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</si>
  <si>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</si>
  <si>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</si>
  <si>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</si>
  <si>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</si>
  <si>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</si>
  <si>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</si>
  <si>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</si>
  <si>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</si>
  <si>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</si>
  <si>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</si>
  <si>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</si>
  <si>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</si>
  <si>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</si>
  <si>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</si>
  <si>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</si>
  <si>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</si>
  <si>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</si>
  <si>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</si>
  <si>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</si>
  <si>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</si>
  <si>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</si>
  <si>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</si>
  <si>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</si>
  <si>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</si>
  <si>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</si>
  <si>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</si>
  <si>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</si>
  <si>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</si>
  <si>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</si>
  <si>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</si>
  <si>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</si>
  <si>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</si>
  <si>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</si>
  <si>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</si>
  <si>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</si>
  <si>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</si>
  <si>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</si>
  <si>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</si>
  <si>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</si>
  <si>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</si>
  <si>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</si>
  <si>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</si>
  <si>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</si>
  <si>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</si>
  <si>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</si>
  <si>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</si>
  <si>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</si>
  <si>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</si>
  <si>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</si>
  <si>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</si>
  <si>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</si>
  <si>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</si>
  <si>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</si>
  <si>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</si>
  <si>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</si>
  <si>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</si>
  <si>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</si>
  <si>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</si>
  <si>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</si>
  <si>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</si>
  <si>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</si>
  <si>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</si>
  <si>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</si>
  <si>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</si>
  <si>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</si>
  <si>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</si>
  <si>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</si>
  <si>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</si>
  <si>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</si>
  <si>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</si>
  <si>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</si>
  <si>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</si>
  <si>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</si>
  <si>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</si>
  <si>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</si>
  <si>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</si>
  <si>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</si>
  <si>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</si>
  <si>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</si>
  <si>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</si>
  <si>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</si>
  <si>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</si>
  <si>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</si>
  <si>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</si>
  <si>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</si>
  <si>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</si>
  <si>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</si>
  <si>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</si>
  <si>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</si>
  <si>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</si>
  <si>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</si>
  <si>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</si>
  <si>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</si>
  <si>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</si>
  <si>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</si>
  <si>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</si>
  <si>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</si>
  <si>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</si>
  <si>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</si>
  <si>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</si>
  <si>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</si>
  <si>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</si>
  <si>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</si>
  <si>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</si>
  <si>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</si>
  <si>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</si>
  <si>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</si>
  <si>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</si>
  <si>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</si>
  <si>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</si>
  <si>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</si>
  <si>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</si>
  <si>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</si>
  <si>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</si>
  <si>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</si>
  <si>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</si>
  <si>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</si>
  <si>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</si>
  <si>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</si>
  <si>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</si>
  <si>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</si>
  <si>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</si>
  <si>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</si>
  <si>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</si>
  <si>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</si>
  <si>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</si>
  <si>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</si>
  <si>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</si>
  <si>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</si>
  <si>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</si>
  <si>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</si>
  <si>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</si>
  <si>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</si>
  <si>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</si>
  <si>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</si>
  <si>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</si>
  <si>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</si>
  <si>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</si>
  <si>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</si>
  <si>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</si>
  <si>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</si>
  <si>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</si>
  <si>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</si>
  <si>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</si>
  <si>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</si>
  <si>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</si>
  <si>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</si>
  <si>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</si>
  <si>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</si>
  <si>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</si>
  <si>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</si>
  <si>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</si>
  <si>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</si>
  <si>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</si>
  <si>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</si>
  <si>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</si>
  <si>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</si>
  <si>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</si>
  <si>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</si>
  <si>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</si>
  <si>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</si>
  <si>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</si>
  <si>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</si>
  <si>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</si>
  <si>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</si>
  <si>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</si>
  <si>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</si>
  <si>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</si>
  <si>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</si>
  <si>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</si>
  <si>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</si>
  <si>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</si>
  <si>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</si>
  <si>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</si>
  <si>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</si>
  <si>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</si>
  <si>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</si>
  <si>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</si>
  <si>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</si>
  <si>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</si>
  <si>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</si>
  <si>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</si>
  <si>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</si>
  <si>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</si>
  <si>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</si>
  <si>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</si>
  <si>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</si>
  <si>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</si>
  <si>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</si>
  <si>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</si>
  <si>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</si>
  <si>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</si>
  <si>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</si>
  <si>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</si>
  <si>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</si>
  <si>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</si>
  <si>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</si>
  <si>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</si>
  <si>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</si>
  <si>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</si>
  <si>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</si>
  <si>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</si>
  <si>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</si>
  <si>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</si>
  <si>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</si>
  <si>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</si>
  <si>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</si>
  <si>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</si>
  <si>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</si>
  <si>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</si>
  <si>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</si>
  <si>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</si>
  <si>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</si>
  <si>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</si>
  <si>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</si>
  <si>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</si>
  <si>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</si>
  <si>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</si>
  <si>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</si>
  <si>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</si>
  <si>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</si>
  <si>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</si>
  <si>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</si>
  <si>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</si>
  <si>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</si>
  <si>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</si>
  <si>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</si>
  <si>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</si>
  <si>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</si>
  <si>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</si>
  <si>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</si>
  <si>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</si>
  <si>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</si>
  <si>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</si>
  <si>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</si>
  <si>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</si>
  <si>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</si>
  <si>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</si>
  <si>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</si>
  <si>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</si>
  <si>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</si>
  <si>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</si>
  <si>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</si>
  <si>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</si>
  <si>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</si>
  <si>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</si>
  <si>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</si>
  <si>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</si>
  <si>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</si>
  <si>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</si>
  <si>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</si>
  <si>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</si>
  <si>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</si>
  <si>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</si>
  <si>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</si>
  <si>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</si>
  <si>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</si>
  <si>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</si>
  <si>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</si>
  <si>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</si>
  <si>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</si>
  <si>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</si>
  <si>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</si>
  <si>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</si>
  <si>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</si>
  <si>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</si>
  <si>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</si>
  <si>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</si>
  <si>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</si>
  <si>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</si>
  <si>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</si>
  <si>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</si>
  <si>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</si>
  <si>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</si>
  <si>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</si>
  <si>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</si>
  <si>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</si>
  <si>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</si>
  <si>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</si>
  <si>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</si>
  <si>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</si>
  <si>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</si>
  <si>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</si>
  <si>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</si>
  <si>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</si>
  <si>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</si>
  <si>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</si>
  <si>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</si>
  <si>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</si>
  <si>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</si>
  <si>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</si>
  <si>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</si>
  <si>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</si>
  <si>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</si>
  <si>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</si>
  <si>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</si>
  <si>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</si>
  <si>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</si>
  <si>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</si>
  <si>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</si>
  <si>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</si>
  <si>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</si>
  <si>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</si>
  <si>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</si>
  <si>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</si>
  <si>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</si>
  <si>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</si>
  <si>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</si>
  <si>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</si>
  <si>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</si>
  <si>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</si>
  <si>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</si>
  <si>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</si>
  <si>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</si>
  <si>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</si>
  <si>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</si>
  <si>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</si>
  <si>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</si>
  <si>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</si>
  <si>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</si>
  <si>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</si>
  <si>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</si>
  <si>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</si>
  <si>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</si>
  <si>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</si>
  <si>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</si>
  <si>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</si>
  <si>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</si>
  <si>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</si>
  <si>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</si>
  <si>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</si>
  <si>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</si>
  <si>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</si>
  <si>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</si>
  <si>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</si>
  <si>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</si>
  <si>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</si>
  <si>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</si>
  <si>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</si>
  <si>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</si>
  <si>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</si>
  <si>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</si>
  <si>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</si>
  <si>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</si>
  <si>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</si>
  <si>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</si>
  <si>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</si>
  <si>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</si>
  <si>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</si>
  <si>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</si>
  <si>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</si>
  <si>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</si>
  <si>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</si>
  <si>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</si>
  <si>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</si>
  <si>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</si>
  <si>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</si>
  <si>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</si>
  <si>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</si>
  <si>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</si>
  <si>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</si>
  <si>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</si>
  <si>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</si>
  <si>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</si>
  <si>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</si>
  <si>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</si>
  <si>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</si>
  <si>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</si>
  <si>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</si>
  <si>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</si>
  <si>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</si>
  <si>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</si>
  <si>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</si>
  <si>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</si>
  <si>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</si>
  <si>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</si>
  <si>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</si>
  <si>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</si>
  <si>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</si>
  <si>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</si>
  <si>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</si>
  <si>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</si>
  <si>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</si>
  <si>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</si>
  <si>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</si>
  <si>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</si>
  <si>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</si>
  <si>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</si>
  <si>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</si>
  <si>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</si>
  <si>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</si>
  <si>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</si>
  <si>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</si>
  <si>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</si>
  <si>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</si>
  <si>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</si>
  <si>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</si>
  <si>
    <t>主要通过技能和属性差异直接体现法系与物理Dps的差异，同时通过T对物理、法术的护盾（减免、吸收、免疫）来区分物理和法术</t>
    <phoneticPr fontId="1" type="noConversion"/>
  </si>
  <si>
    <t>打断价值</t>
    <phoneticPr fontId="1" type="noConversion"/>
  </si>
  <si>
    <t>大招打断</t>
    <phoneticPr fontId="1" type="noConversion"/>
  </si>
  <si>
    <t>消耗己方大招，打断敌方大招。看玩家操作（或者塔特殊需求打断怪提升怪物价值）</t>
    <phoneticPr fontId="1" type="noConversion"/>
  </si>
  <si>
    <t>小招打断</t>
    <phoneticPr fontId="1" type="noConversion"/>
  </si>
  <si>
    <t>消耗一次攻击，增加小招概率打断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</si>
</sst>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s>
  <cellStyleXfs count="2">
    <xf numFmtId="0" fontId="0" fillId="0" borderId="0">
      <alignment vertical="center"/>
    </xf>
    <xf numFmtId="0" fontId="11" fillId="0" borderId="0">
      <alignment vertical="center"/>
    </xf>
  </cellStyleXfs>
  <cellXfs count="92">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6" borderId="0" xfId="0" applyFont="1" applyFill="1">
      <alignment vertical="center"/>
    </xf>
    <xf numFmtId="0" fontId="2" fillId="6" borderId="0" xfId="0" applyFont="1" applyFill="1">
      <alignment vertical="center"/>
    </xf>
    <xf numFmtId="0" fontId="13" fillId="6" borderId="0" xfId="1" applyFont="1" applyFill="1">
      <alignment vertical="center"/>
    </xf>
    <xf numFmtId="0" fontId="12" fillId="6" borderId="0" xfId="1" applyFont="1" applyFill="1">
      <alignment vertical="center"/>
    </xf>
    <xf numFmtId="0" fontId="5" fillId="6" borderId="0" xfId="0"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xf numFmtId="10" fontId="12" fillId="0" borderId="0" xfId="1" applyNumberFormat="1" applyFont="1" applyFill="1">
      <alignment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97E-2"/>
          <c:y val="0.18611111111111101"/>
          <c:w val="0.91553018372703399"/>
          <c:h val="0.71574876057159498"/>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1.8548370000000001</c:v>
                </c:pt>
                <c:pt idx="4">
                  <c:v>1.9403207</c:v>
                </c:pt>
                <c:pt idx="5">
                  <c:v>2.1942072890000004</c:v>
                </c:pt>
                <c:pt idx="6">
                  <c:v>2.3733383823500001</c:v>
                </c:pt>
                <c:pt idx="7">
                  <c:v>2.7441397455845</c:v>
                </c:pt>
                <c:pt idx="8">
                  <c:v>3.1104090921572451</c:v>
                </c:pt>
                <c:pt idx="9">
                  <c:v>3.6802195470397012</c:v>
                </c:pt>
                <c:pt idx="10">
                  <c:v>4.4306810202108178</c:v>
                </c:pt>
                <c:pt idx="11">
                  <c:v>5.3569648956677387</c:v>
                </c:pt>
              </c:numCache>
            </c:numRef>
          </c:val>
          <c:smooth val="0"/>
        </c:ser>
        <c:dLbls>
          <c:showLegendKey val="0"/>
          <c:showVal val="0"/>
          <c:showCatName val="0"/>
          <c:showSerName val="0"/>
          <c:showPercent val="0"/>
          <c:showBubbleSize val="0"/>
        </c:dLbls>
        <c:smooth val="0"/>
        <c:axId val="615753840"/>
        <c:axId val="615754400"/>
      </c:lineChart>
      <c:catAx>
        <c:axId val="6157538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5754400"/>
        <c:crosses val="autoZero"/>
        <c:auto val="1"/>
        <c:lblAlgn val="ctr"/>
        <c:lblOffset val="100"/>
        <c:noMultiLvlLbl val="0"/>
      </c:catAx>
      <c:valAx>
        <c:axId val="6157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575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702"/>
          <c:y val="4.1666666666666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0.67310000000000003</c:v>
                </c:pt>
                <c:pt idx="11" formatCode="General">
                  <c:v>0.69329300000000005</c:v>
                </c:pt>
                <c:pt idx="12" formatCode="General">
                  <c:v>0.71348600000000006</c:v>
                </c:pt>
                <c:pt idx="13" formatCode="General">
                  <c:v>0.73367900000000008</c:v>
                </c:pt>
                <c:pt idx="14" formatCode="General">
                  <c:v>0.7538720000000001</c:v>
                </c:pt>
                <c:pt idx="15" formatCode="General">
                  <c:v>0.77406500000000011</c:v>
                </c:pt>
                <c:pt idx="16" formatCode="General">
                  <c:v>0.79425800000000013</c:v>
                </c:pt>
                <c:pt idx="17" formatCode="General">
                  <c:v>0.81445100000000015</c:v>
                </c:pt>
                <c:pt idx="18" formatCode="General">
                  <c:v>0.83464400000000016</c:v>
                </c:pt>
                <c:pt idx="19" formatCode="General">
                  <c:v>0.85483700000000018</c:v>
                </c:pt>
                <c:pt idx="20" formatCode="General">
                  <c:v>0.94032070000000012</c:v>
                </c:pt>
                <c:pt idx="21" formatCode="General">
                  <c:v>0.96853032100000014</c:v>
                </c:pt>
                <c:pt idx="22" formatCode="General">
                  <c:v>0.99673994200000016</c:v>
                </c:pt>
                <c:pt idx="23" formatCode="General">
                  <c:v>1.0249495630000001</c:v>
                </c:pt>
                <c:pt idx="24" formatCode="General">
                  <c:v>1.0531591840000001</c:v>
                </c:pt>
                <c:pt idx="25" formatCode="General">
                  <c:v>1.0813688050000001</c:v>
                </c:pt>
                <c:pt idx="26" formatCode="General">
                  <c:v>1.1095784260000001</c:v>
                </c:pt>
                <c:pt idx="27" formatCode="General">
                  <c:v>1.1377880470000001</c:v>
                </c:pt>
                <c:pt idx="28" formatCode="General">
                  <c:v>1.1659976680000002</c:v>
                </c:pt>
                <c:pt idx="29" formatCode="General">
                  <c:v>1.1942072890000002</c:v>
                </c:pt>
                <c:pt idx="30" formatCode="General">
                  <c:v>1.3733383823500001</c:v>
                </c:pt>
                <c:pt idx="31" formatCode="General">
                  <c:v>1.4145385338205001</c:v>
                </c:pt>
                <c:pt idx="32" formatCode="General">
                  <c:v>1.4557386852910001</c:v>
                </c:pt>
                <c:pt idx="33" formatCode="General">
                  <c:v>1.4969388367615002</c:v>
                </c:pt>
                <c:pt idx="34" formatCode="General">
                  <c:v>1.5381389882320002</c:v>
                </c:pt>
                <c:pt idx="35" formatCode="General">
                  <c:v>1.5793391397025003</c:v>
                </c:pt>
                <c:pt idx="36" formatCode="General">
                  <c:v>1.6205392911730003</c:v>
                </c:pt>
                <c:pt idx="37" formatCode="General">
                  <c:v>1.6617394426435004</c:v>
                </c:pt>
                <c:pt idx="38" formatCode="General">
                  <c:v>1.7029395941140004</c:v>
                </c:pt>
                <c:pt idx="39" formatCode="General">
                  <c:v>1.7441397455845005</c:v>
                </c:pt>
                <c:pt idx="40" formatCode="General">
                  <c:v>2.1104090921572451</c:v>
                </c:pt>
                <c:pt idx="41" formatCode="General">
                  <c:v>2.1737213649219624</c:v>
                </c:pt>
                <c:pt idx="42" formatCode="General">
                  <c:v>2.2370336376866797</c:v>
                </c:pt>
                <c:pt idx="43" formatCode="General">
                  <c:v>2.300345910451397</c:v>
                </c:pt>
                <c:pt idx="44" formatCode="General">
                  <c:v>2.3636581832161143</c:v>
                </c:pt>
                <c:pt idx="45" formatCode="General">
                  <c:v>2.4269704559808316</c:v>
                </c:pt>
                <c:pt idx="46" formatCode="General">
                  <c:v>2.4902827287455489</c:v>
                </c:pt>
                <c:pt idx="47" formatCode="General">
                  <c:v>2.5535950015102662</c:v>
                </c:pt>
                <c:pt idx="48" formatCode="General">
                  <c:v>2.6169072742749835</c:v>
                </c:pt>
                <c:pt idx="49" formatCode="General">
                  <c:v>2.6802195470397008</c:v>
                </c:pt>
                <c:pt idx="50" formatCode="General">
                  <c:v>3.4306810202108178</c:v>
                </c:pt>
                <c:pt idx="51" formatCode="General">
                  <c:v>3.5336014508171423</c:v>
                </c:pt>
                <c:pt idx="52" formatCode="General">
                  <c:v>3.6365218814234668</c:v>
                </c:pt>
                <c:pt idx="53" formatCode="General">
                  <c:v>3.7394423120297913</c:v>
                </c:pt>
                <c:pt idx="54" formatCode="General">
                  <c:v>3.8423627426361158</c:v>
                </c:pt>
                <c:pt idx="55" formatCode="General">
                  <c:v>3.9452831732424403</c:v>
                </c:pt>
                <c:pt idx="56" formatCode="General">
                  <c:v>4.0482036038487648</c:v>
                </c:pt>
                <c:pt idx="57" formatCode="General">
                  <c:v>4.1511240344550897</c:v>
                </c:pt>
                <c:pt idx="58" formatCode="General">
                  <c:v>4.2540444650614146</c:v>
                </c:pt>
                <c:pt idx="59" formatCode="General">
                  <c:v>4.3569648956677396</c:v>
                </c:pt>
              </c:numCache>
            </c:numRef>
          </c:val>
          <c:smooth val="0"/>
        </c:ser>
        <c:dLbls>
          <c:showLegendKey val="0"/>
          <c:showVal val="0"/>
          <c:showCatName val="0"/>
          <c:showSerName val="0"/>
          <c:showPercent val="0"/>
          <c:showBubbleSize val="0"/>
        </c:dLbls>
        <c:smooth val="0"/>
        <c:axId val="739063056"/>
        <c:axId val="739063616"/>
      </c:lineChart>
      <c:catAx>
        <c:axId val="739063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9063616"/>
        <c:crosses val="autoZero"/>
        <c:auto val="1"/>
        <c:lblAlgn val="ctr"/>
        <c:lblOffset val="100"/>
        <c:noMultiLvlLbl val="0"/>
      </c:catAx>
      <c:valAx>
        <c:axId val="73906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9063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0.505</c:v>
                </c:pt>
                <c:pt idx="2">
                  <c:v>0.53500000000000003</c:v>
                </c:pt>
                <c:pt idx="3">
                  <c:v>0.54570000000000007</c:v>
                </c:pt>
                <c:pt idx="4">
                  <c:v>0.60570000000000013</c:v>
                </c:pt>
                <c:pt idx="5">
                  <c:v>0.66570000000000018</c:v>
                </c:pt>
                <c:pt idx="6">
                  <c:v>0.68567100000000025</c:v>
                </c:pt>
                <c:pt idx="7">
                  <c:v>0.77567100000000022</c:v>
                </c:pt>
                <c:pt idx="8">
                  <c:v>0.86567100000000019</c:v>
                </c:pt>
                <c:pt idx="9">
                  <c:v>0.98567100000000019</c:v>
                </c:pt>
                <c:pt idx="10">
                  <c:v>1.0250978400000001</c:v>
                </c:pt>
                <c:pt idx="11">
                  <c:v>1.14509784</c:v>
                </c:pt>
                <c:pt idx="12">
                  <c:v>1.2650978400000001</c:v>
                </c:pt>
                <c:pt idx="13">
                  <c:v>1.3850978400000002</c:v>
                </c:pt>
                <c:pt idx="14">
                  <c:v>1.5050978400000004</c:v>
                </c:pt>
                <c:pt idx="15">
                  <c:v>1.5803527320000004</c:v>
                </c:pt>
              </c:numCache>
            </c:numRef>
          </c:val>
          <c:smooth val="0"/>
        </c:ser>
        <c:dLbls>
          <c:showLegendKey val="0"/>
          <c:showVal val="0"/>
          <c:showCatName val="0"/>
          <c:showSerName val="0"/>
          <c:showPercent val="0"/>
          <c:showBubbleSize val="0"/>
        </c:dLbls>
        <c:smooth val="0"/>
        <c:axId val="370997376"/>
        <c:axId val="370997936"/>
      </c:lineChart>
      <c:catAx>
        <c:axId val="370997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997936"/>
        <c:crosses val="autoZero"/>
        <c:auto val="1"/>
        <c:lblAlgn val="ctr"/>
        <c:lblOffset val="100"/>
        <c:noMultiLvlLbl val="0"/>
      </c:catAx>
      <c:valAx>
        <c:axId val="370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997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1781175</xdr:colOff>
      <xdr:row>24</xdr:row>
      <xdr:rowOff>183173</xdr:rowOff>
    </xdr:from>
    <xdr:ext cx="466794" cy="334451"/>
    <xdr:sp macro="" textlink="">
      <xdr:nvSpPr>
        <xdr:cNvPr id="2" name="文本框 1"/>
        <xdr:cNvSpPr txBox="1"/>
      </xdr:nvSpPr>
      <xdr:spPr>
        <a:xfrm>
          <a:off x="4587387" y="5282711"/>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1433146</xdr:colOff>
      <xdr:row>24</xdr:row>
      <xdr:rowOff>133350</xdr:rowOff>
    </xdr:from>
    <xdr:ext cx="466794" cy="334451"/>
    <xdr:sp macro="" textlink="">
      <xdr:nvSpPr>
        <xdr:cNvPr id="3" name="文本框 2"/>
        <xdr:cNvSpPr txBox="1"/>
      </xdr:nvSpPr>
      <xdr:spPr>
        <a:xfrm>
          <a:off x="6100396" y="5232888"/>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宠物成长生成表"/>
      <sheetName val="宠物升阶生成表"/>
      <sheetName val="装备能力拆分"/>
      <sheetName val="宝石属性"/>
      <sheetName val="装备属性生成表"/>
      <sheetName val="装备拆分数值生成"/>
      <sheetName val="宝石产出"/>
      <sheetName val="自用草稿"/>
      <sheetName val="人物成长等级"/>
    </sheetNames>
    <sheetDataSet>
      <sheetData sheetId="0"/>
      <sheetData sheetId="1"/>
      <sheetData sheetId="2">
        <row r="28">
          <cell r="C28">
            <v>862</v>
          </cell>
        </row>
        <row r="29">
          <cell r="C29">
            <v>897</v>
          </cell>
        </row>
        <row r="30">
          <cell r="C30">
            <v>932</v>
          </cell>
        </row>
        <row r="31">
          <cell r="C31">
            <v>967</v>
          </cell>
        </row>
        <row r="32">
          <cell r="C32">
            <v>1001</v>
          </cell>
        </row>
        <row r="33">
          <cell r="C33">
            <v>1036</v>
          </cell>
        </row>
        <row r="34">
          <cell r="C34">
            <v>1071</v>
          </cell>
        </row>
        <row r="35">
          <cell r="C35">
            <v>1106</v>
          </cell>
        </row>
        <row r="36">
          <cell r="C36">
            <v>1141</v>
          </cell>
        </row>
        <row r="37">
          <cell r="C37">
            <v>1176</v>
          </cell>
        </row>
        <row r="38">
          <cell r="C38">
            <v>1210</v>
          </cell>
        </row>
        <row r="39">
          <cell r="C39">
            <v>1245</v>
          </cell>
        </row>
        <row r="40">
          <cell r="C40">
            <v>1280</v>
          </cell>
        </row>
        <row r="41">
          <cell r="C41">
            <v>1315</v>
          </cell>
        </row>
        <row r="42">
          <cell r="C42">
            <v>1350</v>
          </cell>
        </row>
        <row r="43">
          <cell r="C43">
            <v>1385</v>
          </cell>
        </row>
        <row r="44">
          <cell r="C44">
            <v>1420</v>
          </cell>
        </row>
        <row r="45">
          <cell r="C45">
            <v>1454</v>
          </cell>
        </row>
        <row r="46">
          <cell r="C46">
            <v>1489</v>
          </cell>
        </row>
        <row r="47">
          <cell r="C47">
            <v>1524</v>
          </cell>
        </row>
        <row r="48">
          <cell r="C48">
            <v>1559</v>
          </cell>
        </row>
        <row r="49">
          <cell r="C49">
            <v>1594</v>
          </cell>
        </row>
        <row r="50">
          <cell r="C50">
            <v>1629</v>
          </cell>
        </row>
        <row r="51">
          <cell r="C51">
            <v>1664</v>
          </cell>
        </row>
        <row r="52">
          <cell r="C52">
            <v>1698</v>
          </cell>
        </row>
        <row r="53">
          <cell r="C53">
            <v>1733</v>
          </cell>
        </row>
        <row r="54">
          <cell r="C54">
            <v>1768</v>
          </cell>
        </row>
        <row r="55">
          <cell r="C55">
            <v>1803</v>
          </cell>
        </row>
        <row r="56">
          <cell r="C56">
            <v>1838</v>
          </cell>
        </row>
        <row r="57">
          <cell r="C57">
            <v>1873</v>
          </cell>
        </row>
        <row r="58">
          <cell r="C58">
            <v>1907</v>
          </cell>
        </row>
        <row r="59">
          <cell r="C59">
            <v>1942</v>
          </cell>
        </row>
        <row r="60">
          <cell r="C60">
            <v>1977</v>
          </cell>
        </row>
        <row r="61">
          <cell r="C61">
            <v>2012</v>
          </cell>
        </row>
        <row r="62">
          <cell r="C62">
            <v>2047</v>
          </cell>
        </row>
        <row r="63">
          <cell r="C63">
            <v>2082</v>
          </cell>
        </row>
        <row r="64">
          <cell r="C64">
            <v>2117</v>
          </cell>
        </row>
        <row r="65">
          <cell r="C65">
            <v>2151</v>
          </cell>
        </row>
        <row r="66">
          <cell r="C66">
            <v>2186</v>
          </cell>
        </row>
        <row r="67">
          <cell r="C67">
            <v>2221</v>
          </cell>
        </row>
        <row r="68">
          <cell r="C68">
            <v>2256</v>
          </cell>
        </row>
        <row r="69">
          <cell r="C69">
            <v>2291</v>
          </cell>
        </row>
        <row r="70">
          <cell r="C70">
            <v>2326</v>
          </cell>
        </row>
        <row r="71">
          <cell r="C71">
            <v>2360</v>
          </cell>
        </row>
        <row r="72">
          <cell r="C72">
            <v>2395</v>
          </cell>
        </row>
        <row r="73">
          <cell r="C73">
            <v>2430</v>
          </cell>
        </row>
        <row r="74">
          <cell r="C74">
            <v>2465</v>
          </cell>
        </row>
        <row r="75">
          <cell r="C75">
            <v>2500</v>
          </cell>
        </row>
        <row r="76">
          <cell r="C76">
            <v>2535</v>
          </cell>
        </row>
        <row r="77">
          <cell r="C77">
            <v>2570</v>
          </cell>
        </row>
      </sheetData>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topLeftCell="A55" zoomScale="130" zoomScaleNormal="130" zoomScalePageLayoutView="130" workbookViewId="0">
      <selection activeCell="F85" sqref="F85"/>
    </sheetView>
  </sheetViews>
  <sheetFormatPr defaultColWidth="8.875" defaultRowHeight="16.5" x14ac:dyDescent="0.15"/>
  <cols>
    <col min="1" max="2" width="8.875" style="1"/>
    <col min="3" max="3" width="9.5" style="1" bestFit="1" customWidth="1"/>
    <col min="4" max="4" width="9.625" style="1" bestFit="1" customWidth="1"/>
    <col min="5" max="6" width="24.375" style="1" bestFit="1" customWidth="1"/>
    <col min="7" max="7" width="8.875" style="1"/>
    <col min="8" max="8" width="11.625" style="1" customWidth="1"/>
    <col min="9" max="9" width="24.375" style="1" bestFit="1" customWidth="1"/>
    <col min="10" max="14" width="8.875" style="1"/>
    <col min="15" max="15" width="11.625" style="1" bestFit="1" customWidth="1"/>
    <col min="16" max="18" width="8.875" style="1"/>
    <col min="19" max="19" width="9.875" style="1" bestFit="1" customWidth="1"/>
    <col min="20" max="21" width="8.875" style="1"/>
    <col min="22" max="22" width="15" style="1" bestFit="1" customWidth="1"/>
    <col min="23" max="28" width="8.875" style="1"/>
    <col min="29" max="29" width="12.625" style="1" bestFit="1" customWidth="1"/>
    <col min="30" max="42" width="8.875" style="1"/>
    <col min="43" max="43" width="11.625" style="1" bestFit="1" customWidth="1"/>
    <col min="44" max="47" width="8.875" style="1"/>
    <col min="48" max="48" width="12.875" style="1" bestFit="1" customWidth="1"/>
    <col min="49" max="16384" width="8.875"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8" t="s">
        <v>9</v>
      </c>
      <c r="J7" s="88"/>
      <c r="K7" s="88"/>
      <c r="L7" s="6"/>
      <c r="M7" s="6"/>
      <c r="N7" s="6"/>
      <c r="P7" s="88" t="s">
        <v>10</v>
      </c>
      <c r="Q7" s="88"/>
      <c r="R7" s="88"/>
      <c r="S7" s="6"/>
      <c r="T7" s="6"/>
      <c r="U7" s="6"/>
      <c r="V7" s="21"/>
      <c r="W7" s="89" t="s">
        <v>168</v>
      </c>
      <c r="X7" s="89"/>
      <c r="Y7" s="89"/>
      <c r="Z7" s="21"/>
      <c r="AA7" s="21"/>
      <c r="AB7" s="21"/>
      <c r="AD7" s="88" t="s">
        <v>27</v>
      </c>
      <c r="AE7" s="88"/>
      <c r="AF7" s="88"/>
      <c r="AG7" s="6"/>
      <c r="AH7" s="6"/>
      <c r="AI7" s="6"/>
      <c r="AJ7" s="6"/>
      <c r="AK7" s="88" t="s">
        <v>44</v>
      </c>
      <c r="AL7" s="88"/>
      <c r="AM7" s="88"/>
      <c r="AN7" s="6"/>
      <c r="AO7" s="6"/>
      <c r="AP7" s="6"/>
      <c r="AR7" s="88" t="s">
        <v>26</v>
      </c>
      <c r="AS7" s="88"/>
      <c r="AT7" s="88"/>
      <c r="AU7" s="6"/>
      <c r="AW7" s="88" t="s">
        <v>18</v>
      </c>
      <c r="AX7" s="88"/>
      <c r="AY7" s="88"/>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169</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177</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184</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174</v>
      </c>
      <c r="P18" s="4">
        <f>P12/SUM(P11:R11)*3</f>
        <v>27.952941176470596</v>
      </c>
      <c r="Q18" s="4">
        <f>+Q12/SUM(P11:R11)*3</f>
        <v>4.2352941176470589</v>
      </c>
      <c r="R18" s="4">
        <f>(P12/SUM(P11:R11))*3</f>
        <v>27.952941176470596</v>
      </c>
      <c r="S18" s="4"/>
      <c r="T18" s="4"/>
      <c r="U18" s="4">
        <f t="shared" ref="U18:U21" si="7">P18+Q18+R18</f>
        <v>60.141176470588249</v>
      </c>
      <c r="V18" s="5" t="s">
        <v>178</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183</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173</v>
      </c>
      <c r="I19" s="4">
        <f>I12/SUM(W11:Y11)*3</f>
        <v>9.2093023255813975</v>
      </c>
      <c r="J19" s="4">
        <f>+J12/SUM(W11:Y11)*3</f>
        <v>1.3953488372093024</v>
      </c>
      <c r="K19" s="4">
        <f>(I12/SUM(W11:Y11))*3</f>
        <v>9.2093023255813975</v>
      </c>
      <c r="L19" s="4">
        <f>J12/SUM(X11:Y11)*2</f>
        <v>1</v>
      </c>
      <c r="M19" s="4">
        <f>K12/SUM(Y11)*2</f>
        <v>3</v>
      </c>
      <c r="N19" s="30">
        <f>I19+J19+K19</f>
        <v>19.8139534883721</v>
      </c>
      <c r="O19" s="5" t="s">
        <v>175</v>
      </c>
      <c r="P19" s="4">
        <f>P12/SUM(W11:Y11)*3</f>
        <v>16.576744186046518</v>
      </c>
      <c r="Q19" s="4">
        <f>+Q12/SUM(W11:Y11)*3</f>
        <v>2.5116279069767442</v>
      </c>
      <c r="R19" s="4">
        <f>(P12/SUM(W11:Y11))*3</f>
        <v>16.576744186046518</v>
      </c>
      <c r="S19" s="4"/>
      <c r="T19" s="4"/>
      <c r="U19" s="30">
        <f>P19+Q19+R19</f>
        <v>35.665116279069778</v>
      </c>
      <c r="V19" s="5" t="s">
        <v>176</v>
      </c>
      <c r="W19" s="4">
        <f>W12/SUM(W11:Y11)*3</f>
        <v>9.2093023255813975</v>
      </c>
      <c r="X19" s="4">
        <f>+X12/SUM(W11:Y11)*3</f>
        <v>1.3953488372093024</v>
      </c>
      <c r="Y19" s="4">
        <f>(W12/SUM(W11:Y11))*3</f>
        <v>9.2093023255813975</v>
      </c>
      <c r="Z19" s="4"/>
      <c r="AA19" s="4"/>
      <c r="AB19" s="4">
        <f t="shared" si="8"/>
        <v>19.8139534883721</v>
      </c>
      <c r="AC19" s="5" t="s">
        <v>181</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172</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179</v>
      </c>
      <c r="W21" s="4">
        <f>W12/SUM(AK11:AM11)*3</f>
        <v>9.3176470588235301</v>
      </c>
      <c r="X21" s="4">
        <f>X12/SUM(AR11:AT11)*3</f>
        <v>1</v>
      </c>
      <c r="Y21" s="4">
        <f>W12/SUM(AR11:AT11)*3</f>
        <v>6.6000000000000005</v>
      </c>
      <c r="Z21" s="4"/>
      <c r="AA21" s="4"/>
      <c r="AB21" s="4">
        <f t="shared" si="8"/>
        <v>16.91764705882353</v>
      </c>
      <c r="AC21" s="5" t="s">
        <v>182</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170</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171</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188</v>
      </c>
      <c r="U25" s="5" t="s">
        <v>188</v>
      </c>
      <c r="AA25" s="5" t="s">
        <v>188</v>
      </c>
    </row>
    <row r="26" spans="1:49" s="5" customFormat="1" x14ac:dyDescent="0.15">
      <c r="B26" s="5" t="s">
        <v>66</v>
      </c>
      <c r="F26" s="10"/>
      <c r="G26" s="11" t="s">
        <v>58</v>
      </c>
      <c r="H26" s="11" t="s">
        <v>59</v>
      </c>
      <c r="I26" s="11" t="s">
        <v>180</v>
      </c>
      <c r="J26" s="29" t="s">
        <v>185</v>
      </c>
      <c r="K26" s="29" t="s">
        <v>186</v>
      </c>
      <c r="L26" s="5" t="s">
        <v>173</v>
      </c>
      <c r="M26" s="5">
        <f>(N19-AB17)</f>
        <v>1.2518619851041315</v>
      </c>
      <c r="N26" s="5">
        <f>M26/N19*I12</f>
        <v>0.83398692810458319</v>
      </c>
      <c r="O26" s="5">
        <f>(N26/SUM(X11:Y11))*2</f>
        <v>0.4169934640522916</v>
      </c>
      <c r="R26" s="5" t="s">
        <v>175</v>
      </c>
      <c r="S26" s="5">
        <f>(U19-AB18)</f>
        <v>2.2533515731874161</v>
      </c>
      <c r="T26" s="5">
        <f>S26/R19*P12</f>
        <v>3.2298039215686294</v>
      </c>
      <c r="U26" s="5">
        <f>(T26/SUM(X11:Y11))*2</f>
        <v>1.6149019607843147</v>
      </c>
      <c r="X26" s="5" t="s">
        <v>177</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168</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187</v>
      </c>
      <c r="K30" s="29">
        <f>IF(AI21&gt;AP20,1,0)</f>
        <v>1</v>
      </c>
    </row>
    <row r="31" spans="1:49" s="5" customFormat="1" x14ac:dyDescent="0.15">
      <c r="F31" s="29" t="s">
        <v>104</v>
      </c>
      <c r="G31" s="29">
        <f>IF(AP17&gt;N21,1,0)</f>
        <v>0</v>
      </c>
      <c r="H31" s="29">
        <f>IF(AP18&gt;U21,1,0)</f>
        <v>0</v>
      </c>
      <c r="I31" s="29">
        <f>IF(AO20&gt;AH21,1,0)</f>
        <v>0</v>
      </c>
      <c r="J31" s="29">
        <f>IF(AP20&gt;AI21,1,0)</f>
        <v>0</v>
      </c>
      <c r="K31" s="29" t="s">
        <v>187</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210</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189</v>
      </c>
      <c r="P55" s="3" t="s">
        <v>189</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6">
        <f>D49*D71+E49*E71</f>
        <v>0.47975708502024295</v>
      </c>
      <c r="J58" s="31">
        <f>D50*D75+E48*E75</f>
        <v>1.5700000000000003</v>
      </c>
      <c r="K58" s="4">
        <f>D49*D79+E49*E79</f>
        <v>0.2857142857142857</v>
      </c>
      <c r="M58" s="3" t="s">
        <v>190</v>
      </c>
      <c r="P58" s="3" t="s">
        <v>190</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191</v>
      </c>
    </row>
    <row r="92" spans="2:10" x14ac:dyDescent="0.15">
      <c r="C92" s="1" t="s">
        <v>192</v>
      </c>
      <c r="D92" s="4">
        <f>ROUNDUP(I17,0)</f>
        <v>9</v>
      </c>
    </row>
    <row r="93" spans="2:10" x14ac:dyDescent="0.15">
      <c r="C93" s="1" t="s">
        <v>193</v>
      </c>
      <c r="D93" s="4">
        <f>ROUNDUP(D92*C40,0)</f>
        <v>8</v>
      </c>
    </row>
    <row r="94" spans="2:10" x14ac:dyDescent="0.15">
      <c r="C94" s="1" t="s">
        <v>200</v>
      </c>
      <c r="D94" s="17">
        <v>40</v>
      </c>
    </row>
    <row r="95" spans="2:10" x14ac:dyDescent="0.15">
      <c r="C95" s="1" t="s">
        <v>199</v>
      </c>
      <c r="D95" s="17">
        <v>20</v>
      </c>
    </row>
    <row r="96" spans="2:10" x14ac:dyDescent="0.15">
      <c r="C96" s="1" t="s">
        <v>209</v>
      </c>
    </row>
    <row r="97" spans="3:8" x14ac:dyDescent="0.15">
      <c r="D97" s="1" t="s">
        <v>194</v>
      </c>
      <c r="E97" s="1" t="s">
        <v>202</v>
      </c>
      <c r="G97" s="17">
        <v>3</v>
      </c>
      <c r="H97" s="1" t="s">
        <v>203</v>
      </c>
    </row>
    <row r="98" spans="3:8" x14ac:dyDescent="0.15">
      <c r="E98" s="1" t="s">
        <v>201</v>
      </c>
      <c r="F98" s="31">
        <f>J70*D94+(1-J70)*D95</f>
        <v>32.307692307692307</v>
      </c>
    </row>
    <row r="99" spans="3:8" x14ac:dyDescent="0.15">
      <c r="E99" s="1" t="s">
        <v>204</v>
      </c>
      <c r="F99" s="31">
        <f>F98*G97</f>
        <v>96.92307692307692</v>
      </c>
    </row>
    <row r="100" spans="3:8" x14ac:dyDescent="0.15">
      <c r="E100" s="1" t="s">
        <v>205</v>
      </c>
      <c r="F100" s="23">
        <f>1-(1-J70)^2*3</f>
        <v>0.55621301775147935</v>
      </c>
    </row>
    <row r="102" spans="3:8" x14ac:dyDescent="0.15">
      <c r="D102" s="1" t="s">
        <v>195</v>
      </c>
    </row>
    <row r="103" spans="3:8" x14ac:dyDescent="0.15">
      <c r="E103" s="13" t="s">
        <v>196</v>
      </c>
      <c r="F103" s="13" t="s">
        <v>197</v>
      </c>
      <c r="G103" s="13" t="s">
        <v>198</v>
      </c>
    </row>
    <row r="104" spans="3:8" x14ac:dyDescent="0.15">
      <c r="E104" s="17">
        <v>3</v>
      </c>
      <c r="F104" s="18">
        <v>1</v>
      </c>
      <c r="G104" s="17">
        <v>3</v>
      </c>
    </row>
    <row r="105" spans="3:8" x14ac:dyDescent="0.15">
      <c r="C105" s="1" t="s">
        <v>206</v>
      </c>
    </row>
    <row r="106" spans="3:8" x14ac:dyDescent="0.15">
      <c r="D106" s="1" t="s">
        <v>194</v>
      </c>
      <c r="E106" s="1" t="s">
        <v>207</v>
      </c>
    </row>
    <row r="108" spans="3:8" x14ac:dyDescent="0.15">
      <c r="C108" s="1" t="s">
        <v>208</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zoomScale="130" zoomScaleNormal="130" zoomScalePageLayoutView="130" workbookViewId="0">
      <selection activeCell="F38" sqref="F38"/>
    </sheetView>
  </sheetViews>
  <sheetFormatPr defaultColWidth="8.875" defaultRowHeight="13.5" x14ac:dyDescent="0.15"/>
  <sheetData>
    <row r="1" spans="1:15" s="1" customFormat="1" ht="16.5" x14ac:dyDescent="0.15">
      <c r="A1" s="1" t="s">
        <v>592</v>
      </c>
    </row>
    <row r="2" spans="1:15" s="1" customFormat="1" ht="16.5" x14ac:dyDescent="0.15">
      <c r="B2" s="1" t="s">
        <v>622</v>
      </c>
      <c r="E2" s="18">
        <v>0.2</v>
      </c>
      <c r="G2" s="1" t="s">
        <v>593</v>
      </c>
      <c r="H2" s="26">
        <f>SUM(职业定位属性配比!E12:G12)*E2</f>
        <v>3.6400000000000006</v>
      </c>
      <c r="J2" s="1" t="s">
        <v>594</v>
      </c>
      <c r="K2" s="26">
        <f>H2*职业定位属性配比!C40</f>
        <v>3.161052631578948</v>
      </c>
      <c r="L2" s="1" t="s">
        <v>595</v>
      </c>
      <c r="M2" s="26">
        <f>H2-K2</f>
        <v>0.47894736842105257</v>
      </c>
      <c r="N2" s="1" t="s">
        <v>596</v>
      </c>
      <c r="O2" s="26">
        <v>0</v>
      </c>
    </row>
    <row r="3" spans="1:15" s="1" customFormat="1" ht="16.5" x14ac:dyDescent="0.15">
      <c r="E3" s="18"/>
      <c r="N3" s="1" t="s">
        <v>597</v>
      </c>
    </row>
    <row r="4" spans="1:15" s="1" customFormat="1" ht="16.5" x14ac:dyDescent="0.15">
      <c r="E4" s="18"/>
      <c r="N4" s="1" t="s">
        <v>598</v>
      </c>
    </row>
    <row r="5" spans="1:15" s="1" customFormat="1" ht="16.5" x14ac:dyDescent="0.15">
      <c r="B5" s="1" t="s">
        <v>620</v>
      </c>
      <c r="E5" s="81">
        <v>0.3</v>
      </c>
      <c r="F5" s="1" t="s">
        <v>621</v>
      </c>
    </row>
    <row r="6" spans="1:15" s="1" customFormat="1" ht="16.5" x14ac:dyDescent="0.15">
      <c r="C6" s="3" t="s">
        <v>599</v>
      </c>
      <c r="D6" s="82">
        <f>E5/职业定位属性配比!E9</f>
        <v>0.06</v>
      </c>
    </row>
    <row r="7" spans="1:15" s="1" customFormat="1" ht="16.5" x14ac:dyDescent="0.15">
      <c r="C7" s="3" t="s">
        <v>600</v>
      </c>
      <c r="D7" s="82">
        <f>E5/职业定位属性配比!F9</f>
        <v>0.15</v>
      </c>
    </row>
    <row r="8" spans="1:15" s="1" customFormat="1" ht="16.5" x14ac:dyDescent="0.15">
      <c r="C8" s="3" t="s">
        <v>601</v>
      </c>
      <c r="D8" s="82">
        <f>E5/职业定位属性配比!G9</f>
        <v>9.9999999999999992E-2</v>
      </c>
    </row>
    <row r="9" spans="1:15" s="5" customFormat="1" ht="16.5" x14ac:dyDescent="0.15">
      <c r="C9" s="8"/>
    </row>
    <row r="10" spans="1:15" s="1" customFormat="1" ht="16.5" x14ac:dyDescent="0.15">
      <c r="B10" s="1" t="s">
        <v>602</v>
      </c>
    </row>
    <row r="11" spans="1:15" s="1" customFormat="1" ht="16.5" x14ac:dyDescent="0.15">
      <c r="C11" s="3" t="s">
        <v>603</v>
      </c>
      <c r="D11" s="26">
        <f>K2/职业定位属性配比!E10-E5</f>
        <v>0.89736842105263182</v>
      </c>
    </row>
    <row r="12" spans="1:15" s="1" customFormat="1" ht="16.5" x14ac:dyDescent="0.15">
      <c r="C12" s="3" t="s">
        <v>600</v>
      </c>
      <c r="D12" s="26">
        <f>IF((M2/职业定位属性配比!F10-E5)&gt;0,(M2/职业定位属性配比!F10-E5),0)</f>
        <v>0.17894736842105258</v>
      </c>
    </row>
    <row r="13" spans="1:15" s="1" customFormat="1" ht="16.5" x14ac:dyDescent="0.15">
      <c r="C13" s="3" t="s">
        <v>604</v>
      </c>
      <c r="D13" s="26">
        <f>IF((O2/职业定位属性配比!G10-E5)&gt;0,(O2/职业定位属性配比!G10-E5),0)</f>
        <v>0</v>
      </c>
    </row>
    <row r="14" spans="1:15" s="1" customFormat="1" ht="16.5" x14ac:dyDescent="0.15">
      <c r="C14" s="3"/>
      <c r="D14" s="5"/>
    </row>
    <row r="15" spans="1:15" s="1" customFormat="1" ht="16.5" x14ac:dyDescent="0.15">
      <c r="B15" s="1" t="s">
        <v>605</v>
      </c>
      <c r="D15" s="17">
        <v>2</v>
      </c>
    </row>
    <row r="16" spans="1:15" s="1" customFormat="1" ht="16.5" x14ac:dyDescent="0.15">
      <c r="D16" s="17"/>
    </row>
    <row r="17" spans="2:5" s="1" customFormat="1" ht="16.5" x14ac:dyDescent="0.15">
      <c r="B17" s="1" t="s">
        <v>606</v>
      </c>
    </row>
    <row r="18" spans="2:5" s="1" customFormat="1" ht="16.5" x14ac:dyDescent="0.15">
      <c r="C18" s="3" t="s">
        <v>599</v>
      </c>
      <c r="D18" s="26">
        <f>职业定位属性配比!E9-D11*$D$15</f>
        <v>3.2052631578947364</v>
      </c>
    </row>
    <row r="19" spans="2:5" s="1" customFormat="1" ht="16.5" x14ac:dyDescent="0.15">
      <c r="C19" s="3" t="s">
        <v>607</v>
      </c>
      <c r="D19" s="26">
        <f>职业定位属性配比!F9-D12*$D$15</f>
        <v>1.642105263157895</v>
      </c>
    </row>
    <row r="20" spans="2:5" s="1" customFormat="1" ht="16.5" x14ac:dyDescent="0.15">
      <c r="C20" s="3" t="s">
        <v>608</v>
      </c>
      <c r="D20" s="26">
        <f>职业定位属性配比!G9-D13*$D$15</f>
        <v>3</v>
      </c>
    </row>
    <row r="21" spans="2:5" s="1" customFormat="1" ht="16.5" x14ac:dyDescent="0.15"/>
    <row r="22" spans="2:5" s="1" customFormat="1" ht="16.5" x14ac:dyDescent="0.15"/>
    <row r="23" spans="2:5" s="1" customFormat="1" ht="16.5" x14ac:dyDescent="0.15">
      <c r="B23" s="1" t="s">
        <v>609</v>
      </c>
    </row>
    <row r="24" spans="2:5" s="1" customFormat="1" ht="16.5" x14ac:dyDescent="0.15">
      <c r="C24" s="2" t="s">
        <v>610</v>
      </c>
      <c r="D24" s="2" t="s">
        <v>607</v>
      </c>
      <c r="E24" s="2" t="s">
        <v>608</v>
      </c>
    </row>
    <row r="25" spans="2:5" s="1" customFormat="1" ht="16.5" x14ac:dyDescent="0.15">
      <c r="B25" s="3" t="s">
        <v>611</v>
      </c>
      <c r="C25" s="26">
        <f>职业定位属性配比!E9</f>
        <v>5</v>
      </c>
      <c r="D25" s="26">
        <f>职业定位属性配比!F9</f>
        <v>2</v>
      </c>
      <c r="E25" s="26">
        <f>职业定位属性配比!G9</f>
        <v>3</v>
      </c>
    </row>
    <row r="26" spans="2:5" s="1" customFormat="1" ht="16.5" x14ac:dyDescent="0.15">
      <c r="B26" s="3" t="s">
        <v>612</v>
      </c>
      <c r="C26" s="26">
        <f>职业定位属性配比!E10</f>
        <v>2.64</v>
      </c>
      <c r="D26" s="26">
        <f>职业定位属性配比!F10</f>
        <v>1</v>
      </c>
      <c r="E26" s="26">
        <f>职业定位属性配比!G10</f>
        <v>1</v>
      </c>
    </row>
    <row r="27" spans="2:5" s="1" customFormat="1" ht="16.5" x14ac:dyDescent="0.15">
      <c r="B27" s="3" t="s">
        <v>613</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614</v>
      </c>
      <c r="C31" s="1" t="s">
        <v>615</v>
      </c>
    </row>
    <row r="32" spans="2:5" s="1" customFormat="1" ht="16.5" x14ac:dyDescent="0.15">
      <c r="C32" s="26">
        <f>SQRT(E2)</f>
        <v>0.44721359549995793</v>
      </c>
    </row>
    <row r="33" spans="2:4" s="1" customFormat="1" ht="16.5" x14ac:dyDescent="0.15">
      <c r="B33" s="1" t="s">
        <v>616</v>
      </c>
    </row>
    <row r="34" spans="2:4" s="1" customFormat="1" ht="16.5" x14ac:dyDescent="0.15"/>
    <row r="35" spans="2:4" s="1" customFormat="1" ht="16.5" x14ac:dyDescent="0.15"/>
    <row r="36" spans="2:4" s="1" customFormat="1" ht="16.5" x14ac:dyDescent="0.15">
      <c r="B36" s="1" t="s">
        <v>617</v>
      </c>
    </row>
    <row r="37" spans="2:4" s="1" customFormat="1" ht="16.5" x14ac:dyDescent="0.15">
      <c r="B37" s="3" t="s">
        <v>618</v>
      </c>
      <c r="C37" s="3" t="s">
        <v>623</v>
      </c>
      <c r="D37" s="3" t="s">
        <v>619</v>
      </c>
    </row>
    <row r="38" spans="2:4" s="1" customFormat="1" ht="16.5" x14ac:dyDescent="0.15">
      <c r="B38" s="1">
        <v>1</v>
      </c>
      <c r="C38" s="26">
        <f>[1]属性拆分生成!C28</f>
        <v>862</v>
      </c>
      <c r="D38" s="26">
        <f>ROUNDDOWN(C38*$D$8,0)</f>
        <v>86</v>
      </c>
    </row>
    <row r="39" spans="2:4" s="1" customFormat="1" ht="16.5" x14ac:dyDescent="0.15">
      <c r="B39" s="1">
        <v>2</v>
      </c>
      <c r="C39" s="26">
        <f>[1]属性拆分生成!C29</f>
        <v>897</v>
      </c>
      <c r="D39" s="26">
        <f t="shared" ref="D39:D87" si="0">ROUNDDOWN(C39*$D$8,0)</f>
        <v>89</v>
      </c>
    </row>
    <row r="40" spans="2:4" s="1" customFormat="1" ht="16.5" x14ac:dyDescent="0.15">
      <c r="B40" s="1">
        <v>3</v>
      </c>
      <c r="C40" s="26">
        <f>[1]属性拆分生成!C30</f>
        <v>932</v>
      </c>
      <c r="D40" s="26">
        <f t="shared" si="0"/>
        <v>93</v>
      </c>
    </row>
    <row r="41" spans="2:4" s="1" customFormat="1" ht="16.5" x14ac:dyDescent="0.15">
      <c r="B41" s="1">
        <v>4</v>
      </c>
      <c r="C41" s="26">
        <f>[1]属性拆分生成!C31</f>
        <v>967</v>
      </c>
      <c r="D41" s="26">
        <f t="shared" si="0"/>
        <v>96</v>
      </c>
    </row>
    <row r="42" spans="2:4" s="1" customFormat="1" ht="16.5" x14ac:dyDescent="0.15">
      <c r="B42" s="1">
        <v>5</v>
      </c>
      <c r="C42" s="26">
        <f>[1]属性拆分生成!C32</f>
        <v>1001</v>
      </c>
      <c r="D42" s="26">
        <f t="shared" si="0"/>
        <v>100</v>
      </c>
    </row>
    <row r="43" spans="2:4" s="1" customFormat="1" ht="16.5" x14ac:dyDescent="0.15">
      <c r="B43" s="1">
        <v>6</v>
      </c>
      <c r="C43" s="26">
        <f>[1]属性拆分生成!C33</f>
        <v>1036</v>
      </c>
      <c r="D43" s="26">
        <f t="shared" si="0"/>
        <v>103</v>
      </c>
    </row>
    <row r="44" spans="2:4" s="1" customFormat="1" ht="16.5" x14ac:dyDescent="0.15">
      <c r="B44" s="1">
        <v>7</v>
      </c>
      <c r="C44" s="26">
        <f>[1]属性拆分生成!C34</f>
        <v>1071</v>
      </c>
      <c r="D44" s="26">
        <f t="shared" si="0"/>
        <v>107</v>
      </c>
    </row>
    <row r="45" spans="2:4" s="1" customFormat="1" ht="16.5" x14ac:dyDescent="0.15">
      <c r="B45" s="1">
        <v>8</v>
      </c>
      <c r="C45" s="26">
        <f>[1]属性拆分生成!C35</f>
        <v>1106</v>
      </c>
      <c r="D45" s="26">
        <f t="shared" si="0"/>
        <v>110</v>
      </c>
    </row>
    <row r="46" spans="2:4" s="1" customFormat="1" ht="16.5" x14ac:dyDescent="0.15">
      <c r="B46" s="1">
        <v>9</v>
      </c>
      <c r="C46" s="26">
        <f>[1]属性拆分生成!C36</f>
        <v>1141</v>
      </c>
      <c r="D46" s="26">
        <f t="shared" si="0"/>
        <v>114</v>
      </c>
    </row>
    <row r="47" spans="2:4" s="1" customFormat="1" ht="16.5" x14ac:dyDescent="0.15">
      <c r="B47" s="1">
        <v>10</v>
      </c>
      <c r="C47" s="26">
        <f>[1]属性拆分生成!C37</f>
        <v>1176</v>
      </c>
      <c r="D47" s="26">
        <f t="shared" si="0"/>
        <v>117</v>
      </c>
    </row>
    <row r="48" spans="2:4" s="1" customFormat="1" ht="16.5" x14ac:dyDescent="0.15">
      <c r="B48" s="1">
        <v>11</v>
      </c>
      <c r="C48" s="26">
        <f>[1]属性拆分生成!C38</f>
        <v>1210</v>
      </c>
      <c r="D48" s="26">
        <f t="shared" si="0"/>
        <v>121</v>
      </c>
    </row>
    <row r="49" spans="2:4" s="1" customFormat="1" ht="16.5" x14ac:dyDescent="0.15">
      <c r="B49" s="1">
        <v>12</v>
      </c>
      <c r="C49" s="26">
        <f>[1]属性拆分生成!C39</f>
        <v>1245</v>
      </c>
      <c r="D49" s="26">
        <f t="shared" si="0"/>
        <v>124</v>
      </c>
    </row>
    <row r="50" spans="2:4" s="1" customFormat="1" ht="16.5" x14ac:dyDescent="0.15">
      <c r="B50" s="1">
        <v>13</v>
      </c>
      <c r="C50" s="26">
        <f>[1]属性拆分生成!C40</f>
        <v>1280</v>
      </c>
      <c r="D50" s="26">
        <f t="shared" si="0"/>
        <v>128</v>
      </c>
    </row>
    <row r="51" spans="2:4" s="1" customFormat="1" ht="16.5" x14ac:dyDescent="0.15">
      <c r="B51" s="1">
        <v>14</v>
      </c>
      <c r="C51" s="26">
        <f>[1]属性拆分生成!C41</f>
        <v>1315</v>
      </c>
      <c r="D51" s="26">
        <f t="shared" si="0"/>
        <v>131</v>
      </c>
    </row>
    <row r="52" spans="2:4" s="1" customFormat="1" ht="16.5" x14ac:dyDescent="0.15">
      <c r="B52" s="1">
        <v>15</v>
      </c>
      <c r="C52" s="26">
        <f>[1]属性拆分生成!C42</f>
        <v>1350</v>
      </c>
      <c r="D52" s="26">
        <f t="shared" si="0"/>
        <v>135</v>
      </c>
    </row>
    <row r="53" spans="2:4" s="1" customFormat="1" ht="16.5" x14ac:dyDescent="0.15">
      <c r="B53" s="1">
        <v>16</v>
      </c>
      <c r="C53" s="26">
        <f>[1]属性拆分生成!C43</f>
        <v>1385</v>
      </c>
      <c r="D53" s="26">
        <f t="shared" si="0"/>
        <v>138</v>
      </c>
    </row>
    <row r="54" spans="2:4" s="1" customFormat="1" ht="16.5" x14ac:dyDescent="0.15">
      <c r="B54" s="1">
        <v>17</v>
      </c>
      <c r="C54" s="26">
        <f>[1]属性拆分生成!C44</f>
        <v>1420</v>
      </c>
      <c r="D54" s="26">
        <f t="shared" si="0"/>
        <v>142</v>
      </c>
    </row>
    <row r="55" spans="2:4" s="1" customFormat="1" ht="16.5" x14ac:dyDescent="0.15">
      <c r="B55" s="1">
        <v>18</v>
      </c>
      <c r="C55" s="26">
        <f>[1]属性拆分生成!C45</f>
        <v>1454</v>
      </c>
      <c r="D55" s="26">
        <f t="shared" si="0"/>
        <v>145</v>
      </c>
    </row>
    <row r="56" spans="2:4" s="1" customFormat="1" ht="16.5" x14ac:dyDescent="0.15">
      <c r="B56" s="1">
        <v>19</v>
      </c>
      <c r="C56" s="26">
        <f>[1]属性拆分生成!C46</f>
        <v>1489</v>
      </c>
      <c r="D56" s="26">
        <f t="shared" si="0"/>
        <v>148</v>
      </c>
    </row>
    <row r="57" spans="2:4" s="1" customFormat="1" ht="16.5" x14ac:dyDescent="0.15">
      <c r="B57" s="1">
        <v>20</v>
      </c>
      <c r="C57" s="26">
        <f>[1]属性拆分生成!C47</f>
        <v>1524</v>
      </c>
      <c r="D57" s="26">
        <f t="shared" si="0"/>
        <v>152</v>
      </c>
    </row>
    <row r="58" spans="2:4" s="1" customFormat="1" ht="16.5" x14ac:dyDescent="0.15">
      <c r="B58" s="1">
        <v>21</v>
      </c>
      <c r="C58" s="26">
        <f>[1]属性拆分生成!C48</f>
        <v>1559</v>
      </c>
      <c r="D58" s="26">
        <f t="shared" si="0"/>
        <v>155</v>
      </c>
    </row>
    <row r="59" spans="2:4" s="1" customFormat="1" ht="16.5" x14ac:dyDescent="0.15">
      <c r="B59" s="1">
        <v>22</v>
      </c>
      <c r="C59" s="26">
        <f>[1]属性拆分生成!C49</f>
        <v>1594</v>
      </c>
      <c r="D59" s="26">
        <f t="shared" si="0"/>
        <v>159</v>
      </c>
    </row>
    <row r="60" spans="2:4" s="1" customFormat="1" ht="16.5" x14ac:dyDescent="0.15">
      <c r="B60" s="1">
        <v>23</v>
      </c>
      <c r="C60" s="26">
        <f>[1]属性拆分生成!C50</f>
        <v>1629</v>
      </c>
      <c r="D60" s="26">
        <f t="shared" si="0"/>
        <v>162</v>
      </c>
    </row>
    <row r="61" spans="2:4" s="1" customFormat="1" ht="16.5" x14ac:dyDescent="0.15">
      <c r="B61" s="1">
        <v>24</v>
      </c>
      <c r="C61" s="26">
        <f>[1]属性拆分生成!C51</f>
        <v>1664</v>
      </c>
      <c r="D61" s="26">
        <f t="shared" si="0"/>
        <v>166</v>
      </c>
    </row>
    <row r="62" spans="2:4" s="1" customFormat="1" ht="16.5" x14ac:dyDescent="0.15">
      <c r="B62" s="1">
        <v>25</v>
      </c>
      <c r="C62" s="26">
        <f>[1]属性拆分生成!C52</f>
        <v>1698</v>
      </c>
      <c r="D62" s="26">
        <f t="shared" si="0"/>
        <v>169</v>
      </c>
    </row>
    <row r="63" spans="2:4" s="1" customFormat="1" ht="16.5" x14ac:dyDescent="0.15">
      <c r="B63" s="1">
        <v>26</v>
      </c>
      <c r="C63" s="26">
        <f>[1]属性拆分生成!C53</f>
        <v>1733</v>
      </c>
      <c r="D63" s="26">
        <f t="shared" si="0"/>
        <v>173</v>
      </c>
    </row>
    <row r="64" spans="2:4" s="1" customFormat="1" ht="16.5" x14ac:dyDescent="0.15">
      <c r="B64" s="1">
        <v>27</v>
      </c>
      <c r="C64" s="26">
        <f>[1]属性拆分生成!C54</f>
        <v>1768</v>
      </c>
      <c r="D64" s="26">
        <f t="shared" si="0"/>
        <v>176</v>
      </c>
    </row>
    <row r="65" spans="2:4" s="1" customFormat="1" ht="16.5" x14ac:dyDescent="0.15">
      <c r="B65" s="1">
        <v>28</v>
      </c>
      <c r="C65" s="26">
        <f>[1]属性拆分生成!C55</f>
        <v>1803</v>
      </c>
      <c r="D65" s="26">
        <f t="shared" si="0"/>
        <v>180</v>
      </c>
    </row>
    <row r="66" spans="2:4" s="1" customFormat="1" ht="16.5" x14ac:dyDescent="0.15">
      <c r="B66" s="1">
        <v>29</v>
      </c>
      <c r="C66" s="26">
        <f>[1]属性拆分生成!C56</f>
        <v>1838</v>
      </c>
      <c r="D66" s="26">
        <f t="shared" si="0"/>
        <v>183</v>
      </c>
    </row>
    <row r="67" spans="2:4" s="1" customFormat="1" ht="16.5" x14ac:dyDescent="0.15">
      <c r="B67" s="1">
        <v>30</v>
      </c>
      <c r="C67" s="26">
        <f>[1]属性拆分生成!C57</f>
        <v>1873</v>
      </c>
      <c r="D67" s="26">
        <f t="shared" si="0"/>
        <v>187</v>
      </c>
    </row>
    <row r="68" spans="2:4" s="1" customFormat="1" ht="16.5" x14ac:dyDescent="0.15">
      <c r="B68" s="1">
        <v>31</v>
      </c>
      <c r="C68" s="26">
        <f>[1]属性拆分生成!C58</f>
        <v>1907</v>
      </c>
      <c r="D68" s="26">
        <f t="shared" si="0"/>
        <v>190</v>
      </c>
    </row>
    <row r="69" spans="2:4" s="1" customFormat="1" ht="16.5" x14ac:dyDescent="0.15">
      <c r="B69" s="1">
        <v>32</v>
      </c>
      <c r="C69" s="26">
        <f>[1]属性拆分生成!C59</f>
        <v>1942</v>
      </c>
      <c r="D69" s="26">
        <f t="shared" si="0"/>
        <v>194</v>
      </c>
    </row>
    <row r="70" spans="2:4" s="1" customFormat="1" ht="16.5" x14ac:dyDescent="0.15">
      <c r="B70" s="1">
        <v>33</v>
      </c>
      <c r="C70" s="26">
        <f>[1]属性拆分生成!C60</f>
        <v>1977</v>
      </c>
      <c r="D70" s="26">
        <f t="shared" si="0"/>
        <v>197</v>
      </c>
    </row>
    <row r="71" spans="2:4" s="1" customFormat="1" ht="16.5" x14ac:dyDescent="0.15">
      <c r="B71" s="1">
        <v>34</v>
      </c>
      <c r="C71" s="26">
        <f>[1]属性拆分生成!C61</f>
        <v>2012</v>
      </c>
      <c r="D71" s="26">
        <f t="shared" si="0"/>
        <v>201</v>
      </c>
    </row>
    <row r="72" spans="2:4" s="1" customFormat="1" ht="16.5" x14ac:dyDescent="0.15">
      <c r="B72" s="1">
        <v>35</v>
      </c>
      <c r="C72" s="26">
        <f>[1]属性拆分生成!C62</f>
        <v>2047</v>
      </c>
      <c r="D72" s="26">
        <f t="shared" si="0"/>
        <v>204</v>
      </c>
    </row>
    <row r="73" spans="2:4" s="1" customFormat="1" ht="16.5" x14ac:dyDescent="0.15">
      <c r="B73" s="1">
        <v>36</v>
      </c>
      <c r="C73" s="26">
        <f>[1]属性拆分生成!C63</f>
        <v>2082</v>
      </c>
      <c r="D73" s="26">
        <f t="shared" si="0"/>
        <v>208</v>
      </c>
    </row>
    <row r="74" spans="2:4" s="1" customFormat="1" ht="16.5" x14ac:dyDescent="0.15">
      <c r="B74" s="1">
        <v>37</v>
      </c>
      <c r="C74" s="26">
        <f>[1]属性拆分生成!C64</f>
        <v>2117</v>
      </c>
      <c r="D74" s="26">
        <f t="shared" si="0"/>
        <v>211</v>
      </c>
    </row>
    <row r="75" spans="2:4" s="1" customFormat="1" ht="16.5" x14ac:dyDescent="0.15">
      <c r="B75" s="1">
        <v>38</v>
      </c>
      <c r="C75" s="26">
        <f>[1]属性拆分生成!C65</f>
        <v>2151</v>
      </c>
      <c r="D75" s="26">
        <f t="shared" si="0"/>
        <v>215</v>
      </c>
    </row>
    <row r="76" spans="2:4" s="1" customFormat="1" ht="16.5" x14ac:dyDescent="0.15">
      <c r="B76" s="1">
        <v>39</v>
      </c>
      <c r="C76" s="26">
        <f>[1]属性拆分生成!C66</f>
        <v>2186</v>
      </c>
      <c r="D76" s="26">
        <f t="shared" si="0"/>
        <v>218</v>
      </c>
    </row>
    <row r="77" spans="2:4" s="1" customFormat="1" ht="16.5" x14ac:dyDescent="0.15">
      <c r="B77" s="1">
        <v>40</v>
      </c>
      <c r="C77" s="26">
        <f>[1]属性拆分生成!C67</f>
        <v>2221</v>
      </c>
      <c r="D77" s="26">
        <f t="shared" si="0"/>
        <v>222</v>
      </c>
    </row>
    <row r="78" spans="2:4" s="1" customFormat="1" ht="16.5" x14ac:dyDescent="0.15">
      <c r="B78" s="1">
        <v>41</v>
      </c>
      <c r="C78" s="26">
        <f>[1]属性拆分生成!C68</f>
        <v>2256</v>
      </c>
      <c r="D78" s="26">
        <f t="shared" si="0"/>
        <v>225</v>
      </c>
    </row>
    <row r="79" spans="2:4" s="1" customFormat="1" ht="16.5" x14ac:dyDescent="0.15">
      <c r="B79" s="1">
        <v>42</v>
      </c>
      <c r="C79" s="26">
        <f>[1]属性拆分生成!C69</f>
        <v>2291</v>
      </c>
      <c r="D79" s="26">
        <f t="shared" si="0"/>
        <v>229</v>
      </c>
    </row>
    <row r="80" spans="2:4" s="1" customFormat="1" ht="16.5" x14ac:dyDescent="0.15">
      <c r="B80" s="1">
        <v>43</v>
      </c>
      <c r="C80" s="26">
        <f>[1]属性拆分生成!C70</f>
        <v>2326</v>
      </c>
      <c r="D80" s="26">
        <f t="shared" si="0"/>
        <v>232</v>
      </c>
    </row>
    <row r="81" spans="2:4" s="1" customFormat="1" ht="16.5" x14ac:dyDescent="0.15">
      <c r="B81" s="1">
        <v>44</v>
      </c>
      <c r="C81" s="26">
        <f>[1]属性拆分生成!C71</f>
        <v>2360</v>
      </c>
      <c r="D81" s="26">
        <f t="shared" si="0"/>
        <v>236</v>
      </c>
    </row>
    <row r="82" spans="2:4" s="1" customFormat="1" ht="16.5" x14ac:dyDescent="0.15">
      <c r="B82" s="1">
        <v>45</v>
      </c>
      <c r="C82" s="26">
        <f>[1]属性拆分生成!C72</f>
        <v>2395</v>
      </c>
      <c r="D82" s="26">
        <f t="shared" si="0"/>
        <v>239</v>
      </c>
    </row>
    <row r="83" spans="2:4" s="1" customFormat="1" ht="16.5" x14ac:dyDescent="0.15">
      <c r="B83" s="1">
        <v>46</v>
      </c>
      <c r="C83" s="26">
        <f>[1]属性拆分生成!C73</f>
        <v>2430</v>
      </c>
      <c r="D83" s="26">
        <f t="shared" si="0"/>
        <v>243</v>
      </c>
    </row>
    <row r="84" spans="2:4" s="1" customFormat="1" ht="16.5" x14ac:dyDescent="0.15">
      <c r="B84" s="1">
        <v>47</v>
      </c>
      <c r="C84" s="26">
        <f>[1]属性拆分生成!C74</f>
        <v>2465</v>
      </c>
      <c r="D84" s="26">
        <f t="shared" si="0"/>
        <v>246</v>
      </c>
    </row>
    <row r="85" spans="2:4" s="1" customFormat="1" ht="16.5" x14ac:dyDescent="0.15">
      <c r="B85" s="1">
        <v>48</v>
      </c>
      <c r="C85" s="26">
        <f>[1]属性拆分生成!C75</f>
        <v>2500</v>
      </c>
      <c r="D85" s="26">
        <f t="shared" si="0"/>
        <v>250</v>
      </c>
    </row>
    <row r="86" spans="2:4" s="1" customFormat="1" ht="16.5" x14ac:dyDescent="0.15">
      <c r="B86" s="1">
        <v>49</v>
      </c>
      <c r="C86" s="26">
        <f>[1]属性拆分生成!C76</f>
        <v>2535</v>
      </c>
      <c r="D86" s="26">
        <f t="shared" si="0"/>
        <v>253</v>
      </c>
    </row>
    <row r="87" spans="2:4" s="1" customFormat="1" ht="16.5" x14ac:dyDescent="0.15">
      <c r="B87" s="1">
        <v>50</v>
      </c>
      <c r="C87" s="26">
        <f>[1]属性拆分生成!C77</f>
        <v>2570</v>
      </c>
      <c r="D87" s="26">
        <f t="shared" si="0"/>
        <v>257</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workbookViewId="0">
      <selection activeCell="I33" sqref="I33"/>
    </sheetView>
  </sheetViews>
  <sheetFormatPr defaultColWidth="8.875" defaultRowHeight="13.5" x14ac:dyDescent="0.15"/>
  <sheetData>
    <row r="1" spans="2:19" s="1" customFormat="1" ht="16.5" x14ac:dyDescent="0.15">
      <c r="B1" s="3" t="s">
        <v>531</v>
      </c>
    </row>
    <row r="2" spans="2:19" s="1" customFormat="1" ht="16.5" x14ac:dyDescent="0.15">
      <c r="E2" s="1" t="s">
        <v>532</v>
      </c>
      <c r="F2" s="1" t="s">
        <v>533</v>
      </c>
      <c r="G2" s="1" t="s">
        <v>534</v>
      </c>
      <c r="H2" s="1" t="s">
        <v>535</v>
      </c>
      <c r="I2" s="1" t="s">
        <v>536</v>
      </c>
      <c r="J2" s="1" t="s">
        <v>537</v>
      </c>
      <c r="K2" s="1" t="s">
        <v>538</v>
      </c>
      <c r="L2" s="1" t="s">
        <v>539</v>
      </c>
      <c r="M2" s="1" t="s">
        <v>540</v>
      </c>
      <c r="N2" s="1" t="s">
        <v>541</v>
      </c>
      <c r="O2" s="1" t="s">
        <v>542</v>
      </c>
      <c r="P2" s="1" t="s">
        <v>543</v>
      </c>
      <c r="Q2" s="1" t="s">
        <v>591</v>
      </c>
    </row>
    <row r="3" spans="2:19" s="1" customFormat="1" ht="16.5" x14ac:dyDescent="0.15">
      <c r="D3" s="1" t="s">
        <v>544</v>
      </c>
      <c r="E3" s="48">
        <v>1</v>
      </c>
      <c r="F3" s="48">
        <v>1</v>
      </c>
      <c r="G3" s="48">
        <v>1</v>
      </c>
      <c r="H3" s="48">
        <v>1</v>
      </c>
      <c r="I3" s="48">
        <v>1</v>
      </c>
      <c r="J3" s="48">
        <v>1</v>
      </c>
      <c r="K3" s="48">
        <v>1</v>
      </c>
      <c r="L3" s="48">
        <v>1</v>
      </c>
      <c r="M3" s="48">
        <v>1</v>
      </c>
      <c r="N3" s="48">
        <v>1</v>
      </c>
      <c r="O3" s="48">
        <v>1</v>
      </c>
      <c r="P3" s="48">
        <v>1</v>
      </c>
      <c r="Q3" s="1">
        <v>1</v>
      </c>
      <c r="R3" s="1">
        <v>1</v>
      </c>
      <c r="S3" s="1">
        <v>1</v>
      </c>
    </row>
    <row r="4" spans="2:19" s="1" customFormat="1" ht="16.5" x14ac:dyDescent="0.15">
      <c r="D4" s="1" t="s">
        <v>545</v>
      </c>
      <c r="E4" s="49">
        <v>0.5</v>
      </c>
      <c r="F4" s="50">
        <f>E4*(1+$N$15)</f>
        <v>0.63500000000000001</v>
      </c>
      <c r="G4" s="26">
        <f>F4*(1+E19)</f>
        <v>0.67310000000000003</v>
      </c>
      <c r="H4" s="50">
        <f>G4*(1+$N$15)</f>
        <v>0.85483700000000007</v>
      </c>
      <c r="I4" s="26">
        <f>H4*(1+F19)</f>
        <v>0.94032070000000012</v>
      </c>
      <c r="J4" s="50">
        <f>I4*(1+$N$15)</f>
        <v>1.1942072890000002</v>
      </c>
      <c r="K4" s="26">
        <f>J4*(1+G19)</f>
        <v>1.3733383823500001</v>
      </c>
      <c r="L4" s="50">
        <f>K4*(1+$N$15)</f>
        <v>1.7441397455845</v>
      </c>
      <c r="M4" s="26">
        <f>L4*(1+H19)</f>
        <v>2.1104090921572451</v>
      </c>
      <c r="N4" s="50">
        <f>M4*(1+$N$15)</f>
        <v>2.6802195470397012</v>
      </c>
      <c r="O4" s="26">
        <f>N4*(1+I19)</f>
        <v>3.4306810202108178</v>
      </c>
      <c r="P4" s="50">
        <f>O4*(1+$N$15)</f>
        <v>4.3569648956677387</v>
      </c>
      <c r="Q4" s="1">
        <f>K4*(1+I15)</f>
        <v>1.5793391397024998</v>
      </c>
      <c r="R4" s="1">
        <f>M4*(1+G15)</f>
        <v>2.3003459104513975</v>
      </c>
      <c r="S4" s="1">
        <f>M4*(1+I15)</f>
        <v>2.4269704559808316</v>
      </c>
    </row>
    <row r="5" spans="2:19" s="1" customFormat="1" ht="16.5" x14ac:dyDescent="0.15">
      <c r="D5" s="1" t="s">
        <v>546</v>
      </c>
      <c r="E5" s="26">
        <f t="shared" ref="E5:P5" si="0">E3+E4</f>
        <v>1.5</v>
      </c>
      <c r="F5" s="51">
        <f t="shared" si="0"/>
        <v>1.635</v>
      </c>
      <c r="G5" s="51">
        <f t="shared" si="0"/>
        <v>1.6731</v>
      </c>
      <c r="H5" s="51">
        <f t="shared" si="0"/>
        <v>1.8548370000000001</v>
      </c>
      <c r="I5" s="51">
        <f t="shared" si="0"/>
        <v>1.9403207</v>
      </c>
      <c r="J5" s="51">
        <f t="shared" si="0"/>
        <v>2.1942072890000004</v>
      </c>
      <c r="K5" s="51">
        <f t="shared" si="0"/>
        <v>2.3733383823500001</v>
      </c>
      <c r="L5" s="51">
        <f t="shared" si="0"/>
        <v>2.7441397455845</v>
      </c>
      <c r="M5" s="51">
        <f t="shared" si="0"/>
        <v>3.1104090921572451</v>
      </c>
      <c r="N5" s="51">
        <f t="shared" si="0"/>
        <v>3.6802195470397012</v>
      </c>
      <c r="O5" s="51">
        <f t="shared" si="0"/>
        <v>4.4306810202108178</v>
      </c>
      <c r="P5" s="51">
        <f t="shared" si="0"/>
        <v>5.3569648956677387</v>
      </c>
      <c r="Q5" s="51">
        <f t="shared" ref="Q5:R5" si="1">Q3+Q4</f>
        <v>2.5793391397024998</v>
      </c>
      <c r="R5" s="51">
        <f t="shared" si="1"/>
        <v>3.3003459104513975</v>
      </c>
      <c r="S5" s="51">
        <f t="shared" ref="S5" si="2">S3+S4</f>
        <v>3.4269704559808316</v>
      </c>
    </row>
    <row r="6" spans="2:19" s="1" customFormat="1" ht="16.5" x14ac:dyDescent="0.15">
      <c r="D6" s="1" t="s">
        <v>547</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6.5" x14ac:dyDescent="0.15">
      <c r="D7" s="1" t="s">
        <v>548</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6.5" x14ac:dyDescent="0.15"/>
    <row r="9" spans="2:19" s="5" customFormat="1" ht="16.5" x14ac:dyDescent="0.15">
      <c r="C9" s="9" t="s">
        <v>549</v>
      </c>
      <c r="D9" s="9"/>
      <c r="E9" s="52"/>
      <c r="F9" s="52"/>
      <c r="G9" s="52"/>
      <c r="H9" s="52"/>
      <c r="I9" s="52"/>
      <c r="J9" s="52"/>
      <c r="K9" s="1"/>
      <c r="L9" s="1"/>
      <c r="M9" s="1"/>
      <c r="N9" s="1"/>
    </row>
    <row r="10" spans="2:19" s="5" customFormat="1" ht="16.5" x14ac:dyDescent="0.15">
      <c r="C10" s="52"/>
      <c r="D10" s="52"/>
      <c r="E10" s="52" t="s">
        <v>550</v>
      </c>
      <c r="F10" s="52" t="s">
        <v>551</v>
      </c>
      <c r="G10" s="52" t="s">
        <v>552</v>
      </c>
      <c r="H10" s="52" t="s">
        <v>553</v>
      </c>
      <c r="I10" s="52" t="s">
        <v>554</v>
      </c>
      <c r="J10" s="52" t="s">
        <v>555</v>
      </c>
      <c r="K10" s="1"/>
      <c r="L10" s="1"/>
      <c r="M10" s="1"/>
      <c r="N10" s="1"/>
    </row>
    <row r="11" spans="2:19" s="5" customFormat="1" ht="16.5" x14ac:dyDescent="0.15">
      <c r="C11" s="52"/>
      <c r="D11" s="53" t="s">
        <v>556</v>
      </c>
      <c r="E11" s="54">
        <v>10</v>
      </c>
      <c r="F11" s="54">
        <v>10</v>
      </c>
      <c r="G11" s="54">
        <v>10</v>
      </c>
      <c r="H11" s="54">
        <v>10</v>
      </c>
      <c r="I11" s="54">
        <v>10</v>
      </c>
      <c r="J11" s="54">
        <v>10</v>
      </c>
      <c r="K11" s="1"/>
    </row>
    <row r="12" spans="2:19" s="5" customFormat="1" ht="16.5" x14ac:dyDescent="0.15">
      <c r="C12" s="52"/>
      <c r="D12" s="52"/>
      <c r="E12" s="55"/>
      <c r="F12" s="56"/>
      <c r="G12" s="56"/>
      <c r="H12" s="56"/>
      <c r="I12" s="56"/>
      <c r="J12" s="55"/>
      <c r="K12" s="1"/>
      <c r="L12" s="1"/>
      <c r="M12" s="1"/>
      <c r="N12" s="1"/>
    </row>
    <row r="13" spans="2:19" s="5" customFormat="1" ht="16.5" x14ac:dyDescent="0.15">
      <c r="C13" s="1"/>
      <c r="D13" s="57" t="s">
        <v>557</v>
      </c>
      <c r="E13" s="1"/>
      <c r="F13" s="58"/>
      <c r="G13" s="52"/>
      <c r="H13" s="52"/>
      <c r="I13" s="52"/>
      <c r="J13" s="52"/>
      <c r="K13" s="1"/>
      <c r="L13" s="1"/>
      <c r="M13" s="1"/>
      <c r="N13" s="1"/>
    </row>
    <row r="14" spans="2:19" s="5" customFormat="1" ht="16.5" x14ac:dyDescent="0.15">
      <c r="C14" s="1"/>
      <c r="D14" s="59" t="s">
        <v>558</v>
      </c>
      <c r="E14" s="60">
        <v>1</v>
      </c>
      <c r="F14" s="60">
        <v>2</v>
      </c>
      <c r="G14" s="60">
        <v>3</v>
      </c>
      <c r="H14" s="60">
        <v>4</v>
      </c>
      <c r="I14" s="60">
        <v>5</v>
      </c>
      <c r="J14" s="60">
        <v>6</v>
      </c>
      <c r="K14" s="60">
        <v>7</v>
      </c>
      <c r="L14" s="60">
        <v>8</v>
      </c>
      <c r="M14" s="60">
        <v>9</v>
      </c>
      <c r="N14" s="60"/>
    </row>
    <row r="15" spans="2:19" s="5" customFormat="1" ht="16.5" x14ac:dyDescent="0.15">
      <c r="C15" s="1"/>
      <c r="D15" s="59" t="s">
        <v>559</v>
      </c>
      <c r="E15" s="61">
        <f>$N$15*E14/$M$14</f>
        <v>3.0000000000000002E-2</v>
      </c>
      <c r="F15" s="61">
        <f t="shared" ref="F15:M15" si="9">$N$15*F14/$M$14</f>
        <v>6.0000000000000005E-2</v>
      </c>
      <c r="G15" s="61">
        <f t="shared" si="9"/>
        <v>9.0000000000000011E-2</v>
      </c>
      <c r="H15" s="61">
        <f t="shared" si="9"/>
        <v>0.12000000000000001</v>
      </c>
      <c r="I15" s="61">
        <f t="shared" si="9"/>
        <v>0.15000000000000002</v>
      </c>
      <c r="J15" s="61">
        <f t="shared" si="9"/>
        <v>0.18000000000000002</v>
      </c>
      <c r="K15" s="61">
        <f t="shared" si="9"/>
        <v>0.21000000000000002</v>
      </c>
      <c r="L15" s="61">
        <f t="shared" si="9"/>
        <v>0.24000000000000002</v>
      </c>
      <c r="M15" s="61">
        <f t="shared" si="9"/>
        <v>0.27</v>
      </c>
      <c r="N15" s="62">
        <v>0.27</v>
      </c>
    </row>
    <row r="16" spans="2:19" s="1" customFormat="1" ht="16.5" x14ac:dyDescent="0.15"/>
    <row r="17" spans="2:65" s="1" customFormat="1" ht="16.5" x14ac:dyDescent="0.15">
      <c r="D17" s="63" t="s">
        <v>560</v>
      </c>
    </row>
    <row r="18" spans="2:65" s="1" customFormat="1" ht="16.5" x14ac:dyDescent="0.15">
      <c r="D18" s="59" t="s">
        <v>561</v>
      </c>
      <c r="E18" s="64">
        <v>1</v>
      </c>
      <c r="F18" s="64">
        <v>2</v>
      </c>
      <c r="G18" s="64">
        <v>3</v>
      </c>
      <c r="H18" s="64">
        <v>4</v>
      </c>
      <c r="I18" s="64">
        <v>5</v>
      </c>
      <c r="J18" s="65"/>
      <c r="K18" s="66"/>
      <c r="L18" s="66"/>
      <c r="M18" s="66"/>
      <c r="N18" s="66"/>
    </row>
    <row r="19" spans="2:65" s="1" customFormat="1" ht="16.5" x14ac:dyDescent="0.15">
      <c r="D19" s="59" t="s">
        <v>559</v>
      </c>
      <c r="E19" s="61">
        <v>0.06</v>
      </c>
      <c r="F19" s="61">
        <v>0.1</v>
      </c>
      <c r="G19" s="61">
        <v>0.15</v>
      </c>
      <c r="H19" s="61">
        <v>0.21</v>
      </c>
      <c r="I19" s="61">
        <v>0.28000000000000003</v>
      </c>
      <c r="J19" s="67"/>
      <c r="K19" s="67"/>
      <c r="L19" s="67"/>
      <c r="M19" s="67"/>
      <c r="N19" s="68"/>
    </row>
    <row r="20" spans="2:65" s="1" customFormat="1" ht="16.5" x14ac:dyDescent="0.15">
      <c r="O20" s="5"/>
    </row>
    <row r="21" spans="2:65" s="1" customFormat="1" ht="16.5" x14ac:dyDescent="0.15">
      <c r="D21" s="1" t="s">
        <v>558</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562</v>
      </c>
      <c r="E22" s="1">
        <f>E4</f>
        <v>0.5</v>
      </c>
      <c r="F22" s="69">
        <f>E22+$E$22*$E$15</f>
        <v>0.51500000000000001</v>
      </c>
      <c r="G22" s="69">
        <f t="shared" ref="G22:N22" si="10">F22+$E$22*$E$15</f>
        <v>0.53</v>
      </c>
      <c r="H22" s="69">
        <f t="shared" si="10"/>
        <v>0.54500000000000004</v>
      </c>
      <c r="I22" s="69">
        <f t="shared" si="10"/>
        <v>0.56000000000000005</v>
      </c>
      <c r="J22" s="69">
        <f t="shared" si="10"/>
        <v>0.57500000000000007</v>
      </c>
      <c r="K22" s="69">
        <f t="shared" si="10"/>
        <v>0.59000000000000008</v>
      </c>
      <c r="L22" s="69">
        <f t="shared" si="10"/>
        <v>0.60500000000000009</v>
      </c>
      <c r="M22" s="69">
        <f>L22+$E$22*$E$15</f>
        <v>0.62000000000000011</v>
      </c>
      <c r="N22" s="69">
        <f t="shared" si="10"/>
        <v>0.63500000000000012</v>
      </c>
      <c r="O22" s="69">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69"/>
    </row>
    <row r="23" spans="2:65" s="1" customFormat="1" ht="16.5" x14ac:dyDescent="0.15"/>
    <row r="24" spans="2:65" s="1" customFormat="1" ht="16.5" x14ac:dyDescent="0.15"/>
    <row r="25" spans="2:65" s="1" customFormat="1" ht="16.5" x14ac:dyDescent="0.15">
      <c r="B25" s="3" t="s">
        <v>563</v>
      </c>
    </row>
    <row r="26" spans="2:65" s="1" customFormat="1" ht="16.5" x14ac:dyDescent="0.15">
      <c r="C26" s="5" t="s">
        <v>564</v>
      </c>
      <c r="D26" s="70"/>
      <c r="E26" s="71"/>
      <c r="F26" s="71"/>
      <c r="G26" s="71"/>
      <c r="H26" s="71"/>
      <c r="I26" s="71"/>
      <c r="J26" s="71"/>
      <c r="K26" s="71"/>
      <c r="L26" s="71"/>
      <c r="M26" s="71"/>
      <c r="N26" s="71"/>
      <c r="O26" s="71"/>
      <c r="P26" s="71"/>
      <c r="Q26" s="71"/>
      <c r="R26" s="71"/>
      <c r="S26" s="71"/>
    </row>
    <row r="27" spans="2:65" s="1" customFormat="1" ht="16.5" x14ac:dyDescent="0.15">
      <c r="C27" s="5"/>
      <c r="D27" s="70" t="s">
        <v>565</v>
      </c>
      <c r="E27" s="71"/>
      <c r="F27" s="71"/>
      <c r="G27" s="71"/>
      <c r="H27" s="71"/>
      <c r="I27" s="71"/>
      <c r="J27" s="71"/>
      <c r="K27" s="71"/>
      <c r="L27" s="71"/>
      <c r="M27" s="71"/>
      <c r="N27" s="71"/>
      <c r="O27" s="71"/>
      <c r="P27" s="71"/>
      <c r="Q27" s="71"/>
      <c r="R27" s="71"/>
      <c r="S27" s="71"/>
    </row>
    <row r="28" spans="2:65" s="1" customFormat="1" ht="16.5" x14ac:dyDescent="0.15">
      <c r="C28" s="5" t="s">
        <v>566</v>
      </c>
      <c r="D28" s="70" t="s">
        <v>567</v>
      </c>
      <c r="E28" s="71" t="s">
        <v>568</v>
      </c>
      <c r="F28" s="71" t="s">
        <v>569</v>
      </c>
      <c r="G28" s="71" t="s">
        <v>570</v>
      </c>
      <c r="H28" s="71" t="s">
        <v>571</v>
      </c>
      <c r="I28" s="71" t="s">
        <v>572</v>
      </c>
      <c r="J28" s="71" t="s">
        <v>573</v>
      </c>
      <c r="K28" s="71" t="s">
        <v>574</v>
      </c>
      <c r="L28" s="71" t="s">
        <v>575</v>
      </c>
      <c r="M28" s="71" t="s">
        <v>576</v>
      </c>
      <c r="N28" s="71" t="s">
        <v>577</v>
      </c>
      <c r="O28" s="71" t="s">
        <v>578</v>
      </c>
      <c r="P28" s="71" t="s">
        <v>579</v>
      </c>
      <c r="Q28" s="71" t="s">
        <v>580</v>
      </c>
      <c r="R28" s="71" t="s">
        <v>581</v>
      </c>
      <c r="S28" s="71" t="s">
        <v>582</v>
      </c>
    </row>
    <row r="29" spans="2:65" s="1" customFormat="1" ht="16.5" x14ac:dyDescent="0.15">
      <c r="C29" s="1" t="s">
        <v>583</v>
      </c>
      <c r="D29" s="72">
        <v>0.5</v>
      </c>
      <c r="E29" s="73">
        <f>(D29)*(E35+1)</f>
        <v>0.505</v>
      </c>
      <c r="F29" s="74">
        <f>E29+E32</f>
        <v>0.53500000000000003</v>
      </c>
      <c r="G29" s="75">
        <f>F29*(F35+1)</f>
        <v>0.54570000000000007</v>
      </c>
      <c r="H29" s="75">
        <f>G29+F32</f>
        <v>0.60570000000000013</v>
      </c>
      <c r="I29" s="75">
        <f>H29+F32</f>
        <v>0.66570000000000018</v>
      </c>
      <c r="J29" s="75">
        <f>(I29)*(G35+1)</f>
        <v>0.68567100000000025</v>
      </c>
      <c r="K29" s="73">
        <f>J29+G32</f>
        <v>0.77567100000000022</v>
      </c>
      <c r="L29" s="73">
        <f>K29+G32</f>
        <v>0.86567100000000019</v>
      </c>
      <c r="M29" s="73">
        <f>L29+H32</f>
        <v>0.98567100000000019</v>
      </c>
      <c r="N29" s="73">
        <f>(M29)*(H35+1)</f>
        <v>1.0250978400000001</v>
      </c>
      <c r="O29" s="26">
        <f>N29+H32</f>
        <v>1.14509784</v>
      </c>
      <c r="P29" s="26">
        <f>O29+H32</f>
        <v>1.2650978400000001</v>
      </c>
      <c r="Q29" s="26">
        <f>P29+H32</f>
        <v>1.3850978400000002</v>
      </c>
      <c r="R29" s="26">
        <f>Q29+H32</f>
        <v>1.5050978400000004</v>
      </c>
      <c r="S29" s="26">
        <f>(R29)*(I35+1)</f>
        <v>1.5803527320000004</v>
      </c>
    </row>
    <row r="30" spans="2:65" s="1" customFormat="1" ht="16.5" x14ac:dyDescent="0.15">
      <c r="D30" s="76"/>
      <c r="E30" s="66"/>
      <c r="F30" s="66"/>
      <c r="G30" s="66"/>
      <c r="H30" s="66"/>
      <c r="I30" s="66"/>
      <c r="J30" s="66"/>
      <c r="K30" s="66"/>
      <c r="L30" s="66"/>
      <c r="M30" s="66"/>
      <c r="N30" s="66"/>
      <c r="O30" s="5"/>
      <c r="P30" s="5"/>
      <c r="Q30" s="5"/>
    </row>
    <row r="31" spans="2:65" s="1" customFormat="1" ht="16.5" x14ac:dyDescent="0.15">
      <c r="E31" s="77" t="s">
        <v>584</v>
      </c>
      <c r="F31" s="77" t="s">
        <v>585</v>
      </c>
      <c r="G31" s="67" t="s">
        <v>586</v>
      </c>
      <c r="H31" s="67" t="s">
        <v>587</v>
      </c>
      <c r="I31" s="67" t="s">
        <v>588</v>
      </c>
      <c r="J31" s="67"/>
      <c r="K31" s="67"/>
      <c r="L31" s="67"/>
      <c r="M31" s="67"/>
      <c r="N31" s="68"/>
      <c r="O31" s="5"/>
      <c r="P31" s="5"/>
      <c r="Q31" s="5"/>
    </row>
    <row r="32" spans="2:65" s="1" customFormat="1" ht="16.5" x14ac:dyDescent="0.15">
      <c r="C32" s="1" t="s">
        <v>589</v>
      </c>
      <c r="D32" s="70"/>
      <c r="E32" s="78">
        <v>0.03</v>
      </c>
      <c r="F32" s="78">
        <v>0.06</v>
      </c>
      <c r="G32" s="78">
        <v>0.09</v>
      </c>
      <c r="H32" s="78">
        <v>0.12</v>
      </c>
      <c r="I32" s="78">
        <v>0.16</v>
      </c>
      <c r="J32" s="70"/>
      <c r="K32" s="70"/>
      <c r="L32" s="70"/>
      <c r="M32" s="70"/>
      <c r="N32" s="70"/>
      <c r="O32" s="5"/>
      <c r="P32" s="5"/>
      <c r="Q32" s="5"/>
    </row>
    <row r="33" spans="3:17" s="1" customFormat="1" ht="16.5" x14ac:dyDescent="0.15">
      <c r="D33" s="79"/>
      <c r="E33" s="70"/>
      <c r="F33" s="70"/>
      <c r="G33" s="70"/>
      <c r="H33" s="70"/>
      <c r="I33" s="70"/>
      <c r="J33" s="70"/>
      <c r="K33" s="70"/>
      <c r="L33" s="70"/>
      <c r="M33" s="70"/>
      <c r="N33" s="70"/>
      <c r="O33" s="5"/>
      <c r="P33" s="5"/>
      <c r="Q33" s="5"/>
    </row>
    <row r="34" spans="3:17" s="1" customFormat="1" ht="16.5" x14ac:dyDescent="0.15">
      <c r="D34" s="76"/>
      <c r="E34" s="77" t="s">
        <v>584</v>
      </c>
      <c r="F34" s="77" t="s">
        <v>585</v>
      </c>
      <c r="G34" s="67" t="s">
        <v>586</v>
      </c>
      <c r="H34" s="67" t="s">
        <v>587</v>
      </c>
      <c r="I34" s="67" t="s">
        <v>588</v>
      </c>
      <c r="J34" s="65"/>
      <c r="K34" s="66"/>
      <c r="L34" s="66"/>
      <c r="M34" s="66"/>
      <c r="N34" s="66"/>
      <c r="O34" s="5"/>
      <c r="P34" s="5"/>
      <c r="Q34" s="5"/>
    </row>
    <row r="35" spans="3:17" s="1" customFormat="1" ht="16.5" x14ac:dyDescent="0.15">
      <c r="C35" s="1" t="s">
        <v>590</v>
      </c>
      <c r="D35" s="76"/>
      <c r="E35" s="80">
        <v>0.01</v>
      </c>
      <c r="F35" s="80">
        <v>0.02</v>
      </c>
      <c r="G35" s="80">
        <v>0.03</v>
      </c>
      <c r="H35" s="80">
        <v>0.04</v>
      </c>
      <c r="I35" s="80">
        <v>0.05</v>
      </c>
      <c r="J35" s="67"/>
      <c r="K35" s="67"/>
      <c r="L35" s="67"/>
      <c r="M35" s="67"/>
      <c r="N35" s="68"/>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zoomScale="140" zoomScaleNormal="140" zoomScalePageLayoutView="140" workbookViewId="0">
      <selection activeCell="J72" sqref="J72"/>
    </sheetView>
  </sheetViews>
  <sheetFormatPr defaultColWidth="9" defaultRowHeight="16.5" x14ac:dyDescent="0.15"/>
  <cols>
    <col min="1" max="2" width="9" style="38"/>
    <col min="3" max="3" width="12" style="38" customWidth="1"/>
    <col min="4" max="11" width="9" style="38"/>
    <col min="12" max="12" width="10.875" style="38" customWidth="1"/>
    <col min="13" max="16" width="9" style="38"/>
    <col min="17" max="17" width="9.625" style="38" customWidth="1"/>
    <col min="18" max="16384" width="9" style="38"/>
  </cols>
  <sheetData>
    <row r="1" spans="1:18" x14ac:dyDescent="0.15">
      <c r="A1" s="37" t="s">
        <v>263</v>
      </c>
    </row>
    <row r="2" spans="1:18" x14ac:dyDescent="0.15">
      <c r="B2" s="38" t="s">
        <v>264</v>
      </c>
      <c r="N2" s="39" t="s">
        <v>265</v>
      </c>
      <c r="O2" s="39" t="s">
        <v>266</v>
      </c>
      <c r="P2" s="39"/>
      <c r="Q2" s="39"/>
      <c r="R2" s="39"/>
    </row>
    <row r="3" spans="1:18" x14ac:dyDescent="0.15">
      <c r="B3" s="38" t="s">
        <v>267</v>
      </c>
      <c r="N3" s="39" t="s">
        <v>268</v>
      </c>
      <c r="O3" s="39" t="s">
        <v>269</v>
      </c>
      <c r="P3" s="39"/>
      <c r="Q3" s="39"/>
      <c r="R3" s="39"/>
    </row>
    <row r="5" spans="1:18" s="40" customFormat="1" x14ac:dyDescent="0.15">
      <c r="G5" s="41"/>
    </row>
    <row r="6" spans="1:18" s="40" customFormat="1" x14ac:dyDescent="0.15">
      <c r="B6" s="40" t="s">
        <v>270</v>
      </c>
      <c r="G6" s="41"/>
    </row>
    <row r="7" spans="1:18" s="40" customFormat="1" x14ac:dyDescent="0.15">
      <c r="C7" s="40" t="s">
        <v>271</v>
      </c>
      <c r="G7" s="41"/>
    </row>
    <row r="8" spans="1:18" s="40" customFormat="1" x14ac:dyDescent="0.15">
      <c r="B8" s="40" t="s">
        <v>272</v>
      </c>
      <c r="G8" s="41"/>
    </row>
    <row r="9" spans="1:18" s="40" customFormat="1" x14ac:dyDescent="0.15">
      <c r="C9" s="40" t="s">
        <v>273</v>
      </c>
      <c r="H9" s="42"/>
    </row>
    <row r="10" spans="1:18" s="40" customFormat="1" x14ac:dyDescent="0.15">
      <c r="C10" s="40" t="s">
        <v>274</v>
      </c>
      <c r="H10" s="42"/>
    </row>
    <row r="11" spans="1:18" s="40" customFormat="1" x14ac:dyDescent="0.15">
      <c r="C11" s="40" t="s">
        <v>275</v>
      </c>
      <c r="H11" s="42"/>
    </row>
    <row r="12" spans="1:18" s="40" customFormat="1" x14ac:dyDescent="0.15">
      <c r="C12" s="40" t="s">
        <v>276</v>
      </c>
      <c r="H12" s="42"/>
    </row>
    <row r="13" spans="1:18" s="40" customFormat="1" x14ac:dyDescent="0.15">
      <c r="C13" s="40" t="s">
        <v>277</v>
      </c>
      <c r="H13" s="42"/>
    </row>
    <row r="14" spans="1:18" s="40" customFormat="1" x14ac:dyDescent="0.15">
      <c r="C14" s="40" t="s">
        <v>278</v>
      </c>
      <c r="H14" s="42"/>
    </row>
    <row r="15" spans="1:18" s="40" customFormat="1" x14ac:dyDescent="0.15">
      <c r="C15" s="40" t="s">
        <v>279</v>
      </c>
      <c r="H15" s="42"/>
    </row>
    <row r="16" spans="1:18" s="40" customFormat="1" x14ac:dyDescent="0.15">
      <c r="C16" s="40" t="s">
        <v>280</v>
      </c>
      <c r="H16" s="42"/>
    </row>
    <row r="17" spans="3:8" s="40" customFormat="1" x14ac:dyDescent="0.15">
      <c r="C17" s="40" t="s">
        <v>281</v>
      </c>
      <c r="H17" s="42"/>
    </row>
    <row r="18" spans="3:8" s="40" customFormat="1" x14ac:dyDescent="0.15">
      <c r="C18" s="40" t="s">
        <v>282</v>
      </c>
      <c r="H18" s="42"/>
    </row>
    <row r="19" spans="3:8" s="40" customFormat="1" x14ac:dyDescent="0.15">
      <c r="C19" s="40" t="s">
        <v>283</v>
      </c>
      <c r="H19" s="42"/>
    </row>
    <row r="20" spans="3:8" s="40" customFormat="1" x14ac:dyDescent="0.15">
      <c r="C20" s="40" t="s">
        <v>284</v>
      </c>
      <c r="H20" s="42"/>
    </row>
    <row r="21" spans="3:8" s="40" customFormat="1" x14ac:dyDescent="0.15">
      <c r="C21" s="40" t="s">
        <v>285</v>
      </c>
      <c r="H21" s="42"/>
    </row>
    <row r="22" spans="3:8" s="40" customFormat="1" x14ac:dyDescent="0.15">
      <c r="C22" s="40" t="s">
        <v>286</v>
      </c>
      <c r="H22" s="42"/>
    </row>
    <row r="23" spans="3:8" s="40" customFormat="1" x14ac:dyDescent="0.15">
      <c r="C23" s="40" t="s">
        <v>287</v>
      </c>
      <c r="H23" s="42"/>
    </row>
    <row r="24" spans="3:8" s="40" customFormat="1" x14ac:dyDescent="0.15">
      <c r="C24" s="40" t="s">
        <v>288</v>
      </c>
      <c r="H24" s="42"/>
    </row>
    <row r="25" spans="3:8" s="40" customFormat="1" x14ac:dyDescent="0.15">
      <c r="C25" s="43" t="s">
        <v>289</v>
      </c>
    </row>
    <row r="26" spans="3:8" s="40" customFormat="1" x14ac:dyDescent="0.15">
      <c r="G26" s="41"/>
    </row>
    <row r="27" spans="3:8" s="40" customFormat="1" x14ac:dyDescent="0.15">
      <c r="C27" s="40" t="s">
        <v>290</v>
      </c>
      <c r="G27" s="41"/>
    </row>
    <row r="28" spans="3:8" s="40" customFormat="1" x14ac:dyDescent="0.15">
      <c r="C28" s="40" t="s">
        <v>291</v>
      </c>
      <c r="G28" s="41"/>
    </row>
    <row r="29" spans="3:8" s="40" customFormat="1" x14ac:dyDescent="0.15">
      <c r="C29" s="40" t="s">
        <v>292</v>
      </c>
      <c r="G29" s="41"/>
    </row>
    <row r="30" spans="3:8" s="40" customFormat="1" x14ac:dyDescent="0.15">
      <c r="C30" s="40" t="s">
        <v>293</v>
      </c>
      <c r="G30" s="41"/>
    </row>
    <row r="31" spans="3:8" s="40" customFormat="1" x14ac:dyDescent="0.15">
      <c r="D31" s="40" t="s">
        <v>294</v>
      </c>
      <c r="G31" s="41"/>
    </row>
    <row r="32" spans="3:8" s="40" customFormat="1" x14ac:dyDescent="0.15">
      <c r="E32" s="40" t="s">
        <v>295</v>
      </c>
      <c r="G32" s="41"/>
    </row>
    <row r="33" spans="2:12" s="40" customFormat="1" x14ac:dyDescent="0.15">
      <c r="D33" s="40" t="s">
        <v>296</v>
      </c>
      <c r="G33" s="41"/>
    </row>
    <row r="34" spans="2:12" s="40" customFormat="1" x14ac:dyDescent="0.15">
      <c r="E34" s="40" t="s">
        <v>297</v>
      </c>
      <c r="G34" s="41"/>
      <c r="L34" s="40" t="s">
        <v>298</v>
      </c>
    </row>
    <row r="35" spans="2:12" s="40" customFormat="1" x14ac:dyDescent="0.15">
      <c r="D35" s="40" t="s">
        <v>299</v>
      </c>
      <c r="G35" s="41"/>
    </row>
    <row r="36" spans="2:12" s="40" customFormat="1" x14ac:dyDescent="0.15">
      <c r="E36" s="40" t="s">
        <v>300</v>
      </c>
      <c r="G36" s="41"/>
    </row>
    <row r="37" spans="2:12" s="40" customFormat="1" x14ac:dyDescent="0.15">
      <c r="G37" s="41"/>
    </row>
    <row r="38" spans="2:12" s="40" customFormat="1" x14ac:dyDescent="0.15">
      <c r="C38" s="40" t="s">
        <v>301</v>
      </c>
      <c r="G38" s="41"/>
    </row>
    <row r="39" spans="2:12" s="40" customFormat="1" x14ac:dyDescent="0.15">
      <c r="C39" s="40" t="s">
        <v>302</v>
      </c>
    </row>
    <row r="40" spans="2:12" s="40" customFormat="1" x14ac:dyDescent="0.15">
      <c r="D40" s="40" t="s">
        <v>303</v>
      </c>
    </row>
    <row r="41" spans="2:12" s="40" customFormat="1" x14ac:dyDescent="0.15">
      <c r="D41" s="40" t="s">
        <v>304</v>
      </c>
    </row>
    <row r="44" spans="2:12" x14ac:dyDescent="0.15">
      <c r="B44" s="38" t="s">
        <v>305</v>
      </c>
    </row>
    <row r="45" spans="2:12" x14ac:dyDescent="0.15">
      <c r="B45" s="38" t="s">
        <v>306</v>
      </c>
    </row>
    <row r="46" spans="2:12" x14ac:dyDescent="0.15">
      <c r="C46" s="38" t="s">
        <v>307</v>
      </c>
    </row>
    <row r="47" spans="2:12" x14ac:dyDescent="0.15">
      <c r="D47" s="38" t="s">
        <v>308</v>
      </c>
    </row>
    <row r="48" spans="2:12" x14ac:dyDescent="0.15">
      <c r="E48" s="38" t="s">
        <v>309</v>
      </c>
    </row>
    <row r="49" spans="4:19" x14ac:dyDescent="0.15">
      <c r="E49" s="38" t="s">
        <v>310</v>
      </c>
    </row>
    <row r="50" spans="4:19" x14ac:dyDescent="0.15">
      <c r="F50" s="38" t="s">
        <v>311</v>
      </c>
    </row>
    <row r="51" spans="4:19" x14ac:dyDescent="0.15">
      <c r="F51" s="38" t="s">
        <v>312</v>
      </c>
    </row>
    <row r="52" spans="4:19" x14ac:dyDescent="0.15">
      <c r="D52" s="38" t="s">
        <v>313</v>
      </c>
      <c r="Q52" s="44"/>
      <c r="R52" s="44"/>
      <c r="S52" s="44"/>
    </row>
    <row r="53" spans="4:19" x14ac:dyDescent="0.15">
      <c r="E53" s="38" t="s">
        <v>314</v>
      </c>
    </row>
    <row r="54" spans="4:19" x14ac:dyDescent="0.15">
      <c r="E54" s="38" t="s">
        <v>310</v>
      </c>
    </row>
    <row r="55" spans="4:19" x14ac:dyDescent="0.15">
      <c r="F55" s="38" t="s">
        <v>315</v>
      </c>
    </row>
    <row r="56" spans="4:19" x14ac:dyDescent="0.15">
      <c r="F56" s="38" t="s">
        <v>316</v>
      </c>
    </row>
    <row r="57" spans="4:19" x14ac:dyDescent="0.15">
      <c r="F57" s="38" t="s">
        <v>317</v>
      </c>
    </row>
    <row r="59" spans="4:19" x14ac:dyDescent="0.15">
      <c r="E59" s="38" t="s">
        <v>318</v>
      </c>
    </row>
    <row r="60" spans="4:19" x14ac:dyDescent="0.15">
      <c r="E60" s="38" t="s">
        <v>310</v>
      </c>
    </row>
    <row r="61" spans="4:19" x14ac:dyDescent="0.15">
      <c r="F61" s="38" t="s">
        <v>319</v>
      </c>
    </row>
    <row r="62" spans="4:19" x14ac:dyDescent="0.15">
      <c r="D62" s="38" t="s">
        <v>320</v>
      </c>
    </row>
    <row r="63" spans="4:19" x14ac:dyDescent="0.15">
      <c r="E63" s="38" t="s">
        <v>321</v>
      </c>
    </row>
    <row r="64" spans="4:19" x14ac:dyDescent="0.15">
      <c r="E64" s="38" t="s">
        <v>310</v>
      </c>
    </row>
    <row r="65" spans="3:10" x14ac:dyDescent="0.15">
      <c r="F65" s="38" t="s">
        <v>322</v>
      </c>
    </row>
    <row r="67" spans="3:10" x14ac:dyDescent="0.15">
      <c r="C67" s="45" t="s">
        <v>323</v>
      </c>
    </row>
    <row r="68" spans="3:10" x14ac:dyDescent="0.15">
      <c r="D68" s="38" t="s">
        <v>624</v>
      </c>
    </row>
    <row r="69" spans="3:10" x14ac:dyDescent="0.15">
      <c r="E69" s="38" t="s">
        <v>324</v>
      </c>
    </row>
    <row r="70" spans="3:10" x14ac:dyDescent="0.15">
      <c r="F70" s="46" t="s">
        <v>325</v>
      </c>
      <c r="G70" s="46"/>
      <c r="H70" s="46"/>
      <c r="I70" s="46"/>
      <c r="J70" s="46"/>
    </row>
    <row r="73" spans="3:10" x14ac:dyDescent="0.15">
      <c r="C73" s="38" t="s">
        <v>326</v>
      </c>
    </row>
    <row r="74" spans="3:10" x14ac:dyDescent="0.15">
      <c r="D74" s="38" t="s">
        <v>327</v>
      </c>
    </row>
    <row r="75" spans="3:10" x14ac:dyDescent="0.15">
      <c r="E75" s="38" t="s">
        <v>310</v>
      </c>
    </row>
    <row r="76" spans="3:10" x14ac:dyDescent="0.15">
      <c r="F76" s="38" t="s">
        <v>328</v>
      </c>
    </row>
    <row r="77" spans="3:10" x14ac:dyDescent="0.15">
      <c r="F77" s="38" t="s">
        <v>317</v>
      </c>
    </row>
    <row r="78" spans="3:10" x14ac:dyDescent="0.15">
      <c r="D78" s="38" t="s">
        <v>329</v>
      </c>
    </row>
    <row r="79" spans="3:10" x14ac:dyDescent="0.15">
      <c r="E79" s="38" t="s">
        <v>310</v>
      </c>
    </row>
    <row r="80" spans="3:10" x14ac:dyDescent="0.15">
      <c r="F80" s="38" t="s">
        <v>330</v>
      </c>
    </row>
    <row r="81" spans="3:9" x14ac:dyDescent="0.15">
      <c r="F81" s="38" t="s">
        <v>331</v>
      </c>
    </row>
    <row r="83" spans="3:9" x14ac:dyDescent="0.15">
      <c r="C83" s="38" t="s">
        <v>332</v>
      </c>
    </row>
    <row r="84" spans="3:9" x14ac:dyDescent="0.15">
      <c r="D84" s="38" t="s">
        <v>333</v>
      </c>
    </row>
    <row r="85" spans="3:9" x14ac:dyDescent="0.15">
      <c r="D85" s="38" t="s">
        <v>334</v>
      </c>
    </row>
    <row r="86" spans="3:9" x14ac:dyDescent="0.15">
      <c r="E86" s="38" t="s">
        <v>335</v>
      </c>
    </row>
    <row r="87" spans="3:9" x14ac:dyDescent="0.15">
      <c r="F87" s="38" t="s">
        <v>336</v>
      </c>
    </row>
    <row r="88" spans="3:9" x14ac:dyDescent="0.15">
      <c r="F88" s="38" t="s">
        <v>337</v>
      </c>
    </row>
    <row r="89" spans="3:9" x14ac:dyDescent="0.15">
      <c r="E89" s="38" t="s">
        <v>338</v>
      </c>
    </row>
    <row r="90" spans="3:9" x14ac:dyDescent="0.15">
      <c r="F90" s="38" t="s">
        <v>339</v>
      </c>
    </row>
    <row r="91" spans="3:9" x14ac:dyDescent="0.15">
      <c r="F91" s="38" t="s">
        <v>331</v>
      </c>
    </row>
    <row r="93" spans="3:9" x14ac:dyDescent="0.15">
      <c r="C93" s="38" t="s">
        <v>340</v>
      </c>
    </row>
    <row r="94" spans="3:9" x14ac:dyDescent="0.15">
      <c r="D94" s="38" t="s">
        <v>341</v>
      </c>
    </row>
    <row r="95" spans="3:9" x14ac:dyDescent="0.15">
      <c r="D95" s="46" t="s">
        <v>342</v>
      </c>
      <c r="E95" s="46"/>
      <c r="F95" s="46"/>
      <c r="G95" s="46"/>
      <c r="H95" s="40" t="s">
        <v>343</v>
      </c>
      <c r="I95" s="46"/>
    </row>
    <row r="98" spans="3:6" x14ac:dyDescent="0.15">
      <c r="C98" s="38" t="s">
        <v>344</v>
      </c>
    </row>
    <row r="99" spans="3:6" x14ac:dyDescent="0.15">
      <c r="D99" s="38" t="s">
        <v>345</v>
      </c>
    </row>
    <row r="100" spans="3:6" x14ac:dyDescent="0.15">
      <c r="E100" s="38" t="s">
        <v>346</v>
      </c>
    </row>
    <row r="101" spans="3:6" x14ac:dyDescent="0.15">
      <c r="E101" s="38" t="s">
        <v>347</v>
      </c>
    </row>
    <row r="102" spans="3:6" x14ac:dyDescent="0.15">
      <c r="F102" s="38" t="s">
        <v>348</v>
      </c>
    </row>
    <row r="104" spans="3:6" x14ac:dyDescent="0.15">
      <c r="E104" s="38" t="s">
        <v>349</v>
      </c>
    </row>
    <row r="105" spans="3:6" x14ac:dyDescent="0.15">
      <c r="F105" s="38" t="s">
        <v>350</v>
      </c>
    </row>
    <row r="108" spans="3:6" x14ac:dyDescent="0.15">
      <c r="D108" s="38" t="s">
        <v>351</v>
      </c>
    </row>
    <row r="109" spans="3:6" x14ac:dyDescent="0.15">
      <c r="E109" s="38" t="s">
        <v>352</v>
      </c>
    </row>
    <row r="110" spans="3:6" x14ac:dyDescent="0.15">
      <c r="E110" s="38" t="s">
        <v>353</v>
      </c>
    </row>
    <row r="111" spans="3:6" x14ac:dyDescent="0.15">
      <c r="F111" s="38" t="s">
        <v>354</v>
      </c>
    </row>
    <row r="113" spans="4:6" x14ac:dyDescent="0.15">
      <c r="E113" s="38" t="s">
        <v>349</v>
      </c>
    </row>
    <row r="114" spans="4:6" x14ac:dyDescent="0.15">
      <c r="F114" s="38" t="s">
        <v>355</v>
      </c>
    </row>
    <row r="115" spans="4:6" x14ac:dyDescent="0.15">
      <c r="F115" s="38" t="s">
        <v>356</v>
      </c>
    </row>
    <row r="117" spans="4:6" x14ac:dyDescent="0.15">
      <c r="D117" s="38" t="s">
        <v>357</v>
      </c>
    </row>
    <row r="118" spans="4:6" x14ac:dyDescent="0.15">
      <c r="E118" s="38" t="s">
        <v>353</v>
      </c>
    </row>
    <row r="119" spans="4:6" x14ac:dyDescent="0.15">
      <c r="F119" s="38" t="s">
        <v>358</v>
      </c>
    </row>
    <row r="121" spans="4:6" x14ac:dyDescent="0.15">
      <c r="E121" s="38" t="s">
        <v>349</v>
      </c>
    </row>
    <row r="122" spans="4:6" x14ac:dyDescent="0.15">
      <c r="F122" s="38" t="s">
        <v>359</v>
      </c>
    </row>
    <row r="123" spans="4:6" x14ac:dyDescent="0.15">
      <c r="F123" s="38" t="s">
        <v>360</v>
      </c>
    </row>
    <row r="125" spans="4:6" x14ac:dyDescent="0.15">
      <c r="D125" s="38" t="s">
        <v>361</v>
      </c>
    </row>
    <row r="126" spans="4:6" x14ac:dyDescent="0.15">
      <c r="E126" s="38" t="s">
        <v>362</v>
      </c>
    </row>
    <row r="127" spans="4:6" x14ac:dyDescent="0.15">
      <c r="E127" s="38" t="s">
        <v>363</v>
      </c>
    </row>
    <row r="128" spans="4:6" x14ac:dyDescent="0.15">
      <c r="E128" s="38" t="s">
        <v>364</v>
      </c>
    </row>
    <row r="130" spans="3:11" x14ac:dyDescent="0.15">
      <c r="C130" s="40"/>
      <c r="D130" s="40"/>
      <c r="E130" s="40"/>
      <c r="F130" s="40"/>
      <c r="G130" s="40"/>
      <c r="H130" s="40"/>
      <c r="I130" s="40"/>
      <c r="J130" s="40"/>
      <c r="K130" s="40"/>
    </row>
    <row r="131" spans="3:11" x14ac:dyDescent="0.15">
      <c r="C131" s="40" t="s">
        <v>365</v>
      </c>
      <c r="D131" s="40"/>
      <c r="E131" s="40"/>
      <c r="F131" s="40"/>
      <c r="G131" s="43"/>
      <c r="H131" s="40"/>
      <c r="I131" s="40"/>
      <c r="J131" s="40" t="s">
        <v>366</v>
      </c>
      <c r="K131" s="40"/>
    </row>
    <row r="132" spans="3:11" x14ac:dyDescent="0.15">
      <c r="C132" s="40"/>
      <c r="D132" s="40"/>
      <c r="E132" s="40"/>
      <c r="F132" s="40" t="s">
        <v>367</v>
      </c>
      <c r="G132" s="43" t="s">
        <v>368</v>
      </c>
      <c r="H132" s="40" t="s">
        <v>369</v>
      </c>
      <c r="I132" s="40" t="s">
        <v>370</v>
      </c>
      <c r="J132" s="40" t="e">
        <f>#REF!+#REF!*2+#REF!*2</f>
        <v>#REF!</v>
      </c>
      <c r="K132" s="40"/>
    </row>
    <row r="133" spans="3:11" x14ac:dyDescent="0.15">
      <c r="C133" s="40"/>
      <c r="D133" s="40"/>
      <c r="E133" s="40"/>
      <c r="F133" s="40" t="s">
        <v>371</v>
      </c>
      <c r="G133" s="43" t="s">
        <v>369</v>
      </c>
      <c r="H133" s="40" t="s">
        <v>370</v>
      </c>
      <c r="I133" s="40"/>
      <c r="J133" s="40"/>
      <c r="K133" s="40"/>
    </row>
    <row r="134" spans="3:11" x14ac:dyDescent="0.15">
      <c r="C134" s="40"/>
      <c r="D134" s="40"/>
      <c r="E134" s="40"/>
      <c r="F134" s="40" t="s">
        <v>372</v>
      </c>
      <c r="G134" s="43"/>
      <c r="H134" s="40"/>
      <c r="I134" s="40"/>
      <c r="J134" s="40"/>
      <c r="K134" s="40"/>
    </row>
    <row r="135" spans="3:11" x14ac:dyDescent="0.15">
      <c r="C135" s="40"/>
      <c r="D135" s="40"/>
      <c r="E135" s="40"/>
      <c r="F135" s="40" t="s">
        <v>373</v>
      </c>
      <c r="G135" s="43"/>
      <c r="H135" s="40"/>
      <c r="I135" s="40"/>
      <c r="J135" s="40"/>
      <c r="K135" s="40"/>
    </row>
    <row r="136" spans="3:11" x14ac:dyDescent="0.15">
      <c r="C136" s="40"/>
      <c r="D136" s="40"/>
      <c r="E136" s="40"/>
      <c r="F136" s="40"/>
      <c r="G136" s="43"/>
      <c r="H136" s="40"/>
      <c r="I136" s="40"/>
      <c r="J136" s="40"/>
      <c r="K136" s="40"/>
    </row>
    <row r="137" spans="3:11" x14ac:dyDescent="0.15">
      <c r="C137" s="40"/>
      <c r="D137" s="40"/>
      <c r="E137" s="40"/>
      <c r="F137" s="40" t="s">
        <v>367</v>
      </c>
      <c r="G137" s="43" t="s">
        <v>368</v>
      </c>
      <c r="H137" s="40" t="s">
        <v>369</v>
      </c>
      <c r="I137" s="40" t="s">
        <v>370</v>
      </c>
      <c r="J137" s="40" t="e">
        <f>#REF!*2+#REF!*2+#REF!</f>
        <v>#REF!</v>
      </c>
      <c r="K137" s="40"/>
    </row>
    <row r="138" spans="3:11" x14ac:dyDescent="0.15">
      <c r="C138" s="40"/>
      <c r="D138" s="40"/>
      <c r="E138" s="40"/>
      <c r="F138" s="40" t="s">
        <v>371</v>
      </c>
      <c r="G138" s="43" t="s">
        <v>368</v>
      </c>
      <c r="H138" s="40" t="s">
        <v>369</v>
      </c>
      <c r="I138" s="40"/>
      <c r="J138" s="40"/>
      <c r="K138" s="40"/>
    </row>
    <row r="139" spans="3:11" x14ac:dyDescent="0.15">
      <c r="C139" s="40"/>
      <c r="D139" s="40"/>
      <c r="E139" s="40"/>
      <c r="F139" s="40" t="s">
        <v>374</v>
      </c>
      <c r="G139" s="43"/>
      <c r="H139" s="40"/>
      <c r="I139" s="40"/>
      <c r="J139" s="40"/>
      <c r="K139" s="40"/>
    </row>
    <row r="140" spans="3:11" x14ac:dyDescent="0.15">
      <c r="C140" s="40"/>
      <c r="D140" s="40"/>
      <c r="E140" s="40"/>
      <c r="F140" s="40" t="s">
        <v>375</v>
      </c>
      <c r="G140" s="43"/>
      <c r="H140" s="40"/>
      <c r="I140" s="40"/>
      <c r="J140" s="40"/>
      <c r="K140" s="40"/>
    </row>
    <row r="142" spans="3:11" x14ac:dyDescent="0.15">
      <c r="F142" s="40" t="s">
        <v>367</v>
      </c>
      <c r="G142" s="43" t="s">
        <v>368</v>
      </c>
      <c r="H142" s="40" t="s">
        <v>369</v>
      </c>
      <c r="I142" s="40" t="s">
        <v>369</v>
      </c>
      <c r="J142" s="40" t="e">
        <f>#REF!+#REF!*3+#REF!*1</f>
        <v>#REF!</v>
      </c>
    </row>
    <row r="143" spans="3:11" s="40" customFormat="1" x14ac:dyDescent="0.15">
      <c r="F143" s="40" t="s">
        <v>371</v>
      </c>
      <c r="G143" s="43" t="s">
        <v>369</v>
      </c>
      <c r="H143" s="40" t="s">
        <v>370</v>
      </c>
    </row>
    <row r="144" spans="3:11" s="40" customFormat="1" x14ac:dyDescent="0.15">
      <c r="F144" s="40" t="s">
        <v>376</v>
      </c>
      <c r="G144" s="43"/>
    </row>
    <row r="145" spans="3:10" s="40" customFormat="1" x14ac:dyDescent="0.15">
      <c r="F145" s="40" t="s">
        <v>377</v>
      </c>
      <c r="G145" s="43"/>
    </row>
    <row r="146" spans="3:10" s="40" customFormat="1" x14ac:dyDescent="0.15"/>
    <row r="147" spans="3:10" s="40" customFormat="1" x14ac:dyDescent="0.15">
      <c r="F147" s="40" t="s">
        <v>367</v>
      </c>
      <c r="G147" s="43" t="s">
        <v>368</v>
      </c>
      <c r="H147" s="40" t="s">
        <v>369</v>
      </c>
      <c r="I147" s="40" t="s">
        <v>370</v>
      </c>
      <c r="J147" s="40" t="e">
        <f>#REF!*2+#REF!+#REF!*2</f>
        <v>#REF!</v>
      </c>
    </row>
    <row r="148" spans="3:10" s="40" customFormat="1" x14ac:dyDescent="0.15">
      <c r="F148" s="40" t="s">
        <v>371</v>
      </c>
      <c r="G148" s="43" t="s">
        <v>368</v>
      </c>
      <c r="H148" s="40" t="s">
        <v>370</v>
      </c>
      <c r="I148"/>
    </row>
    <row r="149" spans="3:10" s="40" customFormat="1" x14ac:dyDescent="0.15">
      <c r="F149" s="40" t="s">
        <v>378</v>
      </c>
      <c r="G149" s="43"/>
      <c r="H149"/>
      <c r="I149"/>
      <c r="J149"/>
    </row>
    <row r="150" spans="3:10" s="40" customFormat="1" x14ac:dyDescent="0.15">
      <c r="F150" s="40" t="s">
        <v>379</v>
      </c>
    </row>
    <row r="151" spans="3:10" s="40" customFormat="1" x14ac:dyDescent="0.15"/>
    <row r="152" spans="3:10" x14ac:dyDescent="0.15">
      <c r="C152" s="38" t="s">
        <v>380</v>
      </c>
    </row>
    <row r="153" spans="3:10" x14ac:dyDescent="0.15">
      <c r="D153" s="38" t="s">
        <v>368</v>
      </c>
    </row>
    <row r="154" spans="3:10" x14ac:dyDescent="0.15">
      <c r="E154" s="38" t="s">
        <v>381</v>
      </c>
    </row>
    <row r="155" spans="3:10" x14ac:dyDescent="0.15">
      <c r="E155" s="38" t="s">
        <v>382</v>
      </c>
    </row>
    <row r="156" spans="3:10" x14ac:dyDescent="0.15">
      <c r="F156" s="38" t="s">
        <v>383</v>
      </c>
    </row>
    <row r="157" spans="3:10" x14ac:dyDescent="0.15">
      <c r="G157" s="38" t="s">
        <v>384</v>
      </c>
    </row>
    <row r="158" spans="3:10" x14ac:dyDescent="0.15">
      <c r="F158" s="38" t="s">
        <v>385</v>
      </c>
    </row>
    <row r="159" spans="3:10" x14ac:dyDescent="0.15">
      <c r="G159" s="38" t="s">
        <v>386</v>
      </c>
    </row>
    <row r="160" spans="3:10" x14ac:dyDescent="0.15">
      <c r="F160" s="38" t="s">
        <v>387</v>
      </c>
    </row>
    <row r="161" spans="4:7" x14ac:dyDescent="0.15">
      <c r="G161" s="38" t="s">
        <v>388</v>
      </c>
    </row>
    <row r="163" spans="4:7" x14ac:dyDescent="0.15">
      <c r="D163" s="38" t="s">
        <v>369</v>
      </c>
    </row>
    <row r="164" spans="4:7" x14ac:dyDescent="0.15">
      <c r="E164" s="38" t="s">
        <v>389</v>
      </c>
    </row>
    <row r="165" spans="4:7" x14ac:dyDescent="0.15">
      <c r="E165" s="38" t="s">
        <v>390</v>
      </c>
    </row>
    <row r="166" spans="4:7" x14ac:dyDescent="0.15">
      <c r="F166" s="38" t="s">
        <v>391</v>
      </c>
    </row>
    <row r="167" spans="4:7" x14ac:dyDescent="0.15">
      <c r="G167" s="38" t="s">
        <v>392</v>
      </c>
    </row>
    <row r="168" spans="4:7" x14ac:dyDescent="0.15">
      <c r="F168" s="38" t="s">
        <v>393</v>
      </c>
    </row>
    <row r="169" spans="4:7" x14ac:dyDescent="0.15">
      <c r="G169" s="38" t="s">
        <v>394</v>
      </c>
    </row>
    <row r="170" spans="4:7" x14ac:dyDescent="0.15">
      <c r="F170" s="38" t="s">
        <v>395</v>
      </c>
    </row>
    <row r="171" spans="4:7" x14ac:dyDescent="0.15">
      <c r="G171" s="38" t="s">
        <v>396</v>
      </c>
    </row>
    <row r="173" spans="4:7" x14ac:dyDescent="0.15">
      <c r="D173" s="38" t="s">
        <v>397</v>
      </c>
    </row>
    <row r="174" spans="4:7" x14ac:dyDescent="0.15">
      <c r="E174" s="38" t="s">
        <v>398</v>
      </c>
    </row>
    <row r="175" spans="4:7" x14ac:dyDescent="0.15">
      <c r="F175" s="38" t="s">
        <v>399</v>
      </c>
    </row>
    <row r="176" spans="4:7" x14ac:dyDescent="0.15">
      <c r="G176" s="38" t="s">
        <v>387</v>
      </c>
    </row>
    <row r="177" spans="3:11" x14ac:dyDescent="0.15">
      <c r="H177" s="38" t="s">
        <v>400</v>
      </c>
    </row>
    <row r="178" spans="3:11" x14ac:dyDescent="0.15">
      <c r="G178" s="38" t="s">
        <v>401</v>
      </c>
    </row>
    <row r="179" spans="3:11" x14ac:dyDescent="0.15">
      <c r="H179" s="38" t="s">
        <v>402</v>
      </c>
    </row>
    <row r="180" spans="3:11" x14ac:dyDescent="0.15">
      <c r="G180" s="38" t="s">
        <v>403</v>
      </c>
    </row>
    <row r="181" spans="3:11" x14ac:dyDescent="0.15">
      <c r="H181" s="38" t="s">
        <v>404</v>
      </c>
    </row>
    <row r="183" spans="3:11" x14ac:dyDescent="0.15">
      <c r="E183" s="38" t="s">
        <v>405</v>
      </c>
    </row>
    <row r="184" spans="3:11" x14ac:dyDescent="0.15">
      <c r="F184" s="38" t="s">
        <v>406</v>
      </c>
    </row>
    <row r="185" spans="3:11" x14ac:dyDescent="0.15">
      <c r="G185" s="38" t="s">
        <v>407</v>
      </c>
    </row>
    <row r="186" spans="3:11" x14ac:dyDescent="0.15">
      <c r="G186" s="38" t="s">
        <v>408</v>
      </c>
    </row>
    <row r="187" spans="3:11" x14ac:dyDescent="0.15">
      <c r="G187" s="38" t="s">
        <v>409</v>
      </c>
    </row>
    <row r="190" spans="3:11" x14ac:dyDescent="0.15">
      <c r="C190" s="40" t="s">
        <v>410</v>
      </c>
      <c r="D190" s="40"/>
      <c r="E190" s="40"/>
      <c r="F190" s="40"/>
      <c r="G190" s="40"/>
      <c r="H190" s="40"/>
      <c r="I190" s="40"/>
      <c r="J190" s="40"/>
      <c r="K190" s="40"/>
    </row>
    <row r="191" spans="3:11" x14ac:dyDescent="0.15">
      <c r="C191" s="40"/>
      <c r="D191" s="40" t="s">
        <v>122</v>
      </c>
      <c r="E191" s="40"/>
      <c r="F191" s="40"/>
      <c r="G191" s="40"/>
      <c r="H191" s="40"/>
      <c r="I191" s="40"/>
      <c r="J191" s="40"/>
      <c r="K191" s="40"/>
    </row>
    <row r="192" spans="3:11" x14ac:dyDescent="0.15">
      <c r="C192" s="40"/>
      <c r="D192" s="40"/>
      <c r="E192" s="40" t="s">
        <v>142</v>
      </c>
      <c r="F192" s="40"/>
      <c r="G192" s="40"/>
      <c r="H192" s="40"/>
      <c r="I192" s="40"/>
      <c r="J192" s="40"/>
      <c r="K192" s="40"/>
    </row>
    <row r="193" spans="3:13" x14ac:dyDescent="0.15">
      <c r="C193" s="40"/>
      <c r="D193" s="40"/>
      <c r="E193" s="40"/>
      <c r="F193" s="40" t="s">
        <v>411</v>
      </c>
      <c r="G193" s="40"/>
      <c r="H193" s="40"/>
      <c r="I193" s="40"/>
      <c r="J193" s="40"/>
      <c r="K193" s="40"/>
    </row>
    <row r="194" spans="3:13" x14ac:dyDescent="0.15">
      <c r="C194" s="40"/>
      <c r="D194" s="40"/>
      <c r="E194" s="40"/>
      <c r="F194" s="40" t="s">
        <v>412</v>
      </c>
      <c r="G194" s="40"/>
      <c r="H194" s="40"/>
      <c r="I194" s="40"/>
      <c r="J194" s="40"/>
      <c r="K194" s="40"/>
    </row>
    <row r="195" spans="3:13" x14ac:dyDescent="0.15">
      <c r="C195" s="40"/>
      <c r="D195" s="40"/>
      <c r="E195" s="40"/>
      <c r="F195" s="40" t="s">
        <v>413</v>
      </c>
      <c r="G195" s="40"/>
      <c r="H195" s="40"/>
      <c r="I195" s="40"/>
      <c r="J195" s="40"/>
      <c r="K195" s="40"/>
    </row>
    <row r="196" spans="3:13" x14ac:dyDescent="0.15">
      <c r="C196" s="40"/>
      <c r="D196" s="40"/>
      <c r="E196" s="40" t="s">
        <v>414</v>
      </c>
      <c r="F196" s="40"/>
      <c r="G196" s="40"/>
      <c r="H196" s="40"/>
      <c r="I196" s="40"/>
      <c r="J196" s="40"/>
      <c r="K196" s="40"/>
    </row>
    <row r="197" spans="3:13" x14ac:dyDescent="0.15">
      <c r="C197" s="40"/>
      <c r="D197" s="40"/>
      <c r="E197" s="40"/>
      <c r="F197" s="40" t="s">
        <v>411</v>
      </c>
      <c r="G197" s="40"/>
      <c r="H197" s="40"/>
      <c r="I197" s="40"/>
      <c r="J197" s="40"/>
      <c r="K197" s="40"/>
    </row>
    <row r="198" spans="3:13" x14ac:dyDescent="0.15">
      <c r="C198" s="40"/>
      <c r="D198" s="40"/>
      <c r="E198" s="40"/>
      <c r="F198" s="40" t="s">
        <v>412</v>
      </c>
      <c r="G198" s="40"/>
      <c r="H198" s="40"/>
      <c r="I198" s="40"/>
      <c r="J198" s="40"/>
      <c r="K198" s="40"/>
    </row>
    <row r="199" spans="3:13" x14ac:dyDescent="0.15">
      <c r="C199" s="40"/>
      <c r="D199" s="40"/>
      <c r="E199" s="40"/>
      <c r="F199" s="40" t="s">
        <v>413</v>
      </c>
      <c r="G199" s="40"/>
      <c r="H199" s="40"/>
      <c r="I199" s="40"/>
      <c r="J199" s="40"/>
      <c r="K199" s="40"/>
    </row>
    <row r="200" spans="3:13" x14ac:dyDescent="0.15">
      <c r="C200" s="40"/>
      <c r="D200" s="40" t="s">
        <v>415</v>
      </c>
      <c r="E200" s="40"/>
      <c r="F200" s="40"/>
      <c r="G200" s="40"/>
      <c r="H200" s="40"/>
      <c r="I200" s="40"/>
      <c r="J200" s="40"/>
      <c r="K200" s="40"/>
    </row>
    <row r="201" spans="3:13" x14ac:dyDescent="0.15">
      <c r="C201" s="40"/>
      <c r="D201" s="40"/>
      <c r="E201" s="40" t="s">
        <v>416</v>
      </c>
      <c r="F201" s="40"/>
      <c r="G201" s="40"/>
      <c r="H201" s="40"/>
      <c r="I201" s="40"/>
      <c r="J201" s="40"/>
      <c r="K201" s="40"/>
    </row>
    <row r="202" spans="3:13" x14ac:dyDescent="0.15">
      <c r="C202" s="40"/>
      <c r="D202" s="40"/>
      <c r="E202" s="40"/>
      <c r="F202" s="40" t="s">
        <v>411</v>
      </c>
      <c r="G202" s="40"/>
      <c r="H202" s="40"/>
      <c r="I202" s="40"/>
      <c r="J202" s="40"/>
      <c r="K202" s="40"/>
      <c r="L202" s="40"/>
      <c r="M202" s="40"/>
    </row>
    <row r="203" spans="3:13" x14ac:dyDescent="0.15">
      <c r="C203" s="40"/>
      <c r="D203" s="40"/>
      <c r="E203" s="40"/>
      <c r="F203" s="40" t="s">
        <v>412</v>
      </c>
      <c r="G203" s="40"/>
      <c r="H203" s="40"/>
      <c r="I203" s="40"/>
      <c r="J203" s="40"/>
      <c r="K203" s="40"/>
      <c r="L203" s="40"/>
      <c r="M203" s="40"/>
    </row>
    <row r="204" spans="3:13" x14ac:dyDescent="0.15">
      <c r="C204" s="40"/>
      <c r="D204" s="40"/>
      <c r="E204" s="40"/>
      <c r="F204" s="40" t="s">
        <v>413</v>
      </c>
      <c r="G204" s="40"/>
      <c r="H204" s="40"/>
      <c r="I204" s="40"/>
      <c r="J204" s="40"/>
      <c r="K204" s="40"/>
    </row>
    <row r="205" spans="3:13" x14ac:dyDescent="0.15">
      <c r="C205" s="40"/>
      <c r="D205" s="40"/>
      <c r="E205" s="40" t="s">
        <v>417</v>
      </c>
      <c r="F205" s="40"/>
      <c r="G205" s="40"/>
      <c r="H205" s="40"/>
      <c r="I205" s="40"/>
      <c r="J205" s="40"/>
      <c r="K205" s="40"/>
    </row>
    <row r="206" spans="3:13" x14ac:dyDescent="0.15">
      <c r="C206" s="40"/>
      <c r="D206" s="40"/>
      <c r="E206" s="40"/>
      <c r="F206" s="40" t="s">
        <v>411</v>
      </c>
      <c r="G206" s="40"/>
      <c r="H206" s="40"/>
      <c r="I206" s="40"/>
      <c r="J206" s="40"/>
      <c r="K206" s="40"/>
    </row>
    <row r="207" spans="3:13" x14ac:dyDescent="0.15">
      <c r="C207" s="40"/>
      <c r="D207" s="40"/>
      <c r="E207" s="40"/>
      <c r="F207" s="40" t="s">
        <v>412</v>
      </c>
      <c r="G207" s="40"/>
      <c r="H207" s="40"/>
      <c r="I207" s="40"/>
      <c r="J207" s="40"/>
      <c r="K207" s="40"/>
    </row>
    <row r="208" spans="3:13" x14ac:dyDescent="0.15">
      <c r="C208" s="40"/>
      <c r="D208" s="40"/>
      <c r="E208" s="40"/>
      <c r="F208" s="40" t="s">
        <v>413</v>
      </c>
      <c r="G208" s="40"/>
      <c r="H208" s="40"/>
      <c r="I208" s="40"/>
      <c r="J208" s="40"/>
      <c r="K208" s="40"/>
    </row>
    <row r="209" spans="3:11" x14ac:dyDescent="0.15">
      <c r="C209" s="40"/>
      <c r="D209" s="40" t="s">
        <v>418</v>
      </c>
      <c r="E209" s="40"/>
      <c r="F209" s="40"/>
      <c r="G209" s="40"/>
      <c r="H209" s="40"/>
      <c r="I209" s="40"/>
      <c r="J209" s="40"/>
      <c r="K209" s="40"/>
    </row>
    <row r="210" spans="3:11" x14ac:dyDescent="0.15">
      <c r="C210" s="40"/>
      <c r="D210" s="40"/>
      <c r="E210" s="40" t="s">
        <v>419</v>
      </c>
      <c r="F210" s="40"/>
      <c r="G210" s="40"/>
      <c r="H210" s="40"/>
      <c r="I210" s="40"/>
      <c r="J210" s="40"/>
      <c r="K210" s="40"/>
    </row>
    <row r="211" spans="3:11" x14ac:dyDescent="0.15">
      <c r="C211" s="40"/>
      <c r="D211" s="40"/>
      <c r="E211" s="40"/>
      <c r="F211" s="40" t="s">
        <v>420</v>
      </c>
      <c r="G211" s="40"/>
      <c r="H211" s="40"/>
      <c r="I211" s="40"/>
      <c r="J211" s="40"/>
      <c r="K211" s="40"/>
    </row>
    <row r="212" spans="3:11" x14ac:dyDescent="0.15">
      <c r="C212" s="40"/>
      <c r="D212" s="40"/>
      <c r="E212" s="40"/>
      <c r="F212" s="40" t="s">
        <v>421</v>
      </c>
      <c r="G212" s="40"/>
      <c r="H212" s="40"/>
      <c r="I212" s="40"/>
      <c r="J212" s="40"/>
      <c r="K212" s="40"/>
    </row>
    <row r="213" spans="3:11" x14ac:dyDescent="0.15">
      <c r="C213" s="40"/>
      <c r="D213" s="40"/>
      <c r="E213" s="40"/>
      <c r="F213" s="40" t="s">
        <v>422</v>
      </c>
      <c r="G213" s="40"/>
      <c r="H213" s="40"/>
      <c r="I213" s="40"/>
      <c r="J213" s="40"/>
      <c r="K213" s="40"/>
    </row>
    <row r="214" spans="3:11" x14ac:dyDescent="0.15">
      <c r="C214" s="40"/>
      <c r="D214" s="40"/>
      <c r="E214" s="40"/>
      <c r="F214" s="40" t="s">
        <v>423</v>
      </c>
      <c r="G214" s="40"/>
      <c r="H214" s="40"/>
      <c r="I214" s="40"/>
      <c r="J214" s="40"/>
      <c r="K214" s="40"/>
    </row>
    <row r="215" spans="3:11" x14ac:dyDescent="0.15">
      <c r="C215" s="40"/>
      <c r="D215" s="40"/>
      <c r="E215" s="40" t="s">
        <v>424</v>
      </c>
      <c r="F215" s="40" t="s">
        <v>411</v>
      </c>
      <c r="G215" s="40"/>
      <c r="H215" s="40"/>
      <c r="I215" s="40"/>
      <c r="J215" s="40"/>
      <c r="K215" s="40"/>
    </row>
    <row r="216" spans="3:11" x14ac:dyDescent="0.15">
      <c r="C216" s="40"/>
      <c r="D216" s="40"/>
      <c r="E216" s="40"/>
      <c r="F216" s="40" t="s">
        <v>412</v>
      </c>
      <c r="G216" s="40"/>
      <c r="H216" s="40"/>
      <c r="I216" s="40"/>
      <c r="J216" s="40"/>
      <c r="K216" s="40"/>
    </row>
    <row r="217" spans="3:11" x14ac:dyDescent="0.15">
      <c r="C217" s="40"/>
      <c r="D217" s="40"/>
      <c r="E217" s="40"/>
      <c r="F217" s="40" t="s">
        <v>413</v>
      </c>
      <c r="G217" s="40"/>
      <c r="H217" s="40"/>
      <c r="I217" s="40"/>
      <c r="J217" s="40"/>
      <c r="K217" s="40"/>
    </row>
    <row r="218" spans="3:11" x14ac:dyDescent="0.15">
      <c r="C218" s="40"/>
      <c r="D218" s="40"/>
      <c r="E218" s="40" t="s">
        <v>425</v>
      </c>
      <c r="F218" s="40"/>
      <c r="G218" s="40"/>
      <c r="H218" s="40"/>
      <c r="I218" s="40"/>
      <c r="J218" s="40"/>
      <c r="K218" s="40"/>
    </row>
    <row r="219" spans="3:11" x14ac:dyDescent="0.15">
      <c r="C219" s="40"/>
      <c r="D219" s="40" t="s">
        <v>331</v>
      </c>
      <c r="E219" s="40"/>
      <c r="F219" s="40"/>
      <c r="G219" s="40"/>
      <c r="H219" s="40"/>
      <c r="I219" s="40"/>
      <c r="J219" s="40"/>
      <c r="K219" s="40"/>
    </row>
    <row r="220" spans="3:11" x14ac:dyDescent="0.15">
      <c r="C220" s="40"/>
      <c r="D220" s="40"/>
      <c r="E220" s="40" t="s">
        <v>122</v>
      </c>
      <c r="F220" s="40"/>
      <c r="G220" s="40"/>
      <c r="H220" s="40"/>
      <c r="I220" s="40"/>
      <c r="J220" s="40"/>
      <c r="K220" s="40"/>
    </row>
    <row r="221" spans="3:11" x14ac:dyDescent="0.15">
      <c r="C221" s="40"/>
      <c r="D221" s="40"/>
      <c r="E221" s="40"/>
      <c r="F221" s="40" t="s">
        <v>426</v>
      </c>
      <c r="G221" s="40"/>
      <c r="H221" s="40"/>
      <c r="I221" s="40"/>
      <c r="J221" s="40"/>
      <c r="K221" s="40"/>
    </row>
    <row r="222" spans="3:11" x14ac:dyDescent="0.15">
      <c r="C222" s="40"/>
      <c r="D222" s="40"/>
      <c r="E222" s="40" t="s">
        <v>415</v>
      </c>
      <c r="F222" s="40"/>
      <c r="G222" s="40"/>
      <c r="H222" s="40"/>
      <c r="I222" s="40"/>
      <c r="J222" s="40"/>
      <c r="K222" s="40"/>
    </row>
    <row r="223" spans="3:11" x14ac:dyDescent="0.15">
      <c r="C223" s="40"/>
      <c r="D223" s="40"/>
      <c r="E223" s="40"/>
      <c r="F223" s="40" t="s">
        <v>142</v>
      </c>
      <c r="G223" s="40"/>
      <c r="H223" s="40"/>
      <c r="I223" s="40"/>
      <c r="J223" s="40"/>
      <c r="K223" s="40"/>
    </row>
    <row r="224" spans="3:11" x14ac:dyDescent="0.15">
      <c r="C224" s="40"/>
      <c r="D224" s="40"/>
      <c r="E224" s="40"/>
      <c r="F224" s="40" t="s">
        <v>427</v>
      </c>
      <c r="G224" s="40"/>
      <c r="H224" s="40"/>
      <c r="I224" s="40"/>
      <c r="J224" s="40"/>
      <c r="K224" s="40"/>
    </row>
    <row r="225" spans="3:11" x14ac:dyDescent="0.15">
      <c r="C225" s="40"/>
      <c r="D225" s="40"/>
      <c r="E225" s="40"/>
      <c r="F225" s="40" t="s">
        <v>417</v>
      </c>
      <c r="G225" s="40"/>
      <c r="H225" s="40"/>
      <c r="I225" s="40"/>
      <c r="J225" s="40"/>
      <c r="K225" s="40"/>
    </row>
    <row r="226" spans="3:11" x14ac:dyDescent="0.15">
      <c r="C226" s="40"/>
      <c r="D226" s="40"/>
      <c r="E226" s="40"/>
      <c r="F226" s="40" t="s">
        <v>428</v>
      </c>
      <c r="G226" s="40"/>
      <c r="H226" s="40"/>
      <c r="I226" s="40"/>
      <c r="J226" s="40"/>
      <c r="K226" s="40"/>
    </row>
    <row r="227" spans="3:11" x14ac:dyDescent="0.15">
      <c r="C227" s="40"/>
      <c r="D227" s="40"/>
      <c r="E227" s="40"/>
      <c r="F227" s="40" t="s">
        <v>429</v>
      </c>
      <c r="G227" s="40"/>
      <c r="H227" s="40"/>
      <c r="I227" s="40"/>
      <c r="J227" s="40"/>
      <c r="K227" s="40"/>
    </row>
    <row r="228" spans="3:11" x14ac:dyDescent="0.15">
      <c r="C228" s="40"/>
      <c r="D228" s="40"/>
      <c r="E228" s="40"/>
      <c r="F228" s="40" t="s">
        <v>430</v>
      </c>
      <c r="G228" s="40"/>
      <c r="H228" s="40"/>
      <c r="I228" s="40"/>
      <c r="J228" s="40"/>
      <c r="K228" s="40"/>
    </row>
    <row r="229" spans="3:11" x14ac:dyDescent="0.15">
      <c r="C229" s="40"/>
      <c r="D229" s="40"/>
      <c r="E229" s="40"/>
      <c r="F229" s="40" t="s">
        <v>431</v>
      </c>
      <c r="G229" s="40"/>
      <c r="H229" s="40"/>
      <c r="I229" s="40"/>
      <c r="J229" s="40"/>
      <c r="K229" s="40"/>
    </row>
    <row r="230" spans="3:11" x14ac:dyDescent="0.15">
      <c r="C230" s="40"/>
      <c r="D230" s="40" t="s">
        <v>432</v>
      </c>
      <c r="E230" s="40"/>
      <c r="F230" s="40"/>
      <c r="G230" s="40"/>
      <c r="H230" s="40"/>
      <c r="I230" s="40"/>
      <c r="J230" s="40"/>
      <c r="K230" s="40"/>
    </row>
    <row r="231" spans="3:11" x14ac:dyDescent="0.15">
      <c r="C231" s="40"/>
      <c r="E231" s="38" t="s">
        <v>433</v>
      </c>
      <c r="F231" s="38" t="s">
        <v>434</v>
      </c>
      <c r="I231" s="40"/>
      <c r="J231" s="40"/>
      <c r="K231" s="40"/>
    </row>
    <row r="232" spans="3:11" x14ac:dyDescent="0.15">
      <c r="C232" s="40"/>
      <c r="E232" s="38">
        <v>1</v>
      </c>
      <c r="F232" s="38" t="s">
        <v>435</v>
      </c>
      <c r="I232" s="40"/>
      <c r="J232" s="40"/>
      <c r="K232" s="40"/>
    </row>
    <row r="233" spans="3:11" x14ac:dyDescent="0.15">
      <c r="C233" s="40"/>
      <c r="E233" s="38">
        <v>2</v>
      </c>
      <c r="F233" s="38" t="s">
        <v>436</v>
      </c>
      <c r="I233" s="40"/>
      <c r="J233" s="40"/>
      <c r="K233" s="40"/>
    </row>
    <row r="234" spans="3:11" x14ac:dyDescent="0.15">
      <c r="C234" s="40"/>
      <c r="D234" s="40"/>
      <c r="E234" s="38">
        <v>3</v>
      </c>
      <c r="F234" s="38" t="s">
        <v>437</v>
      </c>
      <c r="G234" s="40"/>
      <c r="H234" s="40"/>
      <c r="I234" s="40"/>
      <c r="J234" s="40"/>
      <c r="K234" s="40"/>
    </row>
    <row r="235" spans="3:11" x14ac:dyDescent="0.15">
      <c r="C235" s="40"/>
      <c r="D235" s="40"/>
      <c r="E235" s="38">
        <v>4</v>
      </c>
      <c r="F235" s="38" t="s">
        <v>438</v>
      </c>
      <c r="G235" s="40"/>
      <c r="H235" s="40"/>
      <c r="I235" s="40"/>
      <c r="J235" s="40"/>
      <c r="K235" s="40"/>
    </row>
    <row r="236" spans="3:11" x14ac:dyDescent="0.15">
      <c r="E236" s="38">
        <v>5</v>
      </c>
      <c r="F236" s="38" t="s">
        <v>439</v>
      </c>
    </row>
    <row r="237" spans="3:11" x14ac:dyDescent="0.15">
      <c r="E237" s="38">
        <v>6</v>
      </c>
      <c r="F237" s="38" t="s">
        <v>440</v>
      </c>
    </row>
    <row r="238" spans="3:11" x14ac:dyDescent="0.15">
      <c r="E238" s="38">
        <v>7</v>
      </c>
      <c r="F238" s="38" t="s">
        <v>441</v>
      </c>
    </row>
    <row r="239" spans="3:11" x14ac:dyDescent="0.15">
      <c r="E239" s="38">
        <v>8</v>
      </c>
      <c r="F239" s="38" t="s">
        <v>442</v>
      </c>
    </row>
    <row r="240" spans="3:11" x14ac:dyDescent="0.15">
      <c r="E240" s="38">
        <v>9</v>
      </c>
      <c r="F240" s="38" t="s">
        <v>443</v>
      </c>
    </row>
    <row r="241" spans="5:10" x14ac:dyDescent="0.15">
      <c r="E241" s="38">
        <v>10</v>
      </c>
      <c r="F241" s="38" t="s">
        <v>444</v>
      </c>
    </row>
    <row r="242" spans="5:10" x14ac:dyDescent="0.15">
      <c r="E242" s="38">
        <v>11</v>
      </c>
      <c r="F242" s="38" t="s">
        <v>445</v>
      </c>
    </row>
    <row r="243" spans="5:10" x14ac:dyDescent="0.15">
      <c r="E243" s="38">
        <v>12</v>
      </c>
      <c r="F243" s="38" t="s">
        <v>446</v>
      </c>
    </row>
    <row r="244" spans="5:10" x14ac:dyDescent="0.15">
      <c r="E244" s="38">
        <v>13</v>
      </c>
      <c r="F244" s="38" t="s">
        <v>447</v>
      </c>
    </row>
    <row r="245" spans="5:10" x14ac:dyDescent="0.15">
      <c r="E245" s="38">
        <v>14</v>
      </c>
      <c r="F245" s="40" t="s">
        <v>448</v>
      </c>
      <c r="G245" s="40"/>
      <c r="H245" s="40"/>
      <c r="I245" s="40"/>
      <c r="J245" s="40"/>
    </row>
    <row r="246" spans="5:10" x14ac:dyDescent="0.15">
      <c r="F246" s="40"/>
      <c r="G246" s="40"/>
    </row>
    <row r="247" spans="5:10" x14ac:dyDescent="0.15">
      <c r="F247" s="40"/>
      <c r="G247" s="40"/>
    </row>
    <row r="248" spans="5:10" x14ac:dyDescent="0.15">
      <c r="E248" s="38" t="s">
        <v>449</v>
      </c>
    </row>
    <row r="249" spans="5:10" x14ac:dyDescent="0.15">
      <c r="E249" s="38">
        <v>1</v>
      </c>
      <c r="F249" s="38" t="s">
        <v>450</v>
      </c>
    </row>
    <row r="250" spans="5:10" x14ac:dyDescent="0.15">
      <c r="E250" s="38">
        <v>2</v>
      </c>
      <c r="F250" s="38" t="s">
        <v>451</v>
      </c>
    </row>
    <row r="251" spans="5:10" x14ac:dyDescent="0.15">
      <c r="E251" s="38">
        <v>3</v>
      </c>
      <c r="F251" s="38" t="s">
        <v>452</v>
      </c>
    </row>
    <row r="252" spans="5:10" x14ac:dyDescent="0.15">
      <c r="E252" s="38">
        <v>4</v>
      </c>
      <c r="F252" s="38" t="s">
        <v>453</v>
      </c>
    </row>
    <row r="253" spans="5:10" x14ac:dyDescent="0.15">
      <c r="E253" s="38">
        <v>5</v>
      </c>
      <c r="F253" s="38" t="s">
        <v>454</v>
      </c>
    </row>
    <row r="254" spans="5:10" x14ac:dyDescent="0.15">
      <c r="E254" s="38">
        <v>6</v>
      </c>
      <c r="F254" s="38" t="s">
        <v>455</v>
      </c>
    </row>
    <row r="255" spans="5:10" x14ac:dyDescent="0.15">
      <c r="E255" s="38">
        <v>7</v>
      </c>
      <c r="F255" s="38" t="s">
        <v>456</v>
      </c>
    </row>
    <row r="256" spans="5:10" x14ac:dyDescent="0.15">
      <c r="E256" s="38">
        <v>8</v>
      </c>
      <c r="F256" s="38" t="s">
        <v>457</v>
      </c>
    </row>
    <row r="257" spans="5:8" x14ac:dyDescent="0.15">
      <c r="E257" s="38">
        <v>9</v>
      </c>
      <c r="F257" s="38" t="s">
        <v>458</v>
      </c>
    </row>
    <row r="258" spans="5:8" x14ac:dyDescent="0.15">
      <c r="E258" s="40">
        <v>10</v>
      </c>
      <c r="F258" s="40" t="s">
        <v>459</v>
      </c>
      <c r="G258" s="40"/>
      <c r="H258" s="40"/>
    </row>
    <row r="259" spans="5:8" x14ac:dyDescent="0.15">
      <c r="E259" s="40">
        <v>11</v>
      </c>
      <c r="F259" s="40" t="s">
        <v>460</v>
      </c>
      <c r="G259" s="40"/>
      <c r="H259" s="40"/>
    </row>
    <row r="260" spans="5:8" x14ac:dyDescent="0.15">
      <c r="E260" s="38">
        <v>12</v>
      </c>
      <c r="F260" s="38" t="s">
        <v>461</v>
      </c>
    </row>
    <row r="261" spans="5:8" x14ac:dyDescent="0.15">
      <c r="E261" s="38">
        <v>13</v>
      </c>
      <c r="F261" s="38" t="s">
        <v>462</v>
      </c>
    </row>
    <row r="262" spans="5:8" x14ac:dyDescent="0.15">
      <c r="E262" s="38">
        <v>14</v>
      </c>
      <c r="F262" s="38" t="s">
        <v>463</v>
      </c>
    </row>
    <row r="263" spans="5:8" x14ac:dyDescent="0.15">
      <c r="E263" s="38">
        <v>15</v>
      </c>
      <c r="F263" s="38" t="s">
        <v>464</v>
      </c>
    </row>
    <row r="264" spans="5:8" x14ac:dyDescent="0.15">
      <c r="E264" s="38">
        <v>16</v>
      </c>
      <c r="F264" s="38" t="s">
        <v>465</v>
      </c>
    </row>
    <row r="265" spans="5:8" x14ac:dyDescent="0.15">
      <c r="E265" s="38">
        <v>17</v>
      </c>
      <c r="F265" s="38" t="s">
        <v>466</v>
      </c>
    </row>
    <row r="266" spans="5:8" x14ac:dyDescent="0.15">
      <c r="E266" s="38">
        <v>18</v>
      </c>
      <c r="F266" s="38" t="s">
        <v>467</v>
      </c>
    </row>
    <row r="270" spans="5:8" x14ac:dyDescent="0.15">
      <c r="E270" s="38" t="s">
        <v>468</v>
      </c>
    </row>
    <row r="271" spans="5:8" x14ac:dyDescent="0.15">
      <c r="E271" s="40">
        <v>1</v>
      </c>
      <c r="F271" s="40" t="s">
        <v>469</v>
      </c>
    </row>
    <row r="272" spans="5:8" x14ac:dyDescent="0.15">
      <c r="E272" s="40">
        <v>2</v>
      </c>
      <c r="F272" s="40" t="s">
        <v>470</v>
      </c>
    </row>
    <row r="273" spans="5:13" x14ac:dyDescent="0.15">
      <c r="E273" s="40">
        <v>3</v>
      </c>
      <c r="F273" s="40" t="s">
        <v>471</v>
      </c>
    </row>
    <row r="274" spans="5:13" x14ac:dyDescent="0.15">
      <c r="E274" s="40">
        <v>4</v>
      </c>
      <c r="F274" s="40" t="s">
        <v>472</v>
      </c>
    </row>
    <row r="275" spans="5:13" x14ac:dyDescent="0.15">
      <c r="E275" s="40">
        <v>5</v>
      </c>
      <c r="F275" s="40" t="s">
        <v>473</v>
      </c>
    </row>
    <row r="276" spans="5:13" x14ac:dyDescent="0.15">
      <c r="E276" s="40">
        <v>6</v>
      </c>
      <c r="F276" s="40" t="s">
        <v>474</v>
      </c>
    </row>
    <row r="277" spans="5:13" x14ac:dyDescent="0.15">
      <c r="E277" s="40">
        <v>7</v>
      </c>
      <c r="F277" s="40" t="s">
        <v>475</v>
      </c>
    </row>
    <row r="278" spans="5:13" x14ac:dyDescent="0.15">
      <c r="E278" s="40">
        <v>8</v>
      </c>
      <c r="F278" s="40" t="s">
        <v>476</v>
      </c>
    </row>
    <row r="279" spans="5:13" x14ac:dyDescent="0.15">
      <c r="E279" s="40">
        <v>9</v>
      </c>
      <c r="F279" s="40" t="s">
        <v>477</v>
      </c>
      <c r="G279" s="40"/>
      <c r="H279" s="40"/>
      <c r="I279" s="40"/>
      <c r="J279" s="40"/>
      <c r="K279" s="40"/>
      <c r="L279" s="40"/>
      <c r="M279" s="40"/>
    </row>
    <row r="280" spans="5:13" x14ac:dyDescent="0.15">
      <c r="E280" s="40">
        <v>10</v>
      </c>
      <c r="F280" s="40" t="s">
        <v>478</v>
      </c>
      <c r="G280" s="40"/>
      <c r="H280" s="40"/>
      <c r="I280" s="40"/>
      <c r="J280" s="40"/>
      <c r="K280" s="40"/>
      <c r="L280" s="40"/>
      <c r="M280" s="40"/>
    </row>
    <row r="281" spans="5:13" x14ac:dyDescent="0.15">
      <c r="E281" s="40">
        <v>11</v>
      </c>
      <c r="F281" s="40" t="s">
        <v>479</v>
      </c>
      <c r="G281" s="40"/>
      <c r="H281" s="40"/>
      <c r="I281" s="40"/>
    </row>
    <row r="282" spans="5:13" x14ac:dyDescent="0.15">
      <c r="E282" s="40">
        <v>12</v>
      </c>
      <c r="F282" s="40" t="s">
        <v>480</v>
      </c>
      <c r="G282" s="40"/>
      <c r="H282" s="40"/>
      <c r="I282" s="40"/>
    </row>
    <row r="283" spans="5:13" x14ac:dyDescent="0.15">
      <c r="E283" s="40">
        <v>13</v>
      </c>
      <c r="F283" s="40" t="s">
        <v>481</v>
      </c>
      <c r="G283" s="40"/>
      <c r="H283" s="40"/>
      <c r="I283" s="40"/>
    </row>
    <row r="284" spans="5:13" x14ac:dyDescent="0.15">
      <c r="E284" s="40">
        <v>14</v>
      </c>
      <c r="F284" s="40" t="s">
        <v>482</v>
      </c>
      <c r="G284" s="40"/>
      <c r="H284" s="40"/>
      <c r="I284" s="40"/>
    </row>
    <row r="285" spans="5:13" x14ac:dyDescent="0.15">
      <c r="E285" s="40">
        <v>15</v>
      </c>
      <c r="F285" s="40" t="s">
        <v>483</v>
      </c>
      <c r="G285" s="40"/>
      <c r="H285" s="40"/>
      <c r="I285" s="40"/>
    </row>
    <row r="286" spans="5:13" x14ac:dyDescent="0.15">
      <c r="E286" s="40"/>
      <c r="F286" s="40"/>
      <c r="G286" s="40"/>
      <c r="H286" s="40"/>
      <c r="I286" s="40"/>
    </row>
    <row r="288" spans="5:13" x14ac:dyDescent="0.15">
      <c r="E288" s="38" t="s">
        <v>484</v>
      </c>
    </row>
    <row r="289" spans="6:9" x14ac:dyDescent="0.15">
      <c r="F289" s="38" t="s">
        <v>485</v>
      </c>
    </row>
    <row r="290" spans="6:9" x14ac:dyDescent="0.15">
      <c r="F290" s="38" t="s">
        <v>486</v>
      </c>
    </row>
    <row r="291" spans="6:9" s="40" customFormat="1" x14ac:dyDescent="0.15"/>
    <row r="292" spans="6:9" s="40" customFormat="1" x14ac:dyDescent="0.15"/>
    <row r="293" spans="6:9" s="40" customFormat="1" x14ac:dyDescent="0.15"/>
    <row r="294" spans="6:9" s="40" customFormat="1" x14ac:dyDescent="0.15"/>
    <row r="295" spans="6:9" s="40" customFormat="1" x14ac:dyDescent="0.15">
      <c r="F295" s="90"/>
      <c r="G295" s="90"/>
      <c r="H295" s="90"/>
      <c r="I295" s="90"/>
    </row>
    <row r="296" spans="6:9" s="40" customFormat="1" x14ac:dyDescent="0.15"/>
    <row r="297" spans="6:9" s="40" customFormat="1" x14ac:dyDescent="0.15"/>
    <row r="298" spans="6:9" s="40" customFormat="1" x14ac:dyDescent="0.15"/>
    <row r="299" spans="6:9" s="40" customFormat="1" x14ac:dyDescent="0.15"/>
    <row r="300" spans="6:9" s="40" customFormat="1" x14ac:dyDescent="0.15"/>
    <row r="301" spans="6:9" s="40" customFormat="1" x14ac:dyDescent="0.15"/>
    <row r="302" spans="6:9" s="40" customFormat="1" x14ac:dyDescent="0.15"/>
    <row r="303" spans="6:9" s="40" customFormat="1" x14ac:dyDescent="0.15"/>
    <row r="304" spans="6:9" s="40" customFormat="1" x14ac:dyDescent="0.15"/>
    <row r="305" spans="6:9" s="40" customFormat="1" x14ac:dyDescent="0.15"/>
    <row r="306" spans="6:9" s="40" customFormat="1" x14ac:dyDescent="0.15"/>
    <row r="307" spans="6:9" s="40" customFormat="1" x14ac:dyDescent="0.15"/>
    <row r="308" spans="6:9" s="40" customFormat="1" x14ac:dyDescent="0.15"/>
    <row r="309" spans="6:9" s="40" customFormat="1" x14ac:dyDescent="0.15"/>
    <row r="310" spans="6:9" s="40" customFormat="1" x14ac:dyDescent="0.15"/>
    <row r="311" spans="6:9" s="40" customFormat="1" x14ac:dyDescent="0.15"/>
    <row r="312" spans="6:9" s="40" customFormat="1" x14ac:dyDescent="0.15"/>
    <row r="313" spans="6:9" s="40" customFormat="1" x14ac:dyDescent="0.15"/>
    <row r="314" spans="6:9" s="40" customFormat="1" x14ac:dyDescent="0.15"/>
    <row r="315" spans="6:9" s="40" customFormat="1" x14ac:dyDescent="0.15"/>
    <row r="316" spans="6:9" s="40" customFormat="1" x14ac:dyDescent="0.15"/>
    <row r="317" spans="6:9" s="40" customFormat="1" x14ac:dyDescent="0.15"/>
    <row r="318" spans="6:9" s="40" customFormat="1" x14ac:dyDescent="0.15"/>
    <row r="319" spans="6:9" s="40" customFormat="1" x14ac:dyDescent="0.15"/>
    <row r="320" spans="6:9" s="40" customFormat="1" x14ac:dyDescent="0.15">
      <c r="F320" s="47"/>
      <c r="G320" s="47"/>
      <c r="H320" s="47"/>
      <c r="I320" s="47"/>
    </row>
    <row r="321" s="40" customFormat="1" x14ac:dyDescent="0.15"/>
    <row r="322" s="40" customFormat="1" x14ac:dyDescent="0.15"/>
    <row r="323" s="40" customFormat="1" x14ac:dyDescent="0.15"/>
    <row r="324" s="40" customFormat="1" x14ac:dyDescent="0.15"/>
    <row r="325" s="40" customFormat="1" x14ac:dyDescent="0.15"/>
    <row r="326" s="40" customFormat="1" x14ac:dyDescent="0.15"/>
    <row r="327" s="40" customFormat="1" x14ac:dyDescent="0.15"/>
    <row r="328" s="40" customFormat="1" x14ac:dyDescent="0.15"/>
    <row r="329" s="40" customFormat="1" x14ac:dyDescent="0.15"/>
    <row r="330" s="40" customFormat="1" x14ac:dyDescent="0.15"/>
    <row r="331" s="40" customFormat="1" x14ac:dyDescent="0.15"/>
    <row r="332" s="40" customFormat="1" x14ac:dyDescent="0.15"/>
    <row r="333" s="40" customFormat="1" x14ac:dyDescent="0.15"/>
    <row r="334" s="40" customFormat="1" x14ac:dyDescent="0.15"/>
    <row r="335" s="40" customFormat="1" x14ac:dyDescent="0.15"/>
    <row r="336" s="40" customFormat="1" x14ac:dyDescent="0.15"/>
    <row r="337" s="40" customFormat="1" x14ac:dyDescent="0.15"/>
    <row r="338" s="40" customFormat="1" x14ac:dyDescent="0.15"/>
    <row r="339" s="40" customFormat="1" x14ac:dyDescent="0.15"/>
    <row r="340" s="40" customFormat="1" x14ac:dyDescent="0.15"/>
    <row r="341" s="40" customFormat="1" x14ac:dyDescent="0.15"/>
    <row r="342" s="40" customFormat="1" x14ac:dyDescent="0.15"/>
    <row r="343" s="40" customFormat="1" x14ac:dyDescent="0.15"/>
    <row r="344" s="40" customFormat="1" x14ac:dyDescent="0.15"/>
    <row r="345" s="40" customFormat="1" x14ac:dyDescent="0.15"/>
    <row r="346" s="40" customFormat="1" x14ac:dyDescent="0.15"/>
    <row r="347" s="40" customFormat="1" x14ac:dyDescent="0.15"/>
    <row r="348" s="40" customFormat="1" x14ac:dyDescent="0.15"/>
    <row r="349" s="40" customFormat="1" x14ac:dyDescent="0.15"/>
    <row r="350" s="40" customFormat="1" x14ac:dyDescent="0.15"/>
    <row r="351" s="40" customFormat="1" x14ac:dyDescent="0.15"/>
    <row r="352" s="40" customFormat="1" x14ac:dyDescent="0.15"/>
    <row r="353" spans="6:9" s="40" customFormat="1" x14ac:dyDescent="0.15"/>
    <row r="354" spans="6:9" s="40" customFormat="1" x14ac:dyDescent="0.15"/>
    <row r="355" spans="6:9" s="40" customFormat="1" x14ac:dyDescent="0.15">
      <c r="F355" s="90"/>
      <c r="G355" s="90"/>
      <c r="H355" s="90"/>
      <c r="I355" s="90"/>
    </row>
    <row r="356" spans="6:9" s="40" customFormat="1" x14ac:dyDescent="0.15"/>
    <row r="357" spans="6:9" s="40" customFormat="1" x14ac:dyDescent="0.15"/>
    <row r="358" spans="6:9" s="40" customFormat="1" x14ac:dyDescent="0.15"/>
    <row r="359" spans="6:9" s="40" customFormat="1" x14ac:dyDescent="0.15"/>
    <row r="360" spans="6:9" s="40" customFormat="1" x14ac:dyDescent="0.15"/>
    <row r="361" spans="6:9" s="40" customFormat="1" x14ac:dyDescent="0.15"/>
    <row r="362" spans="6:9" s="40" customFormat="1" x14ac:dyDescent="0.15"/>
    <row r="363" spans="6:9" s="40" customFormat="1" x14ac:dyDescent="0.15"/>
    <row r="364" spans="6:9" s="40" customFormat="1" x14ac:dyDescent="0.15"/>
    <row r="365" spans="6:9" s="40" customFormat="1" x14ac:dyDescent="0.15"/>
    <row r="366" spans="6:9" s="40" customFormat="1" x14ac:dyDescent="0.15"/>
    <row r="367" spans="6:9" s="40" customFormat="1" x14ac:dyDescent="0.15"/>
    <row r="368" spans="6:9" s="40" customFormat="1" x14ac:dyDescent="0.15"/>
    <row r="369" spans="13:18" s="40" customFormat="1" x14ac:dyDescent="0.15"/>
    <row r="370" spans="13:18" s="40" customFormat="1" x14ac:dyDescent="0.15"/>
    <row r="371" spans="13:18" s="40" customFormat="1" x14ac:dyDescent="0.15"/>
    <row r="372" spans="13:18" s="40" customFormat="1" x14ac:dyDescent="0.15"/>
    <row r="373" spans="13:18" s="40" customFormat="1" x14ac:dyDescent="0.15"/>
    <row r="374" spans="13:18" s="40" customFormat="1" x14ac:dyDescent="0.15"/>
    <row r="375" spans="13:18" s="40" customFormat="1" x14ac:dyDescent="0.15"/>
    <row r="376" spans="13:18" s="40" customFormat="1" x14ac:dyDescent="0.15"/>
    <row r="377" spans="13:18" x14ac:dyDescent="0.15">
      <c r="M377" s="40"/>
      <c r="N377" s="40"/>
      <c r="O377" s="40"/>
      <c r="P377" s="40"/>
      <c r="Q377" s="40"/>
      <c r="R377" s="40"/>
    </row>
    <row r="378" spans="13:18" x14ac:dyDescent="0.15">
      <c r="M378" s="40"/>
      <c r="N378" s="40"/>
      <c r="O378" s="40"/>
      <c r="P378" s="40"/>
      <c r="Q378" s="40"/>
      <c r="R378" s="40"/>
    </row>
    <row r="379" spans="13:18" x14ac:dyDescent="0.15">
      <c r="M379" s="40"/>
      <c r="N379" s="40"/>
      <c r="O379" s="40"/>
      <c r="P379" s="40"/>
      <c r="Q379" s="40"/>
      <c r="R379" s="40"/>
    </row>
    <row r="380" spans="13:18" x14ac:dyDescent="0.15">
      <c r="M380" s="40"/>
      <c r="N380" s="40"/>
      <c r="O380" s="40"/>
      <c r="P380" s="40"/>
      <c r="Q380" s="40"/>
      <c r="R380" s="40"/>
    </row>
    <row r="381" spans="13:18" x14ac:dyDescent="0.15">
      <c r="M381" s="40"/>
      <c r="N381" s="40"/>
      <c r="O381" s="40"/>
      <c r="P381" s="40"/>
      <c r="Q381" s="40"/>
      <c r="R381" s="40"/>
    </row>
    <row r="382" spans="13:18" x14ac:dyDescent="0.15">
      <c r="M382" s="40"/>
      <c r="N382" s="40"/>
      <c r="O382" s="40"/>
      <c r="P382" s="40"/>
      <c r="Q382" s="40"/>
      <c r="R382" s="40"/>
    </row>
    <row r="383" spans="13:18" x14ac:dyDescent="0.15">
      <c r="M383" s="40"/>
      <c r="N383" s="40"/>
      <c r="O383" s="40"/>
      <c r="P383" s="40"/>
      <c r="Q383" s="40"/>
      <c r="R383" s="40"/>
    </row>
    <row r="384" spans="13:18" x14ac:dyDescent="0.15">
      <c r="M384" s="40"/>
      <c r="N384" s="40"/>
      <c r="O384" s="40"/>
      <c r="P384" s="40"/>
      <c r="Q384" s="40"/>
      <c r="R384" s="40"/>
    </row>
    <row r="385" spans="13:18" x14ac:dyDescent="0.15">
      <c r="M385" s="40"/>
      <c r="N385" s="40"/>
      <c r="O385" s="40"/>
      <c r="P385" s="40"/>
      <c r="Q385" s="40"/>
      <c r="R385" s="40"/>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ColWidth="8.875" defaultRowHeight="13.5" x14ac:dyDescent="0.15"/>
  <cols>
    <col min="2" max="2" width="13.125" bestFit="1" customWidth="1"/>
    <col min="4" max="4" width="13.125" bestFit="1" customWidth="1"/>
    <col min="6" max="6" width="34.125" bestFit="1" customWidth="1"/>
    <col min="8" max="8" width="17.5" bestFit="1" customWidth="1"/>
    <col min="10" max="10" width="33.875" bestFit="1" customWidth="1"/>
    <col min="12" max="12" width="13.1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1" sqref="J51"/>
    </sheetView>
  </sheetViews>
  <sheetFormatPr defaultColWidth="8.875" defaultRowHeight="13.5" x14ac:dyDescent="0.15"/>
  <sheetData>
    <row r="1" spans="1:5" s="1" customFormat="1" ht="16.5" x14ac:dyDescent="0.15">
      <c r="A1" s="1" t="s">
        <v>530</v>
      </c>
    </row>
    <row r="2" spans="1:5" s="1" customFormat="1" ht="16.5" x14ac:dyDescent="0.15">
      <c r="B2" s="1" t="s">
        <v>487</v>
      </c>
    </row>
    <row r="3" spans="1:5" s="1" customFormat="1" ht="16.5" x14ac:dyDescent="0.15">
      <c r="C3" s="1" t="s">
        <v>488</v>
      </c>
    </row>
    <row r="4" spans="1:5" s="1" customFormat="1" ht="16.5" x14ac:dyDescent="0.15">
      <c r="D4" s="1" t="s">
        <v>489</v>
      </c>
    </row>
    <row r="5" spans="1:5" s="1" customFormat="1" ht="16.5" x14ac:dyDescent="0.15">
      <c r="E5" s="1" t="s">
        <v>490</v>
      </c>
    </row>
    <row r="6" spans="1:5" s="1" customFormat="1" ht="16.5" x14ac:dyDescent="0.15">
      <c r="E6" s="1" t="s">
        <v>491</v>
      </c>
    </row>
    <row r="7" spans="1:5" s="1" customFormat="1" ht="16.5" x14ac:dyDescent="0.15">
      <c r="D7" s="1" t="s">
        <v>492</v>
      </c>
    </row>
    <row r="8" spans="1:5" s="1" customFormat="1" ht="16.5" x14ac:dyDescent="0.15">
      <c r="E8" s="1" t="s">
        <v>493</v>
      </c>
    </row>
    <row r="9" spans="1:5" s="1" customFormat="1" ht="16.5" x14ac:dyDescent="0.15">
      <c r="E9" s="1" t="s">
        <v>494</v>
      </c>
    </row>
    <row r="10" spans="1:5" s="1" customFormat="1" ht="16.5" x14ac:dyDescent="0.15">
      <c r="E10" s="1" t="s">
        <v>495</v>
      </c>
    </row>
    <row r="11" spans="1:5" s="1" customFormat="1" ht="16.5" x14ac:dyDescent="0.15">
      <c r="C11" s="1" t="s">
        <v>496</v>
      </c>
    </row>
    <row r="12" spans="1:5" s="1" customFormat="1" ht="16.5" x14ac:dyDescent="0.15">
      <c r="D12" s="1" t="s">
        <v>497</v>
      </c>
    </row>
    <row r="13" spans="1:5" s="1" customFormat="1" ht="16.5" x14ac:dyDescent="0.15">
      <c r="D13" s="1" t="s">
        <v>498</v>
      </c>
    </row>
    <row r="14" spans="1:5" s="1" customFormat="1" ht="16.5" x14ac:dyDescent="0.15">
      <c r="E14" s="1" t="s">
        <v>499</v>
      </c>
    </row>
    <row r="15" spans="1:5" s="1" customFormat="1" ht="16.5" x14ac:dyDescent="0.15">
      <c r="E15" s="1" t="s">
        <v>500</v>
      </c>
    </row>
    <row r="16" spans="1:5" s="1" customFormat="1" ht="16.5" x14ac:dyDescent="0.15">
      <c r="E16" s="1" t="s">
        <v>501</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502</v>
      </c>
    </row>
    <row r="37" spans="2:5" s="1" customFormat="1" ht="16.5" x14ac:dyDescent="0.15"/>
    <row r="38" spans="2:5" s="1" customFormat="1" ht="16.5" x14ac:dyDescent="0.15">
      <c r="B38" s="1" t="s">
        <v>503</v>
      </c>
    </row>
    <row r="39" spans="2:5" s="1" customFormat="1" ht="16.5" x14ac:dyDescent="0.15">
      <c r="C39" s="25" t="s">
        <v>504</v>
      </c>
      <c r="D39" s="25"/>
      <c r="E39" s="25"/>
    </row>
    <row r="40" spans="2:5" s="1" customFormat="1" ht="16.5" x14ac:dyDescent="0.15">
      <c r="C40" s="25"/>
      <c r="D40" s="25" t="s">
        <v>505</v>
      </c>
      <c r="E40" s="25"/>
    </row>
    <row r="41" spans="2:5" s="1" customFormat="1" ht="16.5" x14ac:dyDescent="0.15">
      <c r="D41" s="1" t="s">
        <v>506</v>
      </c>
    </row>
    <row r="42" spans="2:5" s="1" customFormat="1" ht="16.5" x14ac:dyDescent="0.15">
      <c r="D42" s="1" t="s">
        <v>507</v>
      </c>
    </row>
    <row r="43" spans="2:5" s="1" customFormat="1" ht="16.5" x14ac:dyDescent="0.15">
      <c r="C43" s="1" t="s">
        <v>505</v>
      </c>
    </row>
    <row r="44" spans="2:5" s="1" customFormat="1" ht="16.5" x14ac:dyDescent="0.15">
      <c r="D44" s="1" t="s">
        <v>508</v>
      </c>
    </row>
    <row r="45" spans="2:5" s="1" customFormat="1" ht="16.5" x14ac:dyDescent="0.15">
      <c r="E45" s="1" t="s">
        <v>509</v>
      </c>
    </row>
    <row r="46" spans="2:5" s="1" customFormat="1" ht="16.5" x14ac:dyDescent="0.15">
      <c r="E46" s="1" t="s">
        <v>510</v>
      </c>
    </row>
    <row r="47" spans="2:5" s="1" customFormat="1" ht="16.5" x14ac:dyDescent="0.15">
      <c r="E47" s="1" t="s">
        <v>511</v>
      </c>
    </row>
    <row r="48" spans="2:5" s="1" customFormat="1" ht="16.5" x14ac:dyDescent="0.15">
      <c r="E48" s="1" t="s">
        <v>512</v>
      </c>
    </row>
    <row r="49" spans="3:5" s="1" customFormat="1" ht="16.5" x14ac:dyDescent="0.15">
      <c r="E49" s="1" t="s">
        <v>513</v>
      </c>
    </row>
    <row r="50" spans="3:5" s="1" customFormat="1" ht="16.5" x14ac:dyDescent="0.15">
      <c r="D50" s="1" t="s">
        <v>514</v>
      </c>
    </row>
    <row r="51" spans="3:5" s="1" customFormat="1" ht="16.5" x14ac:dyDescent="0.15">
      <c r="E51" s="1" t="s">
        <v>515</v>
      </c>
    </row>
    <row r="52" spans="3:5" s="1" customFormat="1" ht="16.5" x14ac:dyDescent="0.15"/>
    <row r="53" spans="3:5" s="1" customFormat="1" ht="16.5" x14ac:dyDescent="0.15">
      <c r="C53" s="1" t="s">
        <v>516</v>
      </c>
    </row>
    <row r="54" spans="3:5" s="1" customFormat="1" ht="16.5" x14ac:dyDescent="0.15">
      <c r="D54" s="1" t="s">
        <v>517</v>
      </c>
    </row>
    <row r="55" spans="3:5" s="1" customFormat="1" ht="16.5" x14ac:dyDescent="0.15">
      <c r="E55" s="1" t="s">
        <v>518</v>
      </c>
    </row>
    <row r="56" spans="3:5" s="1" customFormat="1" ht="16.5" x14ac:dyDescent="0.15">
      <c r="E56" s="1" t="s">
        <v>519</v>
      </c>
    </row>
    <row r="57" spans="3:5" s="1" customFormat="1" ht="16.5" x14ac:dyDescent="0.15">
      <c r="E57" s="1" t="s">
        <v>520</v>
      </c>
    </row>
    <row r="58" spans="3:5" s="1" customFormat="1" ht="16.5" x14ac:dyDescent="0.15">
      <c r="E58" s="1" t="s">
        <v>521</v>
      </c>
    </row>
    <row r="59" spans="3:5" s="1" customFormat="1" ht="16.5" x14ac:dyDescent="0.15">
      <c r="E59" s="1" t="s">
        <v>522</v>
      </c>
    </row>
    <row r="60" spans="3:5" s="1" customFormat="1" ht="16.5" x14ac:dyDescent="0.15">
      <c r="D60" s="1" t="s">
        <v>523</v>
      </c>
    </row>
    <row r="61" spans="3:5" s="1" customFormat="1" ht="16.5" x14ac:dyDescent="0.15">
      <c r="E61" s="1" t="s">
        <v>524</v>
      </c>
    </row>
    <row r="62" spans="3:5" s="1" customFormat="1" ht="16.5" x14ac:dyDescent="0.15">
      <c r="E62" s="1" t="s">
        <v>525</v>
      </c>
    </row>
    <row r="63" spans="3:5" s="1" customFormat="1" ht="16.5" x14ac:dyDescent="0.15">
      <c r="E63" s="1" t="s">
        <v>526</v>
      </c>
    </row>
    <row r="64" spans="3:5" s="1" customFormat="1" ht="16.5" x14ac:dyDescent="0.15">
      <c r="E64" s="1" t="s">
        <v>527</v>
      </c>
    </row>
    <row r="65" spans="5:5" s="1" customFormat="1" ht="16.5" x14ac:dyDescent="0.15">
      <c r="E65" s="1" t="s">
        <v>528</v>
      </c>
    </row>
    <row r="66" spans="5:5" s="1" customFormat="1" ht="16.5" x14ac:dyDescent="0.15">
      <c r="E66" s="1" t="s">
        <v>529</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tabSelected="1" topLeftCell="A85" workbookViewId="0">
      <selection activeCell="K116" sqref="K116"/>
    </sheetView>
  </sheetViews>
  <sheetFormatPr defaultColWidth="8.875" defaultRowHeight="16.5" x14ac:dyDescent="0.15"/>
  <cols>
    <col min="1" max="3" width="8.875" style="1"/>
    <col min="4" max="4" width="24.375" style="1" bestFit="1" customWidth="1"/>
    <col min="5" max="5" width="8.875" style="1"/>
    <col min="6" max="6" width="10.625" style="1" bestFit="1" customWidth="1"/>
    <col min="7" max="7" width="9.5" style="1" bestFit="1" customWidth="1"/>
    <col min="8" max="16384" width="8.875"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238</v>
      </c>
      <c r="F32" s="17">
        <v>1</v>
      </c>
      <c r="G32" s="1" t="s">
        <v>240</v>
      </c>
    </row>
    <row r="33" spans="3:9" x14ac:dyDescent="0.15">
      <c r="D33" s="3" t="s">
        <v>96</v>
      </c>
      <c r="E33" s="7">
        <f>C27/$D$62</f>
        <v>1.2149532710280375</v>
      </c>
    </row>
    <row r="34" spans="3:9" x14ac:dyDescent="0.15">
      <c r="D34" s="3" t="s">
        <v>97</v>
      </c>
      <c r="E34" s="7">
        <f t="shared" ref="E34:E35" si="1">C28/$D$62</f>
        <v>1.4018691588785048</v>
      </c>
    </row>
    <row r="35" spans="3:9" x14ac:dyDescent="0.15">
      <c r="D35" s="3" t="s">
        <v>98</v>
      </c>
      <c r="E35" s="7">
        <f t="shared" si="1"/>
        <v>1.6822429906542058</v>
      </c>
    </row>
    <row r="37" spans="3:9" x14ac:dyDescent="0.15">
      <c r="C37" s="1" t="s">
        <v>143</v>
      </c>
    </row>
    <row r="38" spans="3:9" x14ac:dyDescent="0.15">
      <c r="D38" s="83" t="s">
        <v>144</v>
      </c>
      <c r="E38" s="84"/>
      <c r="F38" s="84"/>
      <c r="G38" s="84"/>
      <c r="H38" s="84"/>
      <c r="I38" s="84"/>
    </row>
    <row r="39" spans="3:9" x14ac:dyDescent="0.15">
      <c r="D39" s="84"/>
      <c r="E39" s="83" t="s">
        <v>145</v>
      </c>
      <c r="F39" s="83" t="s">
        <v>146</v>
      </c>
      <c r="G39" s="83" t="s">
        <v>147</v>
      </c>
      <c r="H39" s="83" t="s">
        <v>148</v>
      </c>
      <c r="I39" s="85" t="s">
        <v>149</v>
      </c>
    </row>
    <row r="40" spans="3:9" x14ac:dyDescent="0.15">
      <c r="D40" s="84"/>
      <c r="E40" s="84">
        <v>1</v>
      </c>
      <c r="F40" s="84">
        <v>0</v>
      </c>
      <c r="G40" s="84">
        <f>F40*(1-1/职业定位属性配比!$N$57)</f>
        <v>0</v>
      </c>
      <c r="H40" s="84">
        <f>SUM($G$40:G40)</f>
        <v>0</v>
      </c>
      <c r="I40" s="86">
        <v>0</v>
      </c>
    </row>
    <row r="41" spans="3:9" x14ac:dyDescent="0.15">
      <c r="D41" s="84"/>
      <c r="E41" s="84">
        <v>2</v>
      </c>
      <c r="F41" s="87">
        <v>0.1</v>
      </c>
      <c r="G41" s="84">
        <f>F41*(1-1/职业定位属性配比!$N$57)</f>
        <v>1.6666666666666663E-2</v>
      </c>
      <c r="H41" s="84">
        <f>SUM($G$40:G41)*职业定位属性配比!$N$57</f>
        <v>1.9999999999999993E-2</v>
      </c>
      <c r="I41" s="86">
        <f>H41/职业定位属性配比!$N$57/(1-1/职业定位属性配比!$N$57)</f>
        <v>0.1</v>
      </c>
    </row>
    <row r="42" spans="3:9" x14ac:dyDescent="0.15">
      <c r="D42" s="84"/>
      <c r="E42" s="84">
        <v>3</v>
      </c>
      <c r="F42" s="87">
        <v>0.34</v>
      </c>
      <c r="G42" s="84">
        <f>(1-F41)*F42*(1-1/职业定位属性配比!$N$57)</f>
        <v>5.0999999999999997E-2</v>
      </c>
      <c r="H42" s="84">
        <f>SUM($G$40:G42)*职业定位属性配比!$N$57</f>
        <v>8.1199999999999981E-2</v>
      </c>
      <c r="I42" s="86">
        <f>H42/职业定位属性配比!$N$57/(1-1/职业定位属性配比!$N$57)</f>
        <v>0.40600000000000003</v>
      </c>
    </row>
    <row r="43" spans="3:9" x14ac:dyDescent="0.15">
      <c r="D43" s="84"/>
      <c r="E43" s="84">
        <v>4</v>
      </c>
      <c r="F43" s="87">
        <v>0.5</v>
      </c>
      <c r="G43" s="84">
        <f>(1-F42)*(1-F41)*F43*(1-1/职业定位属性配比!$N$57)</f>
        <v>4.9499999999999988E-2</v>
      </c>
      <c r="H43" s="84">
        <f>SUM($G$40:G43)*职业定位属性配比!$N$57</f>
        <v>0.14059999999999997</v>
      </c>
      <c r="I43" s="86">
        <f>H43/职业定位属性配比!$N$57/(1-1/职业定位属性配比!$N$57)</f>
        <v>0.70300000000000007</v>
      </c>
    </row>
    <row r="44" spans="3:9" x14ac:dyDescent="0.15">
      <c r="D44" s="84"/>
      <c r="E44" s="84">
        <v>5</v>
      </c>
      <c r="F44" s="87">
        <v>0.7</v>
      </c>
      <c r="G44" s="84">
        <f>(1-F42)*(1-F43)*(1-F41)*F44*(1-1/职业定位属性配比!$N$57)</f>
        <v>3.4649999999999986E-2</v>
      </c>
      <c r="H44" s="84">
        <f>SUM($G$40:G44)*职业定位属性配比!$N$57</f>
        <v>0.18217999999999995</v>
      </c>
      <c r="I44" s="86">
        <f>H44/职业定位属性配比!$N$57/(1-1/职业定位属性配比!$N$57)</f>
        <v>0.91089999999999993</v>
      </c>
    </row>
    <row r="45" spans="3:9" x14ac:dyDescent="0.15">
      <c r="D45" s="84"/>
      <c r="E45" s="84">
        <v>6</v>
      </c>
      <c r="F45" s="87">
        <v>0.7</v>
      </c>
      <c r="G45" s="84">
        <f>(1-F42)*(1-F43)*(1-F44)*(1-F41)*F45*(1-1/职业定位属性配比!$N$57)</f>
        <v>1.0394999999999998E-2</v>
      </c>
      <c r="H45" s="84">
        <f>SUM($G$40:G45)*职业定位属性配比!$N$57</f>
        <v>0.19465399999999994</v>
      </c>
      <c r="I45" s="86">
        <f>H45/职业定位属性配比!$N$57/(1-1/职业定位属性配比!$N$57)</f>
        <v>0.97326999999999986</v>
      </c>
    </row>
    <row r="46" spans="3:9" x14ac:dyDescent="0.15">
      <c r="F46" s="17"/>
      <c r="G46" s="5"/>
      <c r="H46" s="5"/>
      <c r="I46" s="25"/>
    </row>
    <row r="47" spans="3:9" x14ac:dyDescent="0.15">
      <c r="D47" s="3" t="s">
        <v>96</v>
      </c>
      <c r="E47" s="7">
        <f>C27/$D$62</f>
        <v>1.2149532710280375</v>
      </c>
      <c r="F47" s="91">
        <f>E47/3</f>
        <v>0.40498442367601251</v>
      </c>
    </row>
    <row r="48" spans="3:9" x14ac:dyDescent="0.15">
      <c r="D48" s="3" t="s">
        <v>97</v>
      </c>
      <c r="E48" s="7">
        <f t="shared" ref="E48:E49" si="2">C28/$D$62</f>
        <v>1.4018691588785048</v>
      </c>
      <c r="F48" s="91">
        <f t="shared" ref="F48:F49" si="3">E48/3</f>
        <v>0.46728971962616828</v>
      </c>
    </row>
    <row r="49" spans="2:14" x14ac:dyDescent="0.15">
      <c r="D49" s="3" t="s">
        <v>98</v>
      </c>
      <c r="E49" s="7">
        <f t="shared" si="2"/>
        <v>1.6822429906542058</v>
      </c>
      <c r="F49" s="91">
        <f t="shared" si="3"/>
        <v>0.56074766355140193</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5">
        <v>4.8636363636363633</v>
      </c>
      <c r="M56" s="1">
        <v>0.8</v>
      </c>
      <c r="N56" s="8">
        <v>0.15555555555555556</v>
      </c>
    </row>
    <row r="57" spans="2:14" x14ac:dyDescent="0.15">
      <c r="C57"/>
      <c r="D57" s="1" t="s">
        <v>163</v>
      </c>
      <c r="E57" s="22">
        <v>0.2</v>
      </c>
      <c r="F57" s="1">
        <v>1.5</v>
      </c>
      <c r="G57" s="22">
        <v>0.8</v>
      </c>
      <c r="H57" s="1">
        <v>1</v>
      </c>
      <c r="I57"/>
      <c r="J57"/>
      <c r="K57" s="5">
        <v>1.1000000000000001</v>
      </c>
      <c r="L57" s="35">
        <v>4.8636363636363633</v>
      </c>
      <c r="M57" s="1">
        <v>0.6</v>
      </c>
      <c r="N57" s="8">
        <v>0.11666666666666667</v>
      </c>
    </row>
    <row r="58" spans="2:14" x14ac:dyDescent="0.15">
      <c r="C58"/>
      <c r="D58" s="1" t="s">
        <v>164</v>
      </c>
      <c r="E58" s="22">
        <v>0.2</v>
      </c>
      <c r="F58" s="1">
        <v>1.5</v>
      </c>
      <c r="G58" s="22">
        <v>0.2</v>
      </c>
      <c r="H58" s="1">
        <v>0.75</v>
      </c>
      <c r="I58" s="22">
        <v>0.6</v>
      </c>
      <c r="J58" s="1">
        <v>1</v>
      </c>
      <c r="K58" s="5">
        <v>1.05</v>
      </c>
      <c r="L58" s="35">
        <v>5.0952380952380949</v>
      </c>
      <c r="M58" s="1">
        <v>1</v>
      </c>
      <c r="N58" s="8">
        <v>0.20370370370370369</v>
      </c>
    </row>
    <row r="59" spans="2:14" x14ac:dyDescent="0.15">
      <c r="C59"/>
      <c r="D59" s="1" t="s">
        <v>165</v>
      </c>
      <c r="E59" s="22">
        <v>0.2</v>
      </c>
      <c r="F59" s="1">
        <v>1.5</v>
      </c>
      <c r="G59" s="22">
        <v>0.2</v>
      </c>
      <c r="H59" s="1">
        <v>0.75</v>
      </c>
      <c r="I59" s="22">
        <v>0.6</v>
      </c>
      <c r="J59" s="1">
        <v>1</v>
      </c>
      <c r="K59" s="5">
        <v>1.05</v>
      </c>
      <c r="L59" s="35">
        <v>5.0952380952380949</v>
      </c>
      <c r="M59" s="1">
        <v>1</v>
      </c>
      <c r="N59" s="8">
        <v>0.20370370370370369</v>
      </c>
    </row>
    <row r="60" spans="2:14" x14ac:dyDescent="0.15">
      <c r="C60"/>
      <c r="D60" s="1" t="s">
        <v>166</v>
      </c>
      <c r="E60" s="22">
        <v>0.2</v>
      </c>
      <c r="F60" s="1">
        <v>1.5</v>
      </c>
      <c r="G60" s="22">
        <v>0.2</v>
      </c>
      <c r="H60" s="1">
        <v>0.75</v>
      </c>
      <c r="I60" s="22">
        <v>0.6</v>
      </c>
      <c r="J60" s="1">
        <v>1</v>
      </c>
      <c r="K60" s="5">
        <v>1.05</v>
      </c>
      <c r="L60" s="35">
        <v>5.0952380952380949</v>
      </c>
      <c r="M60" s="1">
        <v>1</v>
      </c>
      <c r="N60" s="8">
        <v>0.20370370370370369</v>
      </c>
    </row>
    <row r="62" spans="2:14" x14ac:dyDescent="0.15">
      <c r="C62" s="1" t="s">
        <v>167</v>
      </c>
      <c r="D62" s="26">
        <f>SUM(K56:K60)/5</f>
        <v>1.0699999999999998</v>
      </c>
      <c r="E62" s="1" t="s">
        <v>239</v>
      </c>
    </row>
    <row r="64" spans="2:14" x14ac:dyDescent="0.15">
      <c r="C64" s="25" t="s">
        <v>142</v>
      </c>
    </row>
    <row r="65" spans="2:7" x14ac:dyDescent="0.15">
      <c r="D65" s="3" t="s">
        <v>96</v>
      </c>
      <c r="E65" s="7">
        <f>D27/$D$62</f>
        <v>1.2149532710280375</v>
      </c>
    </row>
    <row r="66" spans="2:7" x14ac:dyDescent="0.15">
      <c r="D66" s="3" t="s">
        <v>97</v>
      </c>
      <c r="E66" s="7">
        <f t="shared" ref="E66:E67" si="4">D28/$D$62</f>
        <v>1.4018691588785048</v>
      </c>
    </row>
    <row r="67" spans="2:7" x14ac:dyDescent="0.15">
      <c r="D67" s="3" t="s">
        <v>98</v>
      </c>
      <c r="E67" s="7">
        <f t="shared" si="4"/>
        <v>1.6822429906542058</v>
      </c>
    </row>
    <row r="69" spans="2:7" x14ac:dyDescent="0.15">
      <c r="B69" s="3" t="s">
        <v>195</v>
      </c>
    </row>
    <row r="70" spans="2:7" x14ac:dyDescent="0.15">
      <c r="C70" s="1" t="s">
        <v>213</v>
      </c>
      <c r="E70" s="31">
        <f>(职业定位属性配比!T59-职业定位属性配比!I60)/职业定位属性配比!Q57</f>
        <v>0.57934596832956098</v>
      </c>
    </row>
    <row r="71" spans="2:7" x14ac:dyDescent="0.15">
      <c r="C71" s="1" t="s">
        <v>211</v>
      </c>
      <c r="E71" s="31">
        <f>(职业定位属性配比!U59-职业定位属性配比!J60)/职业定位属性配比!Q57</f>
        <v>0.5766181818181817</v>
      </c>
    </row>
    <row r="72" spans="2:7" x14ac:dyDescent="0.15">
      <c r="C72" s="1" t="s">
        <v>212</v>
      </c>
      <c r="E72" s="31">
        <f>(职业定位属性配比!V59-职业定位属性配比!K60)/职业定位属性配比!Q57</f>
        <v>0.24103896103896111</v>
      </c>
      <c r="F72" s="1" t="s">
        <v>241</v>
      </c>
    </row>
    <row r="74" spans="2:7" x14ac:dyDescent="0.15">
      <c r="C74" s="1" t="s">
        <v>214</v>
      </c>
    </row>
    <row r="75" spans="2:7" x14ac:dyDescent="0.15">
      <c r="D75" s="1" t="s">
        <v>217</v>
      </c>
      <c r="E75" s="1" t="s">
        <v>218</v>
      </c>
      <c r="F75" s="1" t="s">
        <v>215</v>
      </c>
      <c r="G75" s="1" t="s">
        <v>216</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219</v>
      </c>
    </row>
    <row r="80" spans="2:7" x14ac:dyDescent="0.15">
      <c r="D80" s="1" t="s">
        <v>217</v>
      </c>
      <c r="E80" s="1" t="s">
        <v>218</v>
      </c>
      <c r="F80" s="1" t="s">
        <v>215</v>
      </c>
      <c r="G80" s="1" t="s">
        <v>216</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220</v>
      </c>
    </row>
    <row r="85" spans="2:7" x14ac:dyDescent="0.15">
      <c r="D85" s="1" t="s">
        <v>217</v>
      </c>
      <c r="E85" s="1" t="s">
        <v>218</v>
      </c>
      <c r="F85" s="1" t="s">
        <v>215</v>
      </c>
      <c r="G85" s="1" t="s">
        <v>216</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221</v>
      </c>
    </row>
    <row r="90" spans="2:7" x14ac:dyDescent="0.15">
      <c r="C90" s="1" t="s">
        <v>222</v>
      </c>
      <c r="E90" s="31">
        <f>职业定位属性配比!T59-职业定位属性配比!I60-技能基础价值!E70</f>
        <v>5.7934596832956098E-2</v>
      </c>
    </row>
    <row r="91" spans="2:7" x14ac:dyDescent="0.15">
      <c r="C91" s="1" t="s">
        <v>223</v>
      </c>
      <c r="E91" s="31">
        <f>职业定位属性配比!U59-职业定位属性配比!J60-技能基础价值!E71</f>
        <v>5.7661818181818258E-2</v>
      </c>
    </row>
    <row r="92" spans="2:7" x14ac:dyDescent="0.15">
      <c r="C92" s="1" t="s">
        <v>224</v>
      </c>
      <c r="E92" s="31">
        <f>职业定位属性配比!V59-职业定位属性配比!K60-技能基础价值!E72</f>
        <v>2.4103896103896127E-2</v>
      </c>
      <c r="F92" s="1" t="s">
        <v>242</v>
      </c>
    </row>
    <row r="94" spans="2:7" x14ac:dyDescent="0.15">
      <c r="B94" s="3" t="s">
        <v>225</v>
      </c>
    </row>
    <row r="95" spans="2:7" x14ac:dyDescent="0.15">
      <c r="D95" s="1" t="s">
        <v>226</v>
      </c>
      <c r="E95" s="1" t="s">
        <v>227</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228</v>
      </c>
    </row>
    <row r="102" spans="3:11" x14ac:dyDescent="0.15">
      <c r="D102" s="1" t="s">
        <v>229</v>
      </c>
      <c r="E102" s="1" t="s">
        <v>232</v>
      </c>
      <c r="F102" s="1" t="s">
        <v>233</v>
      </c>
      <c r="G102" s="1" t="s">
        <v>234</v>
      </c>
      <c r="H102" s="1" t="s">
        <v>233</v>
      </c>
      <c r="I102" s="1" t="s">
        <v>234</v>
      </c>
      <c r="J102" s="1" t="s">
        <v>233</v>
      </c>
      <c r="K102" s="1" t="s">
        <v>234</v>
      </c>
    </row>
    <row r="103" spans="3:11" x14ac:dyDescent="0.15">
      <c r="C103" s="3" t="s">
        <v>214</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230</v>
      </c>
      <c r="D104" s="4">
        <f>ROUNDUP(职业定位属性配比!F12/职业定位属性配比!F11,0)</f>
        <v>1</v>
      </c>
      <c r="E104" s="1">
        <v>0</v>
      </c>
      <c r="F104" s="34">
        <v>1</v>
      </c>
      <c r="G104" s="12">
        <v>0</v>
      </c>
      <c r="H104" s="1">
        <v>2</v>
      </c>
      <c r="I104" s="12">
        <v>0.5</v>
      </c>
      <c r="J104" s="1">
        <v>3</v>
      </c>
      <c r="K104" s="12">
        <v>0.5</v>
      </c>
    </row>
    <row r="105" spans="3:11" x14ac:dyDescent="0.15">
      <c r="C105" s="3" t="s">
        <v>231</v>
      </c>
      <c r="D105" s="4">
        <f>ROUNDUP(职业定位属性配比!G12/职业定位属性配比!F11,0)</f>
        <v>2</v>
      </c>
      <c r="E105" s="1">
        <v>0</v>
      </c>
      <c r="F105" s="34">
        <v>1</v>
      </c>
      <c r="G105" s="12">
        <v>0.25</v>
      </c>
      <c r="H105" s="1">
        <v>2</v>
      </c>
      <c r="I105" s="12">
        <v>0.25</v>
      </c>
      <c r="J105" s="1">
        <v>3</v>
      </c>
      <c r="K105" s="12">
        <v>0.5</v>
      </c>
    </row>
    <row r="106" spans="3:11" x14ac:dyDescent="0.15">
      <c r="F106" s="33"/>
    </row>
    <row r="107" spans="3:11" x14ac:dyDescent="0.15">
      <c r="C107" s="1" t="s">
        <v>235</v>
      </c>
    </row>
    <row r="108" spans="3:11" x14ac:dyDescent="0.15">
      <c r="C108" s="3" t="s">
        <v>214</v>
      </c>
      <c r="D108" s="4">
        <f>F103*G103+H103*I103+J103*K103</f>
        <v>0.8571428571428571</v>
      </c>
    </row>
    <row r="109" spans="3:11" x14ac:dyDescent="0.15">
      <c r="C109" s="3" t="s">
        <v>230</v>
      </c>
      <c r="D109" s="4">
        <f>H104*I104+J104*K104</f>
        <v>2.5</v>
      </c>
    </row>
    <row r="110" spans="3:11" x14ac:dyDescent="0.15">
      <c r="C110" s="3" t="s">
        <v>231</v>
      </c>
      <c r="D110" s="4">
        <f>F105*G105+H105*I105+J105*K105</f>
        <v>2.25</v>
      </c>
    </row>
    <row r="111" spans="3:11" x14ac:dyDescent="0.15">
      <c r="C111" s="1" t="s">
        <v>236</v>
      </c>
      <c r="D111" s="4">
        <f>SUM(D108:D110)/3</f>
        <v>1.8690476190476193</v>
      </c>
    </row>
    <row r="112" spans="3:11" x14ac:dyDescent="0.15">
      <c r="C112" s="1" t="s">
        <v>237</v>
      </c>
      <c r="D112" s="4">
        <f>(D111+E96)/E96</f>
        <v>1.6230158730158732</v>
      </c>
    </row>
    <row r="114" spans="2:5" x14ac:dyDescent="0.15">
      <c r="B114" s="3" t="s">
        <v>243</v>
      </c>
    </row>
    <row r="115" spans="2:5" x14ac:dyDescent="0.15">
      <c r="C115" s="1" t="s">
        <v>244</v>
      </c>
      <c r="D115" s="7">
        <f>职业定位属性配比!C40</f>
        <v>0.86842105263157898</v>
      </c>
    </row>
    <row r="116" spans="2:5" x14ac:dyDescent="0.15">
      <c r="C116" s="1" t="s">
        <v>245</v>
      </c>
      <c r="D116" s="31">
        <f>D115*职业定位属性配比!E10+(1-D115)*职业定位属性配比!F10</f>
        <v>2.4242105263157896</v>
      </c>
    </row>
    <row r="117" spans="2:5" x14ac:dyDescent="0.15">
      <c r="D117" s="1" t="s">
        <v>246</v>
      </c>
    </row>
    <row r="118" spans="2:5" x14ac:dyDescent="0.15">
      <c r="C118" s="3" t="s">
        <v>96</v>
      </c>
      <c r="D118" s="12">
        <f>D27/$D$116</f>
        <v>0.53625705601389495</v>
      </c>
    </row>
    <row r="119" spans="2:5" x14ac:dyDescent="0.15">
      <c r="C119" s="3" t="s">
        <v>97</v>
      </c>
      <c r="D119" s="12">
        <f t="shared" ref="D119:D120" si="5">D28/$D$116</f>
        <v>0.61875814155449416</v>
      </c>
    </row>
    <row r="120" spans="2:5" x14ac:dyDescent="0.15">
      <c r="C120" s="3" t="s">
        <v>98</v>
      </c>
      <c r="D120" s="12">
        <f t="shared" si="5"/>
        <v>0.74250976986539297</v>
      </c>
    </row>
    <row r="122" spans="2:5" x14ac:dyDescent="0.15">
      <c r="C122" s="3" t="s">
        <v>247</v>
      </c>
      <c r="D122" s="1" t="s">
        <v>246</v>
      </c>
      <c r="E122" s="1" t="s">
        <v>248</v>
      </c>
    </row>
    <row r="123" spans="2:5" x14ac:dyDescent="0.15">
      <c r="D123" s="12">
        <f>D119/E123</f>
        <v>0.20625271385149804</v>
      </c>
      <c r="E123" s="1">
        <v>3</v>
      </c>
    </row>
    <row r="125" spans="2:5" x14ac:dyDescent="0.15">
      <c r="B125" s="3" t="s">
        <v>249</v>
      </c>
    </row>
    <row r="126" spans="2:5" x14ac:dyDescent="0.15">
      <c r="C126" s="1" t="s">
        <v>257</v>
      </c>
    </row>
    <row r="127" spans="2:5" x14ac:dyDescent="0.15">
      <c r="E127" s="1" t="s">
        <v>227</v>
      </c>
    </row>
    <row r="128" spans="2:5" x14ac:dyDescent="0.15">
      <c r="C128" s="1" t="s">
        <v>258</v>
      </c>
      <c r="D128" s="4">
        <f>SUM(职业定位属性配比!E11:G11)/3*E128</f>
        <v>0.85</v>
      </c>
      <c r="E128" s="1">
        <v>1</v>
      </c>
    </row>
    <row r="130" spans="2:8" x14ac:dyDescent="0.15">
      <c r="B130" s="3" t="s">
        <v>251</v>
      </c>
    </row>
    <row r="131" spans="2:8" x14ac:dyDescent="0.15">
      <c r="D131" s="3" t="s">
        <v>261</v>
      </c>
      <c r="E131" s="3"/>
      <c r="F131" s="3"/>
      <c r="G131" s="3"/>
      <c r="H131" s="3"/>
    </row>
    <row r="132" spans="2:8" x14ac:dyDescent="0.15">
      <c r="C132" s="3" t="s">
        <v>252</v>
      </c>
      <c r="D132" s="4">
        <f>职业定位属性配比!C86</f>
        <v>0.62531645569620242</v>
      </c>
    </row>
    <row r="133" spans="2:8" x14ac:dyDescent="0.15">
      <c r="C133" s="3" t="s">
        <v>253</v>
      </c>
      <c r="D133" s="4">
        <f>职业定位属性配比!D86</f>
        <v>0.965064659332175</v>
      </c>
    </row>
    <row r="134" spans="2:8" x14ac:dyDescent="0.15">
      <c r="C134" s="3" t="s">
        <v>254</v>
      </c>
      <c r="D134" s="4">
        <f>职业定位属性配比!E86</f>
        <v>0.66287878787878796</v>
      </c>
    </row>
    <row r="135" spans="2:8" x14ac:dyDescent="0.15">
      <c r="C135" s="1" t="s">
        <v>256</v>
      </c>
      <c r="D135" s="4">
        <f>SUM(D132:D134)/3</f>
        <v>0.75108663430238842</v>
      </c>
    </row>
    <row r="136" spans="2:8" x14ac:dyDescent="0.15">
      <c r="D136" s="5"/>
    </row>
    <row r="137" spans="2:8" x14ac:dyDescent="0.15">
      <c r="C137" s="1" t="s">
        <v>262</v>
      </c>
      <c r="D137" s="19">
        <v>1</v>
      </c>
    </row>
    <row r="138" spans="2:8" x14ac:dyDescent="0.15">
      <c r="C138" s="1" t="s">
        <v>260</v>
      </c>
      <c r="D138" s="4">
        <f>D135*D137</f>
        <v>0.75108663430238842</v>
      </c>
    </row>
    <row r="139" spans="2:8" x14ac:dyDescent="0.15">
      <c r="D139" s="5"/>
    </row>
    <row r="140" spans="2:8" x14ac:dyDescent="0.15">
      <c r="B140" s="3" t="s">
        <v>250</v>
      </c>
    </row>
    <row r="141" spans="2:8" x14ac:dyDescent="0.15">
      <c r="C141" s="1" t="s">
        <v>259</v>
      </c>
      <c r="D141" s="5" t="s">
        <v>255</v>
      </c>
      <c r="E141" s="1" t="s">
        <v>260</v>
      </c>
    </row>
    <row r="142" spans="2:8" x14ac:dyDescent="0.15">
      <c r="C142" s="17">
        <v>0.1</v>
      </c>
      <c r="D142" s="1">
        <v>3</v>
      </c>
      <c r="E142" s="4">
        <f>C142*SUM(职业定位属性配比!E11:G11)*D142</f>
        <v>0.76500000000000001</v>
      </c>
    </row>
    <row r="143" spans="2:8" x14ac:dyDescent="0.15">
      <c r="C143" s="3"/>
    </row>
    <row r="144" spans="2:8" x14ac:dyDescent="0.15">
      <c r="B144" s="3" t="s">
        <v>625</v>
      </c>
      <c r="C144" s="3"/>
    </row>
    <row r="145" spans="3:4" x14ac:dyDescent="0.15">
      <c r="C145" s="1" t="s">
        <v>626</v>
      </c>
    </row>
    <row r="146" spans="3:4" x14ac:dyDescent="0.15">
      <c r="D146" s="1" t="s">
        <v>627</v>
      </c>
    </row>
    <row r="148" spans="3:4" x14ac:dyDescent="0.15">
      <c r="C148" s="1" t="s">
        <v>628</v>
      </c>
    </row>
    <row r="149" spans="3:4" x14ac:dyDescent="0.15">
      <c r="D149" s="1" t="s">
        <v>629</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yuuki</cp:lastModifiedBy>
  <dcterms:created xsi:type="dcterms:W3CDTF">2015-09-15T03:28:34Z</dcterms:created>
  <dcterms:modified xsi:type="dcterms:W3CDTF">2015-12-01T09:47:47Z</dcterms:modified>
</cp:coreProperties>
</file>