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nglei/Desktop/"/>
    </mc:Choice>
  </mc:AlternateContent>
  <bookViews>
    <workbookView xWindow="5960" yWindow="1960" windowWidth="29720" windowHeight="16880" tabRatio="500"/>
  </bookViews>
  <sheets>
    <sheet name="技能伤害计算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1" i="1" l="1"/>
  <c r="E64" i="1"/>
  <c r="F64" i="1"/>
  <c r="A64" i="1"/>
  <c r="F69" i="1"/>
  <c r="A56" i="1"/>
  <c r="G69" i="1"/>
  <c r="C48" i="1"/>
  <c r="A48" i="1"/>
  <c r="C69" i="1"/>
  <c r="A69" i="1"/>
  <c r="C73" i="1"/>
  <c r="F60" i="1"/>
  <c r="C44" i="1"/>
  <c r="A44" i="1"/>
  <c r="C60" i="1"/>
  <c r="A60" i="1"/>
  <c r="B73" i="1"/>
  <c r="A73" i="1"/>
  <c r="A81" i="1"/>
  <c r="G3" i="1"/>
  <c r="B77" i="1"/>
  <c r="E77" i="1"/>
  <c r="A77" i="1"/>
  <c r="D77" i="1"/>
  <c r="C77" i="1"/>
  <c r="A36" i="1"/>
  <c r="E40" i="1"/>
  <c r="A40" i="1"/>
  <c r="B60" i="1"/>
  <c r="B69" i="1"/>
  <c r="D64" i="1"/>
  <c r="H69" i="1"/>
  <c r="E69" i="1"/>
  <c r="D69" i="1"/>
  <c r="G60" i="1"/>
  <c r="E60" i="1"/>
  <c r="D60" i="1"/>
  <c r="B52" i="1"/>
  <c r="B56" i="1"/>
  <c r="F52" i="1"/>
  <c r="G52" i="1"/>
  <c r="A52" i="1"/>
  <c r="F3" i="1"/>
  <c r="E48" i="1"/>
  <c r="G48" i="1"/>
  <c r="G44" i="1"/>
  <c r="G40" i="1"/>
  <c r="E44" i="1"/>
  <c r="E36" i="1"/>
  <c r="C36" i="1"/>
  <c r="C40" i="1"/>
  <c r="B40" i="1"/>
</calcChain>
</file>

<file path=xl/sharedStrings.xml><?xml version="1.0" encoding="utf-8"?>
<sst xmlns="http://schemas.openxmlformats.org/spreadsheetml/2006/main" count="119" uniqueCount="109">
  <si>
    <t>伤害公式</t>
    <phoneticPr fontId="1" type="noConversion"/>
  </si>
  <si>
    <t>攻击方</t>
    <phoneticPr fontId="1" type="noConversion"/>
  </si>
  <si>
    <t>受击方</t>
    <phoneticPr fontId="1" type="noConversion"/>
  </si>
  <si>
    <t>I(min(lv1,lv2))</t>
    <phoneticPr fontId="1" type="noConversion"/>
  </si>
  <si>
    <t>攻击方等级lv1</t>
    <phoneticPr fontId="1" type="noConversion"/>
  </si>
  <si>
    <t>受击方等级lv2</t>
    <phoneticPr fontId="1" type="noConversion"/>
  </si>
  <si>
    <t>level(等级)</t>
  </si>
  <si>
    <t>strength(力量)</t>
  </si>
  <si>
    <t>intelligence(智力)</t>
  </si>
  <si>
    <t>resistance(抗性)</t>
  </si>
  <si>
    <t>hitRate(命中率)</t>
  </si>
  <si>
    <t>criticalFactor(暴击伤害百分比)</t>
  </si>
  <si>
    <t>受击方防御力</t>
    <phoneticPr fontId="1" type="noConversion"/>
  </si>
  <si>
    <t>技能buff调整的受伤比</t>
    <phoneticPr fontId="1" type="noConversion"/>
  </si>
  <si>
    <t>受伤比最小值</t>
    <phoneticPr fontId="1" type="noConversion"/>
  </si>
  <si>
    <t>=max(1/(1+(B防御力)/I(min(lv1,lv2))),25%)
+技能buff调整的受伤比</t>
    <phoneticPr fontId="1" type="noConversion"/>
  </si>
  <si>
    <t>计算结果</t>
    <phoneticPr fontId="1" type="noConversion"/>
  </si>
  <si>
    <t>strengthModifyRate(力量比例修正)</t>
  </si>
  <si>
    <t>intelligenceModifyRate(智力比例修正)</t>
  </si>
  <si>
    <t>resistanceModifyRate(抗性比例修正)</t>
  </si>
  <si>
    <t>hitRateModifyVal(命中率值值修正)</t>
  </si>
  <si>
    <t>criticalFactorModifyVal(暴击伤害百分比值修正)</t>
  </si>
  <si>
    <t>基础值</t>
    <phoneticPr fontId="1" type="noConversion"/>
  </si>
  <si>
    <t>抗性</t>
    <phoneticPr fontId="1" type="noConversion"/>
  </si>
  <si>
    <t>受击方防御力</t>
    <phoneticPr fontId="1" type="noConversion"/>
  </si>
  <si>
    <t>每点抗性加成k</t>
    <phoneticPr fontId="1" type="noConversion"/>
  </si>
  <si>
    <t>抗性修正系数</t>
    <phoneticPr fontId="1" type="noConversion"/>
  </si>
  <si>
    <t>=（基础值+抗性*抗性修正*k）*防御修正系数</t>
    <phoneticPr fontId="1" type="noConversion"/>
  </si>
  <si>
    <t>防御修正系数</t>
    <phoneticPr fontId="1" type="noConversion"/>
  </si>
  <si>
    <t>受击方总受伤比计算</t>
    <phoneticPr fontId="1" type="noConversion"/>
  </si>
  <si>
    <t>=（基础值+力量*力量修正*k）*攻击修正系数</t>
    <phoneticPr fontId="1" type="noConversion"/>
  </si>
  <si>
    <t>力量</t>
    <phoneticPr fontId="1" type="noConversion"/>
  </si>
  <si>
    <t>每点力量加成k</t>
    <phoneticPr fontId="1" type="noConversion"/>
  </si>
  <si>
    <t>力量修正系数</t>
    <phoneticPr fontId="1" type="noConversion"/>
  </si>
  <si>
    <t>=（基础值+智力*智力修正*k）*攻击修正系数</t>
    <phoneticPr fontId="1" type="noConversion"/>
  </si>
  <si>
    <t>攻击方总物理攻击力</t>
    <phoneticPr fontId="1" type="noConversion"/>
  </si>
  <si>
    <t>智力</t>
    <phoneticPr fontId="1" type="noConversion"/>
  </si>
  <si>
    <t>每点智力加成k</t>
    <phoneticPr fontId="1" type="noConversion"/>
  </si>
  <si>
    <t>智力修正系数</t>
    <phoneticPr fontId="1" type="noConversion"/>
  </si>
  <si>
    <t>物理攻击修正系数</t>
    <phoneticPr fontId="1" type="noConversion"/>
  </si>
  <si>
    <t>法术攻击修正系数</t>
    <phoneticPr fontId="1" type="noConversion"/>
  </si>
  <si>
    <t>技能buff调整的物理攻击</t>
    <phoneticPr fontId="1" type="noConversion"/>
  </si>
  <si>
    <t>技能buff调整的法术攻击</t>
    <phoneticPr fontId="1" type="noConversion"/>
  </si>
  <si>
    <t>攻击方总法术攻击力</t>
    <phoneticPr fontId="1" type="noConversion"/>
  </si>
  <si>
    <t>技能buff调整受伤比</t>
    <phoneticPr fontId="1" type="noConversion"/>
  </si>
  <si>
    <t>技能buff调整的物理攻击</t>
    <phoneticPr fontId="1" type="noConversion"/>
  </si>
  <si>
    <t>技能buff调整的法术攻击</t>
    <phoneticPr fontId="1" type="noConversion"/>
  </si>
  <si>
    <t>物理伤害技能系数</t>
    <phoneticPr fontId="1" type="noConversion"/>
  </si>
  <si>
    <t>法术伤害技能系数</t>
    <phoneticPr fontId="1" type="noConversion"/>
  </si>
  <si>
    <t>物理技能固定伤害值</t>
    <phoneticPr fontId="1" type="noConversion"/>
  </si>
  <si>
    <t>技能buff调整的命中率</t>
    <phoneticPr fontId="1" type="noConversion"/>
  </si>
  <si>
    <t>总命中率</t>
    <phoneticPr fontId="1" type="noConversion"/>
  </si>
  <si>
    <t>=min((max(N+L(lv1-lv2)),60%)+装备附加命中+buff附加命中,100%)</t>
    <phoneticPr fontId="1" type="noConversion"/>
  </si>
  <si>
    <t>伤害类型</t>
    <phoneticPr fontId="1" type="noConversion"/>
  </si>
  <si>
    <t>基础值N</t>
    <phoneticPr fontId="1" type="noConversion"/>
  </si>
  <si>
    <t>L(lv1,lv2)</t>
    <phoneticPr fontId="1" type="noConversion"/>
  </si>
  <si>
    <t>命中率最小值</t>
    <phoneticPr fontId="1" type="noConversion"/>
  </si>
  <si>
    <t>命中率最大值</t>
    <phoneticPr fontId="1" type="noConversion"/>
  </si>
  <si>
    <t>装备附加命中</t>
    <phoneticPr fontId="1" type="noConversion"/>
  </si>
  <si>
    <t>技能buff附加命中</t>
    <phoneticPr fontId="1" type="noConversion"/>
  </si>
  <si>
    <t>=受击方总受伤比*（攻击方总物理攻击力*技能伤害系数+物理伤害固定值）*暴击加成*副本伤害修正系数</t>
    <phoneticPr fontId="1" type="noConversion"/>
  </si>
  <si>
    <t>是否暴击</t>
    <phoneticPr fontId="1" type="noConversion"/>
  </si>
  <si>
    <t>是</t>
  </si>
  <si>
    <t>攻击方暴击判定</t>
    <phoneticPr fontId="1" type="noConversion"/>
  </si>
  <si>
    <t>暴击判定系数(攻击不
暴击则为1，否则为暴击伤害百分比)</t>
    <phoneticPr fontId="1" type="noConversion"/>
  </si>
  <si>
    <t>暴击伤害百分比</t>
    <phoneticPr fontId="1" type="noConversion"/>
  </si>
  <si>
    <t>无修正</t>
  </si>
  <si>
    <t>物理伤害</t>
    <phoneticPr fontId="1" type="noConversion"/>
  </si>
  <si>
    <t>受击方总受伤比</t>
    <phoneticPr fontId="1" type="noConversion"/>
  </si>
  <si>
    <t>m_AmountFunction（备用）</t>
    <phoneticPr fontId="1" type="noConversion"/>
  </si>
  <si>
    <t>物理伤害固定值</t>
    <phoneticPr fontId="1" type="noConversion"/>
  </si>
  <si>
    <t>暴击加成</t>
    <phoneticPr fontId="1" type="noConversion"/>
  </si>
  <si>
    <t>副本伤害系数</t>
    <phoneticPr fontId="1" type="noConversion"/>
  </si>
  <si>
    <t>混合伤害</t>
  </si>
  <si>
    <t>副本伤害修正系数</t>
    <phoneticPr fontId="1" type="noConversion"/>
  </si>
  <si>
    <t>法术技能固定伤害值</t>
    <phoneticPr fontId="1" type="noConversion"/>
  </si>
  <si>
    <t>攻击方五行属性</t>
    <phoneticPr fontId="1" type="noConversion"/>
  </si>
  <si>
    <t>受击方五行属性</t>
    <phoneticPr fontId="1" type="noConversion"/>
  </si>
  <si>
    <t>金</t>
  </si>
  <si>
    <t>=受击方总受伤比*（攻击方总法术攻击力*技能伤害系数+法术伤害固定值）*属性生克系数*暴击加成*副本伤害修正系数</t>
    <phoneticPr fontId="1" type="noConversion"/>
  </si>
  <si>
    <t>法术伤害</t>
    <phoneticPr fontId="1" type="noConversion"/>
  </si>
  <si>
    <t>物理技能伤害系数</t>
    <phoneticPr fontId="1" type="noConversion"/>
  </si>
  <si>
    <t>法术伤害固定值</t>
    <phoneticPr fontId="1" type="noConversion"/>
  </si>
  <si>
    <t>法术技能伤害系数</t>
    <phoneticPr fontId="1" type="noConversion"/>
  </si>
  <si>
    <t>属性相克加成系数</t>
    <phoneticPr fontId="1" type="noConversion"/>
  </si>
  <si>
    <t>属性相克减免系数</t>
    <phoneticPr fontId="1" type="noConversion"/>
  </si>
  <si>
    <t>火</t>
  </si>
  <si>
    <t>属性相克系数辅助计算</t>
    <phoneticPr fontId="1" type="noConversion"/>
  </si>
  <si>
    <t>攻击方属性</t>
    <phoneticPr fontId="1" type="noConversion"/>
  </si>
  <si>
    <t>加成减免情况</t>
    <phoneticPr fontId="1" type="noConversion"/>
  </si>
  <si>
    <t>受击方属性</t>
    <phoneticPr fontId="1" type="noConversion"/>
  </si>
  <si>
    <t>属性相克系数</t>
    <phoneticPr fontId="1" type="noConversion"/>
  </si>
  <si>
    <t>属性相克系数</t>
    <phoneticPr fontId="1" type="noConversion"/>
  </si>
  <si>
    <t>=物理伤害+法术伤害</t>
    <phoneticPr fontId="1" type="noConversion"/>
  </si>
  <si>
    <t>混合伤害</t>
    <phoneticPr fontId="1" type="noConversion"/>
  </si>
  <si>
    <t>物理伤害</t>
    <phoneticPr fontId="1" type="noConversion"/>
  </si>
  <si>
    <t>法术伤害</t>
    <phoneticPr fontId="1" type="noConversion"/>
  </si>
  <si>
    <t>=（攻击方总法术攻击力*治疗技能系数+治疗技能固定治疗量）*暴击加成</t>
    <phoneticPr fontId="1" type="noConversion"/>
  </si>
  <si>
    <t>治疗技能固定治疗量</t>
    <phoneticPr fontId="1" type="noConversion"/>
  </si>
  <si>
    <t>治疗技能系数</t>
    <phoneticPr fontId="1" type="noConversion"/>
  </si>
  <si>
    <t>治疗</t>
    <phoneticPr fontId="1" type="noConversion"/>
  </si>
  <si>
    <t>攻击方总法术攻击</t>
    <phoneticPr fontId="1" type="noConversion"/>
  </si>
  <si>
    <t>治疗技能系数</t>
    <phoneticPr fontId="1" type="noConversion"/>
  </si>
  <si>
    <t>治疗技能固定治疗量</t>
    <phoneticPr fontId="1" type="noConversion"/>
  </si>
  <si>
    <t>暴击加成</t>
    <phoneticPr fontId="1" type="noConversion"/>
  </si>
  <si>
    <t>辅助计算列</t>
    <phoneticPr fontId="1" type="noConversion"/>
  </si>
  <si>
    <t>伤害计算结果</t>
    <phoneticPr fontId="1" type="noConversion"/>
  </si>
  <si>
    <t>伤害类型</t>
    <phoneticPr fontId="1" type="noConversion"/>
  </si>
  <si>
    <t>无修正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</si>
</sst>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rgb="FF222222"/>
      <name val="微软雅黑"/>
      <family val="2"/>
      <charset val="134"/>
    </font>
    <font>
      <sz val="14"/>
      <color rgb="FF000000"/>
      <name val="微软雅黑"/>
      <family val="2"/>
      <charset val="134"/>
    </font>
    <font>
      <sz val="14"/>
      <name val="微软雅黑"/>
      <family val="2"/>
      <charset val="134"/>
    </font>
    <font>
      <sz val="14"/>
      <color rgb="FFFF0000"/>
      <name val="微软雅黑"/>
      <charset val="16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4" fillId="0" borderId="2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1" xfId="0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/>
    <xf numFmtId="0" fontId="4" fillId="0" borderId="3" xfId="0" applyFont="1" applyFill="1" applyBorder="1"/>
    <xf numFmtId="0" fontId="4" fillId="0" borderId="0" xfId="0" applyNumberFormat="1" applyFont="1"/>
    <xf numFmtId="0" fontId="4" fillId="0" borderId="1" xfId="0" applyFont="1" applyFill="1" applyBorder="1"/>
    <xf numFmtId="0" fontId="4" fillId="0" borderId="1" xfId="0" quotePrefix="1" applyFont="1" applyFill="1" applyBorder="1" applyAlignment="1">
      <alignment wrapText="1"/>
    </xf>
    <xf numFmtId="0" fontId="4" fillId="0" borderId="0" xfId="0" applyNumberFormat="1" applyFont="1" applyFill="1" applyBorder="1"/>
    <xf numFmtId="0" fontId="4" fillId="0" borderId="0" xfId="0" quotePrefix="1" applyFont="1" applyAlignment="1">
      <alignment wrapText="1"/>
    </xf>
    <xf numFmtId="0" fontId="8" fillId="0" borderId="0" xfId="0" quotePrefix="1" applyFont="1"/>
    <xf numFmtId="0" fontId="8" fillId="0" borderId="0" xfId="0" quotePrefix="1" applyFont="1" applyAlignment="1"/>
    <xf numFmtId="9" fontId="4" fillId="0" borderId="0" xfId="0" applyNumberFormat="1" applyFont="1"/>
    <xf numFmtId="0" fontId="8" fillId="0" borderId="0" xfId="0" applyFont="1" applyAlignment="1"/>
    <xf numFmtId="0" fontId="4" fillId="0" borderId="1" xfId="0" applyFont="1" applyBorder="1"/>
    <xf numFmtId="0" fontId="4" fillId="3" borderId="1" xfId="0" applyFont="1" applyFill="1" applyBorder="1"/>
    <xf numFmtId="0" fontId="4" fillId="2" borderId="1" xfId="0" applyFont="1" applyFill="1" applyBorder="1"/>
    <xf numFmtId="0" fontId="4" fillId="2" borderId="1" xfId="0" quotePrefix="1" applyFont="1" applyFill="1" applyBorder="1"/>
    <xf numFmtId="0" fontId="4" fillId="0" borderId="0" xfId="0" applyFont="1" applyFill="1" applyAlignment="1">
      <alignment vertical="center" wrapText="1"/>
    </xf>
    <xf numFmtId="0" fontId="4" fillId="0" borderId="4" xfId="0" applyFont="1" applyBorder="1"/>
    <xf numFmtId="0" fontId="4" fillId="0" borderId="0" xfId="0" applyFont="1" applyFill="1" applyBorder="1"/>
    <xf numFmtId="0" fontId="4" fillId="0" borderId="1" xfId="0" applyNumberFormat="1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4" borderId="2" xfId="0" applyFont="1" applyFill="1" applyBorder="1" applyAlignment="1" applyProtection="1">
      <alignment vertical="center"/>
      <protection locked="0"/>
    </xf>
    <xf numFmtId="0" fontId="4" fillId="4" borderId="1" xfId="0" applyFont="1" applyFill="1" applyBorder="1" applyAlignment="1" applyProtection="1">
      <alignment vertical="center"/>
      <protection locked="0"/>
    </xf>
    <xf numFmtId="0" fontId="4" fillId="4" borderId="1" xfId="0" applyFont="1" applyFill="1" applyBorder="1" applyAlignment="1" applyProtection="1">
      <alignment horizontal="right" vertical="center"/>
      <protection locked="0"/>
    </xf>
    <xf numFmtId="0" fontId="4" fillId="4" borderId="1" xfId="0" applyFont="1" applyFill="1" applyBorder="1" applyProtection="1">
      <protection locked="0"/>
    </xf>
    <xf numFmtId="0" fontId="4" fillId="4" borderId="4" xfId="0" applyFont="1" applyFill="1" applyBorder="1" applyAlignment="1" applyProtection="1">
      <alignment vertical="center"/>
      <protection locked="0"/>
    </xf>
    <xf numFmtId="0" fontId="4" fillId="4" borderId="4" xfId="0" applyNumberFormat="1" applyFont="1" applyFill="1" applyBorder="1" applyAlignment="1" applyProtection="1">
      <alignment vertical="center"/>
      <protection locked="0"/>
    </xf>
    <xf numFmtId="0" fontId="4" fillId="4" borderId="1" xfId="0" applyNumberFormat="1" applyFont="1" applyFill="1" applyBorder="1" applyAlignment="1" applyProtection="1">
      <alignment vertical="center"/>
      <protection locked="0"/>
    </xf>
  </cellXfs>
  <cellStyles count="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D14" sqref="D14"/>
    </sheetView>
  </sheetViews>
  <sheetFormatPr baseColWidth="10" defaultRowHeight="21" x14ac:dyDescent="0.3"/>
  <cols>
    <col min="1" max="1" width="22.33203125" style="14" customWidth="1"/>
    <col min="2" max="2" width="42.6640625" style="14" customWidth="1"/>
    <col min="3" max="3" width="19" style="14" customWidth="1"/>
    <col min="4" max="4" width="38.1640625" style="14" customWidth="1"/>
    <col min="5" max="5" width="18.1640625" style="14" customWidth="1"/>
    <col min="6" max="6" width="22.83203125" style="14" customWidth="1"/>
    <col min="7" max="7" width="16.5" style="14" customWidth="1"/>
    <col min="8" max="8" width="22.33203125" style="14" customWidth="1"/>
    <col min="9" max="10" width="16.5" style="14" customWidth="1"/>
    <col min="11" max="16384" width="10.83203125" style="14"/>
  </cols>
  <sheetData>
    <row r="1" spans="1:10" x14ac:dyDescent="0.3">
      <c r="A1" s="14" t="s">
        <v>0</v>
      </c>
    </row>
    <row r="2" spans="1:10" x14ac:dyDescent="0.3">
      <c r="B2" s="15" t="s">
        <v>1</v>
      </c>
      <c r="C2" s="15"/>
      <c r="D2" s="14" t="s">
        <v>2</v>
      </c>
      <c r="F2" s="14" t="s">
        <v>16</v>
      </c>
    </row>
    <row r="3" spans="1:10" x14ac:dyDescent="0.3">
      <c r="B3" s="1" t="s">
        <v>6</v>
      </c>
      <c r="C3" s="35">
        <v>10</v>
      </c>
      <c r="D3" s="2" t="s">
        <v>6</v>
      </c>
      <c r="E3" s="39">
        <v>10</v>
      </c>
      <c r="F3" s="32" t="str">
        <f>"受击方受到"&amp;E12</f>
        <v>受击方受到混合伤害</v>
      </c>
      <c r="G3" s="33">
        <f>A81</f>
        <v>839.36812500000008</v>
      </c>
      <c r="H3" s="3"/>
      <c r="I3" s="3"/>
      <c r="J3" s="3"/>
    </row>
    <row r="4" spans="1:10" x14ac:dyDescent="0.3">
      <c r="B4" s="4" t="s">
        <v>7</v>
      </c>
      <c r="C4" s="36">
        <v>20</v>
      </c>
      <c r="D4" s="2" t="s">
        <v>9</v>
      </c>
      <c r="E4" s="40">
        <v>20</v>
      </c>
      <c r="H4" s="5"/>
      <c r="I4" s="3"/>
      <c r="J4" s="3"/>
    </row>
    <row r="5" spans="1:10" x14ac:dyDescent="0.3">
      <c r="B5" s="6" t="s">
        <v>8</v>
      </c>
      <c r="C5" s="36">
        <v>30</v>
      </c>
      <c r="D5" s="7" t="s">
        <v>19</v>
      </c>
      <c r="E5" s="40">
        <v>10</v>
      </c>
      <c r="H5" s="8"/>
      <c r="I5" s="3"/>
      <c r="J5" s="3"/>
    </row>
    <row r="6" spans="1:10" x14ac:dyDescent="0.3">
      <c r="B6" s="2" t="s">
        <v>10</v>
      </c>
      <c r="C6" s="36">
        <v>0.2</v>
      </c>
      <c r="D6" s="9"/>
      <c r="E6" s="10"/>
      <c r="H6" s="3"/>
      <c r="I6" s="3"/>
      <c r="J6" s="3"/>
    </row>
    <row r="7" spans="1:10" x14ac:dyDescent="0.3">
      <c r="B7" s="2" t="s">
        <v>11</v>
      </c>
      <c r="C7" s="36">
        <v>1.5</v>
      </c>
      <c r="E7" s="10"/>
      <c r="H7" s="3"/>
      <c r="I7" s="11"/>
      <c r="J7" s="11"/>
    </row>
    <row r="8" spans="1:10" x14ac:dyDescent="0.3">
      <c r="B8" s="7" t="s">
        <v>17</v>
      </c>
      <c r="C8" s="36">
        <v>2</v>
      </c>
      <c r="E8" s="10"/>
      <c r="H8" s="3"/>
      <c r="I8" s="12"/>
      <c r="J8" s="12"/>
    </row>
    <row r="9" spans="1:10" x14ac:dyDescent="0.3">
      <c r="B9" s="7" t="s">
        <v>18</v>
      </c>
      <c r="C9" s="36">
        <v>3</v>
      </c>
      <c r="E9" s="3"/>
      <c r="H9" s="3"/>
      <c r="I9" s="3"/>
      <c r="J9" s="3"/>
    </row>
    <row r="10" spans="1:10" x14ac:dyDescent="0.3">
      <c r="B10" s="7" t="s">
        <v>20</v>
      </c>
      <c r="C10" s="37" t="s">
        <v>108</v>
      </c>
      <c r="D10" s="7" t="s">
        <v>76</v>
      </c>
      <c r="E10" s="41" t="s">
        <v>78</v>
      </c>
      <c r="H10" s="3"/>
      <c r="I10" s="3"/>
      <c r="J10" s="3"/>
    </row>
    <row r="11" spans="1:10" x14ac:dyDescent="0.3">
      <c r="B11" s="2" t="s">
        <v>21</v>
      </c>
      <c r="C11" s="37" t="s">
        <v>66</v>
      </c>
      <c r="D11" s="7" t="s">
        <v>77</v>
      </c>
      <c r="E11" s="41" t="s">
        <v>86</v>
      </c>
      <c r="H11" s="29"/>
      <c r="I11" s="3"/>
      <c r="J11" s="3"/>
    </row>
    <row r="12" spans="1:10" x14ac:dyDescent="0.3">
      <c r="B12" s="17" t="s">
        <v>44</v>
      </c>
      <c r="C12" s="38">
        <v>1</v>
      </c>
      <c r="D12" s="7" t="s">
        <v>53</v>
      </c>
      <c r="E12" s="41" t="s">
        <v>73</v>
      </c>
    </row>
    <row r="13" spans="1:10" x14ac:dyDescent="0.3">
      <c r="B13" s="17" t="s">
        <v>45</v>
      </c>
      <c r="C13" s="38">
        <v>2</v>
      </c>
      <c r="D13" s="7" t="s">
        <v>61</v>
      </c>
      <c r="E13" s="41" t="s">
        <v>62</v>
      </c>
    </row>
    <row r="14" spans="1:10" x14ac:dyDescent="0.3">
      <c r="B14" s="17" t="s">
        <v>46</v>
      </c>
      <c r="C14" s="38">
        <v>3</v>
      </c>
    </row>
    <row r="15" spans="1:10" x14ac:dyDescent="0.3">
      <c r="B15" s="17" t="s">
        <v>58</v>
      </c>
      <c r="C15" s="38">
        <v>0.1</v>
      </c>
    </row>
    <row r="16" spans="1:10" x14ac:dyDescent="0.3">
      <c r="B16" s="17" t="s">
        <v>50</v>
      </c>
      <c r="C16" s="38">
        <v>4</v>
      </c>
      <c r="F16" s="16"/>
    </row>
    <row r="17" spans="2:6" x14ac:dyDescent="0.3">
      <c r="B17" s="17" t="s">
        <v>47</v>
      </c>
      <c r="C17" s="38">
        <v>2</v>
      </c>
      <c r="D17" s="9"/>
      <c r="E17" s="10"/>
      <c r="F17" s="16"/>
    </row>
    <row r="18" spans="2:6" x14ac:dyDescent="0.3">
      <c r="B18" s="18" t="s">
        <v>48</v>
      </c>
      <c r="C18" s="38">
        <v>1.8</v>
      </c>
      <c r="F18" s="16"/>
    </row>
    <row r="19" spans="2:6" x14ac:dyDescent="0.3">
      <c r="B19" s="18" t="s">
        <v>49</v>
      </c>
      <c r="C19" s="38">
        <v>100</v>
      </c>
      <c r="F19" s="16"/>
    </row>
    <row r="20" spans="2:6" x14ac:dyDescent="0.3">
      <c r="B20" s="18" t="s">
        <v>75</v>
      </c>
      <c r="C20" s="38">
        <v>125</v>
      </c>
      <c r="F20" s="16"/>
    </row>
    <row r="21" spans="2:6" x14ac:dyDescent="0.3">
      <c r="B21" s="18" t="s">
        <v>74</v>
      </c>
      <c r="C21" s="38">
        <v>1.1100000000000001</v>
      </c>
      <c r="D21" s="9"/>
      <c r="E21" s="10"/>
      <c r="F21" s="16"/>
    </row>
    <row r="22" spans="2:6" x14ac:dyDescent="0.3">
      <c r="B22" s="18" t="s">
        <v>99</v>
      </c>
      <c r="C22" s="38">
        <v>999</v>
      </c>
      <c r="D22" s="9"/>
      <c r="E22" s="10"/>
      <c r="F22" s="16"/>
    </row>
    <row r="23" spans="2:6" x14ac:dyDescent="0.3">
      <c r="B23" s="18" t="s">
        <v>98</v>
      </c>
      <c r="C23" s="38">
        <v>999999</v>
      </c>
      <c r="D23" s="13"/>
      <c r="E23" s="10"/>
      <c r="F23" s="16"/>
    </row>
    <row r="24" spans="2:6" x14ac:dyDescent="0.3">
      <c r="D24" s="16"/>
      <c r="E24" s="19"/>
      <c r="F24" s="16"/>
    </row>
    <row r="32" spans="2:6" x14ac:dyDescent="0.3">
      <c r="B32" s="20"/>
    </row>
    <row r="33" spans="1:8" x14ac:dyDescent="0.3">
      <c r="B33" s="20"/>
    </row>
    <row r="34" spans="1:8" x14ac:dyDescent="0.3">
      <c r="A34" s="21" t="s">
        <v>27</v>
      </c>
    </row>
    <row r="35" spans="1:8" x14ac:dyDescent="0.3">
      <c r="A35" s="27" t="s">
        <v>24</v>
      </c>
      <c r="B35" s="27" t="s">
        <v>22</v>
      </c>
      <c r="C35" s="27" t="s">
        <v>23</v>
      </c>
      <c r="D35" s="27" t="s">
        <v>25</v>
      </c>
      <c r="E35" s="27" t="s">
        <v>26</v>
      </c>
      <c r="F35" s="27" t="s">
        <v>28</v>
      </c>
      <c r="G35" s="27"/>
      <c r="H35" s="27"/>
    </row>
    <row r="36" spans="1:8" x14ac:dyDescent="0.3">
      <c r="A36" s="34">
        <f>(B36+C36*D36*E36)*F36</f>
        <v>200</v>
      </c>
      <c r="B36" s="26"/>
      <c r="C36" s="34">
        <f>E4</f>
        <v>20</v>
      </c>
      <c r="D36" s="26">
        <v>1</v>
      </c>
      <c r="E36" s="34">
        <f>E5</f>
        <v>10</v>
      </c>
      <c r="F36" s="26">
        <v>1</v>
      </c>
      <c r="G36" s="25"/>
      <c r="H36" s="25"/>
    </row>
    <row r="38" spans="1:8" x14ac:dyDescent="0.3">
      <c r="A38" s="22" t="s">
        <v>15</v>
      </c>
    </row>
    <row r="39" spans="1:8" x14ac:dyDescent="0.3">
      <c r="A39" s="27" t="s">
        <v>29</v>
      </c>
      <c r="B39" s="27" t="s">
        <v>4</v>
      </c>
      <c r="C39" s="27" t="s">
        <v>5</v>
      </c>
      <c r="D39" s="27" t="s">
        <v>3</v>
      </c>
      <c r="E39" s="27" t="s">
        <v>12</v>
      </c>
      <c r="F39" s="27" t="s">
        <v>14</v>
      </c>
      <c r="G39" s="27" t="s">
        <v>13</v>
      </c>
      <c r="H39" s="27"/>
    </row>
    <row r="40" spans="1:8" x14ac:dyDescent="0.3">
      <c r="A40" s="34">
        <f>MAX(1/(1+E40/D40),F40)+G40</f>
        <v>1.25</v>
      </c>
      <c r="B40" s="34">
        <f>C3</f>
        <v>10</v>
      </c>
      <c r="C40" s="34">
        <f>E3</f>
        <v>10</v>
      </c>
      <c r="D40" s="26">
        <v>2</v>
      </c>
      <c r="E40" s="34">
        <f>A36</f>
        <v>200</v>
      </c>
      <c r="F40" s="34">
        <v>0.25</v>
      </c>
      <c r="G40" s="34">
        <f>C12</f>
        <v>1</v>
      </c>
      <c r="H40" s="25"/>
    </row>
    <row r="41" spans="1:8" x14ac:dyDescent="0.3">
      <c r="F41" s="23"/>
    </row>
    <row r="42" spans="1:8" x14ac:dyDescent="0.3">
      <c r="A42" s="21" t="s">
        <v>30</v>
      </c>
    </row>
    <row r="43" spans="1:8" x14ac:dyDescent="0.3">
      <c r="A43" s="28" t="s">
        <v>35</v>
      </c>
      <c r="B43" s="27" t="s">
        <v>22</v>
      </c>
      <c r="C43" s="27" t="s">
        <v>31</v>
      </c>
      <c r="D43" s="27" t="s">
        <v>32</v>
      </c>
      <c r="E43" s="27" t="s">
        <v>33</v>
      </c>
      <c r="F43" s="27" t="s">
        <v>39</v>
      </c>
      <c r="G43" s="27" t="s">
        <v>41</v>
      </c>
      <c r="H43" s="27"/>
    </row>
    <row r="44" spans="1:8" x14ac:dyDescent="0.3">
      <c r="A44" s="34">
        <f>(B44+C44*D44*E44)*F44+G44</f>
        <v>42</v>
      </c>
      <c r="B44" s="26"/>
      <c r="C44" s="34">
        <f>C4</f>
        <v>20</v>
      </c>
      <c r="D44" s="26">
        <v>1</v>
      </c>
      <c r="E44" s="34">
        <f>C8</f>
        <v>2</v>
      </c>
      <c r="F44" s="26">
        <v>1</v>
      </c>
      <c r="G44" s="34">
        <f>C13</f>
        <v>2</v>
      </c>
      <c r="H44" s="25"/>
    </row>
    <row r="46" spans="1:8" x14ac:dyDescent="0.3">
      <c r="A46" s="21" t="s">
        <v>34</v>
      </c>
    </row>
    <row r="47" spans="1:8" x14ac:dyDescent="0.3">
      <c r="A47" s="28" t="s">
        <v>43</v>
      </c>
      <c r="B47" s="27" t="s">
        <v>22</v>
      </c>
      <c r="C47" s="27" t="s">
        <v>36</v>
      </c>
      <c r="D47" s="27" t="s">
        <v>37</v>
      </c>
      <c r="E47" s="27" t="s">
        <v>38</v>
      </c>
      <c r="F47" s="27" t="s">
        <v>40</v>
      </c>
      <c r="G47" s="27" t="s">
        <v>42</v>
      </c>
      <c r="H47" s="27"/>
    </row>
    <row r="48" spans="1:8" x14ac:dyDescent="0.3">
      <c r="A48" s="34">
        <f>(B48+C48*D48*E48)*F48+G48</f>
        <v>93</v>
      </c>
      <c r="B48" s="26"/>
      <c r="C48" s="34">
        <f>C5</f>
        <v>30</v>
      </c>
      <c r="D48" s="26">
        <v>1</v>
      </c>
      <c r="E48" s="34">
        <f>C9</f>
        <v>3</v>
      </c>
      <c r="F48" s="26">
        <v>1</v>
      </c>
      <c r="G48" s="34">
        <f>C14</f>
        <v>3</v>
      </c>
      <c r="H48" s="25"/>
    </row>
    <row r="50" spans="1:8" x14ac:dyDescent="0.3">
      <c r="A50" s="21" t="s">
        <v>52</v>
      </c>
    </row>
    <row r="51" spans="1:8" x14ac:dyDescent="0.3">
      <c r="A51" s="27" t="s">
        <v>51</v>
      </c>
      <c r="B51" s="27" t="s">
        <v>54</v>
      </c>
      <c r="C51" s="27" t="s">
        <v>55</v>
      </c>
      <c r="D51" s="27" t="s">
        <v>56</v>
      </c>
      <c r="E51" s="27" t="s">
        <v>57</v>
      </c>
      <c r="F51" s="27" t="s">
        <v>58</v>
      </c>
      <c r="G51" s="27" t="s">
        <v>59</v>
      </c>
      <c r="H51" s="27"/>
    </row>
    <row r="52" spans="1:8" x14ac:dyDescent="0.3">
      <c r="A52" s="34">
        <f>MIN(MAX(B52+C52,D52)+F52+G52,E52)</f>
        <v>1</v>
      </c>
      <c r="B52" s="34">
        <f>IF(C10="无修正",C6,C10)</f>
        <v>0.2</v>
      </c>
      <c r="C52" s="26"/>
      <c r="D52" s="34">
        <v>0.6</v>
      </c>
      <c r="E52" s="34">
        <v>1</v>
      </c>
      <c r="F52" s="34">
        <f>C15</f>
        <v>0.1</v>
      </c>
      <c r="G52" s="34">
        <f>C16</f>
        <v>4</v>
      </c>
      <c r="H52" s="25"/>
    </row>
    <row r="54" spans="1:8" x14ac:dyDescent="0.3">
      <c r="A54" s="24" t="s">
        <v>64</v>
      </c>
    </row>
    <row r="55" spans="1:8" x14ac:dyDescent="0.3">
      <c r="A55" s="27" t="s">
        <v>63</v>
      </c>
      <c r="B55" s="27" t="s">
        <v>65</v>
      </c>
    </row>
    <row r="56" spans="1:8" x14ac:dyDescent="0.3">
      <c r="A56" s="34">
        <f>IF(E13="是",B56,1)</f>
        <v>1.5</v>
      </c>
      <c r="B56" s="34">
        <f>IF(C11="无修正",C7,C11)</f>
        <v>1.5</v>
      </c>
    </row>
    <row r="58" spans="1:8" x14ac:dyDescent="0.3">
      <c r="A58" s="21" t="s">
        <v>60</v>
      </c>
    </row>
    <row r="59" spans="1:8" x14ac:dyDescent="0.3">
      <c r="A59" s="27" t="s">
        <v>67</v>
      </c>
      <c r="B59" s="27" t="s">
        <v>68</v>
      </c>
      <c r="C59" s="27" t="s">
        <v>35</v>
      </c>
      <c r="D59" s="27" t="s">
        <v>81</v>
      </c>
      <c r="E59" s="27" t="s">
        <v>70</v>
      </c>
      <c r="F59" s="27" t="s">
        <v>71</v>
      </c>
      <c r="G59" s="27" t="s">
        <v>72</v>
      </c>
      <c r="H59" s="27" t="s">
        <v>69</v>
      </c>
    </row>
    <row r="60" spans="1:8" x14ac:dyDescent="0.3">
      <c r="A60" s="34">
        <f>B60*(C60*D60+E60)*F60*G60</f>
        <v>382.95000000000005</v>
      </c>
      <c r="B60" s="34">
        <f>A40</f>
        <v>1.25</v>
      </c>
      <c r="C60" s="34">
        <f>A44</f>
        <v>42</v>
      </c>
      <c r="D60" s="34">
        <f>C17</f>
        <v>2</v>
      </c>
      <c r="E60" s="34">
        <f>C19</f>
        <v>100</v>
      </c>
      <c r="F60" s="34">
        <f>A56</f>
        <v>1.5</v>
      </c>
      <c r="G60" s="34">
        <f>C21</f>
        <v>1.1100000000000001</v>
      </c>
      <c r="H60" s="25"/>
    </row>
    <row r="62" spans="1:8" x14ac:dyDescent="0.3">
      <c r="A62" s="14" t="s">
        <v>87</v>
      </c>
    </row>
    <row r="63" spans="1:8" x14ac:dyDescent="0.3">
      <c r="A63" s="27" t="s">
        <v>91</v>
      </c>
      <c r="B63" s="27" t="s">
        <v>84</v>
      </c>
      <c r="C63" s="27" t="s">
        <v>85</v>
      </c>
      <c r="D63" s="27" t="s">
        <v>88</v>
      </c>
      <c r="E63" s="27" t="s">
        <v>90</v>
      </c>
      <c r="F63" s="27" t="s">
        <v>89</v>
      </c>
    </row>
    <row r="64" spans="1:8" x14ac:dyDescent="0.3">
      <c r="A64" s="34">
        <f>IF(F64="相克加成",B64,IF(F64="相克减免",C64,1))</f>
        <v>0.75</v>
      </c>
      <c r="B64" s="34">
        <v>1.5</v>
      </c>
      <c r="C64" s="34">
        <v>0.75</v>
      </c>
      <c r="D64" s="34">
        <f>IF(E10="金",5,IF(E10="木",4,IF(E10="土",3,IF(E10="水",2,IF(E10="火",1,0)))))</f>
        <v>5</v>
      </c>
      <c r="E64" s="34">
        <f>IF(E11="金",5,IF(E11="木",4,IF(E11="土",3,IF(E11="水",2,IF(E11="火",1,0)))))</f>
        <v>1</v>
      </c>
      <c r="F64" s="34" t="str">
        <f>IF(OR((D64-E64)=1,(D64-E64=-4)),"相克加成",IF(OR((D64-E64)=-1,(D64-E64)=4),"相克减免","无"))</f>
        <v>相克减免</v>
      </c>
    </row>
    <row r="67" spans="1:11" x14ac:dyDescent="0.3">
      <c r="A67" s="21" t="s">
        <v>79</v>
      </c>
    </row>
    <row r="68" spans="1:11" x14ac:dyDescent="0.3">
      <c r="A68" s="27" t="s">
        <v>80</v>
      </c>
      <c r="B68" s="27" t="s">
        <v>68</v>
      </c>
      <c r="C68" s="27" t="s">
        <v>43</v>
      </c>
      <c r="D68" s="27" t="s">
        <v>83</v>
      </c>
      <c r="E68" s="27" t="s">
        <v>82</v>
      </c>
      <c r="F68" s="27" t="s">
        <v>92</v>
      </c>
      <c r="G68" s="27" t="s">
        <v>71</v>
      </c>
      <c r="H68" s="27" t="s">
        <v>72</v>
      </c>
      <c r="I68" s="27" t="s">
        <v>69</v>
      </c>
      <c r="J68" s="31"/>
    </row>
    <row r="69" spans="1:11" x14ac:dyDescent="0.3">
      <c r="A69" s="34">
        <f>B69*(C69*D69+E69)*F69*G69*H69</f>
        <v>456.41812500000003</v>
      </c>
      <c r="B69" s="34">
        <f>A40</f>
        <v>1.25</v>
      </c>
      <c r="C69" s="34">
        <f>A48</f>
        <v>93</v>
      </c>
      <c r="D69" s="34">
        <f>C18</f>
        <v>1.8</v>
      </c>
      <c r="E69" s="34">
        <f>C20</f>
        <v>125</v>
      </c>
      <c r="F69" s="34">
        <f>A64</f>
        <v>0.75</v>
      </c>
      <c r="G69" s="34">
        <f>A56</f>
        <v>1.5</v>
      </c>
      <c r="H69" s="34">
        <f>C21</f>
        <v>1.1100000000000001</v>
      </c>
      <c r="I69" s="17"/>
      <c r="J69" s="31"/>
      <c r="K69" s="30"/>
    </row>
    <row r="71" spans="1:11" x14ac:dyDescent="0.3">
      <c r="A71" s="21" t="s">
        <v>93</v>
      </c>
    </row>
    <row r="72" spans="1:11" x14ac:dyDescent="0.3">
      <c r="A72" s="27" t="s">
        <v>94</v>
      </c>
      <c r="B72" s="27" t="s">
        <v>95</v>
      </c>
      <c r="C72" s="27" t="s">
        <v>96</v>
      </c>
    </row>
    <row r="73" spans="1:11" x14ac:dyDescent="0.3">
      <c r="A73" s="34">
        <f>B73+C73</f>
        <v>839.36812500000008</v>
      </c>
      <c r="B73" s="34">
        <f>A60</f>
        <v>382.95000000000005</v>
      </c>
      <c r="C73" s="34">
        <f>A69</f>
        <v>456.41812500000003</v>
      </c>
    </row>
    <row r="75" spans="1:11" x14ac:dyDescent="0.3">
      <c r="A75" s="21" t="s">
        <v>97</v>
      </c>
    </row>
    <row r="76" spans="1:11" x14ac:dyDescent="0.3">
      <c r="A76" s="27" t="s">
        <v>100</v>
      </c>
      <c r="B76" s="27" t="s">
        <v>101</v>
      </c>
      <c r="C76" s="27" t="s">
        <v>102</v>
      </c>
      <c r="D76" s="27" t="s">
        <v>103</v>
      </c>
      <c r="E76" s="27" t="s">
        <v>104</v>
      </c>
    </row>
    <row r="77" spans="1:11" x14ac:dyDescent="0.3">
      <c r="A77" s="34">
        <f>(B77*C77+D77)*E77</f>
        <v>1639359</v>
      </c>
      <c r="B77" s="34">
        <f>A48</f>
        <v>93</v>
      </c>
      <c r="C77" s="34">
        <f>C22</f>
        <v>999</v>
      </c>
      <c r="D77" s="34">
        <f>C23</f>
        <v>999999</v>
      </c>
      <c r="E77" s="34">
        <f>A56</f>
        <v>1.5</v>
      </c>
    </row>
    <row r="79" spans="1:11" x14ac:dyDescent="0.3">
      <c r="A79" s="14" t="s">
        <v>105</v>
      </c>
    </row>
    <row r="80" spans="1:11" x14ac:dyDescent="0.3">
      <c r="A80" s="27" t="s">
        <v>106</v>
      </c>
      <c r="B80" s="27" t="s">
        <v>107</v>
      </c>
    </row>
    <row r="81" spans="1:2" x14ac:dyDescent="0.3">
      <c r="A81" s="34">
        <f>IF(B81="物理伤害",A60,IF(B81="法术伤害",A69,IF(B81="混合伤害",A73,IF(B81="治疗",A77))))</f>
        <v>839.36812500000008</v>
      </c>
      <c r="B81" s="34" t="str">
        <f>E12</f>
        <v>混合伤害</v>
      </c>
    </row>
  </sheetData>
  <sheetProtection sheet="1" objects="1" scenarios="1"/>
  <phoneticPr fontId="1" type="noConversion"/>
  <dataValidations count="4">
    <dataValidation type="list" allowBlank="1" showInputMessage="1" showErrorMessage="1" sqref="E12">
      <formula1>"物理伤害,法术伤害,混合伤害,治疗"</formula1>
    </dataValidation>
    <dataValidation type="list" allowBlank="1" showInputMessage="1" showErrorMessage="1" sqref="E13">
      <formula1>"是,否"</formula1>
    </dataValidation>
    <dataValidation type="list" allowBlank="1" showInputMessage="1" promptTitle="不使用修正值时，需填入“无修正”" prompt="使用修正值时，直接填入修正值" sqref="C10:C11">
      <formula1>"无修正"</formula1>
    </dataValidation>
    <dataValidation type="list" allowBlank="1" showInputMessage="1" showErrorMessage="1" sqref="E10:E11">
      <formula1>"金,木,水,火,土"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技能伤害计算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2015-04-09T07:44:34Z</dcterms:created>
  <dcterms:modified xsi:type="dcterms:W3CDTF">2015-04-10T06:50:19Z</dcterms:modified>
</cp:coreProperties>
</file>