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9490" yWindow="15" windowWidth="27600" windowHeight="11115" tabRatio="972" activeTab="17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  <sheet name="签到系数" sheetId="23" r:id="rId17"/>
    <sheet name="抽蛋投放" sheetId="24" r:id="rId18"/>
  </sheets>
  <externalReferences>
    <externalReference r:id="rId19"/>
    <externalReference r:id="rId20"/>
  </externalReferences>
  <calcPr calcId="145621"/>
</workbook>
</file>

<file path=xl/calcChain.xml><?xml version="1.0" encoding="utf-8"?>
<calcChain xmlns="http://schemas.openxmlformats.org/spreadsheetml/2006/main">
  <c r="B24" i="23" l="1"/>
  <c r="D25" i="23" l="1"/>
  <c r="C25" i="23"/>
  <c r="E25" i="23"/>
  <c r="F25" i="23"/>
  <c r="G25" i="23"/>
  <c r="D26" i="23"/>
  <c r="C26" i="23"/>
  <c r="E26" i="23"/>
  <c r="F26" i="23"/>
  <c r="G26" i="23"/>
  <c r="D27" i="23"/>
  <c r="C27" i="23"/>
  <c r="E27" i="23"/>
  <c r="F27" i="23"/>
  <c r="D28" i="23"/>
  <c r="C28" i="23"/>
  <c r="E28" i="23"/>
  <c r="C24" i="23"/>
  <c r="E24" i="23"/>
  <c r="F24" i="23"/>
  <c r="G24" i="23"/>
  <c r="D24" i="23"/>
  <c r="C9" i="21" l="1"/>
  <c r="C10" i="21"/>
  <c r="C16" i="21"/>
  <c r="G16" i="21"/>
  <c r="Q17" i="14"/>
  <c r="K26" i="21"/>
  <c r="L26" i="21"/>
  <c r="K27" i="21"/>
  <c r="L27" i="21"/>
  <c r="L25" i="21"/>
  <c r="K25" i="21"/>
  <c r="K24" i="21"/>
  <c r="K23" i="21"/>
  <c r="L24" i="21"/>
  <c r="L23" i="2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O29" i="17"/>
  <c r="O30" i="17"/>
  <c r="O26" i="17"/>
  <c r="O27" i="17"/>
  <c r="N28" i="17"/>
  <c r="N29" i="17"/>
  <c r="N30" i="17"/>
  <c r="N27" i="17"/>
  <c r="N24" i="17"/>
  <c r="N25" i="17"/>
  <c r="N26" i="17"/>
  <c r="N23" i="17"/>
  <c r="P28" i="17"/>
  <c r="P29" i="17"/>
  <c r="P30" i="17"/>
  <c r="P27" i="17"/>
  <c r="O24" i="17"/>
  <c r="P24" i="17"/>
  <c r="O25" i="17"/>
  <c r="P25" i="17"/>
  <c r="P26" i="17"/>
  <c r="P23" i="17"/>
  <c r="O23" i="17"/>
  <c r="O20" i="17"/>
  <c r="P20" i="17"/>
  <c r="O21" i="17"/>
  <c r="P21" i="17"/>
  <c r="O22" i="17"/>
  <c r="P22" i="17"/>
  <c r="P19" i="17"/>
  <c r="O19" i="17"/>
  <c r="O18" i="17"/>
  <c r="N19" i="17"/>
  <c r="L20" i="21"/>
  <c r="L19" i="21"/>
  <c r="G10" i="21"/>
  <c r="G11" i="21"/>
  <c r="G9" i="21"/>
  <c r="D6" i="21"/>
  <c r="E6" i="21"/>
  <c r="F6" i="21"/>
  <c r="F7" i="21"/>
  <c r="G6" i="21"/>
  <c r="C6" i="21"/>
  <c r="E16" i="21"/>
  <c r="E17" i="21"/>
  <c r="F9" i="21"/>
  <c r="E9" i="21"/>
  <c r="D9" i="21"/>
  <c r="F10" i="21"/>
  <c r="F11" i="21"/>
  <c r="E10" i="21"/>
  <c r="E11" i="21"/>
  <c r="D10" i="21"/>
  <c r="D11" i="21"/>
  <c r="M28" i="17"/>
  <c r="M29" i="17"/>
  <c r="M30" i="17"/>
  <c r="M27" i="17"/>
  <c r="M24" i="17"/>
  <c r="M25" i="17"/>
  <c r="M26" i="17"/>
  <c r="M23" i="17"/>
  <c r="M19" i="17"/>
  <c r="N20" i="17"/>
  <c r="N21" i="17"/>
  <c r="N22" i="17"/>
  <c r="M20" i="17"/>
  <c r="M21" i="17"/>
  <c r="M22" i="17"/>
  <c r="M16" i="17"/>
  <c r="N16" i="17"/>
  <c r="O16" i="17"/>
  <c r="P16" i="17"/>
  <c r="M17" i="17"/>
  <c r="N17" i="17"/>
  <c r="O17" i="17"/>
  <c r="P17" i="17"/>
  <c r="M18" i="17"/>
  <c r="N18" i="17"/>
  <c r="P18" i="17"/>
  <c r="P15" i="17"/>
  <c r="O15" i="17"/>
  <c r="E18" i="17"/>
  <c r="F19" i="17"/>
  <c r="M15" i="17"/>
  <c r="D17" i="17"/>
  <c r="C16" i="17"/>
  <c r="N15" i="17"/>
  <c r="D16" i="21"/>
  <c r="D17" i="21"/>
  <c r="F16" i="21"/>
  <c r="F17" i="21"/>
  <c r="G17" i="21"/>
  <c r="C17" i="21"/>
  <c r="Q19" i="14"/>
  <c r="Q22" i="14"/>
  <c r="Q25" i="14"/>
  <c r="Q28" i="14"/>
  <c r="T27" i="14"/>
  <c r="U27" i="14"/>
  <c r="T28" i="14"/>
  <c r="U28" i="14"/>
  <c r="T26" i="14"/>
  <c r="U26" i="14"/>
  <c r="T24" i="14"/>
  <c r="U24" i="14"/>
  <c r="T25" i="14"/>
  <c r="U25" i="14"/>
  <c r="T23" i="14"/>
  <c r="U23" i="14"/>
  <c r="T21" i="14"/>
  <c r="U21" i="14"/>
  <c r="T22" i="14"/>
  <c r="U22" i="14"/>
  <c r="T20" i="14"/>
  <c r="U20" i="14"/>
  <c r="T18" i="14"/>
  <c r="U18" i="14"/>
  <c r="T19" i="14"/>
  <c r="U19" i="14"/>
  <c r="T17" i="14"/>
  <c r="U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/>
  <c r="R10" i="18"/>
  <c r="R9" i="18"/>
  <c r="R8" i="18"/>
  <c r="R7" i="18"/>
  <c r="R6" i="18"/>
  <c r="R5" i="18"/>
  <c r="R4" i="18"/>
  <c r="Q2" i="18"/>
  <c r="E22" i="15"/>
  <c r="F22" i="15"/>
  <c r="G22" i="15"/>
  <c r="D31" i="15"/>
  <c r="Q11" i="18"/>
  <c r="D24" i="15"/>
  <c r="Q4" i="18"/>
  <c r="D25" i="15"/>
  <c r="Q5" i="18"/>
  <c r="D26" i="15"/>
  <c r="Q6" i="18"/>
  <c r="D27" i="15"/>
  <c r="Q7" i="18"/>
  <c r="D28" i="15"/>
  <c r="Q8" i="18"/>
  <c r="D29" i="15"/>
  <c r="Q9" i="18"/>
  <c r="D30" i="15"/>
  <c r="Q10" i="18"/>
  <c r="D23" i="15"/>
  <c r="Q3" i="18"/>
  <c r="E25" i="15"/>
  <c r="F25" i="15"/>
  <c r="G25" i="15"/>
  <c r="E28" i="15"/>
  <c r="F28" i="15"/>
  <c r="G28" i="15"/>
  <c r="E24" i="15"/>
  <c r="F24" i="15"/>
  <c r="G24" i="15"/>
  <c r="E31" i="15"/>
  <c r="F31" i="15"/>
  <c r="G31" i="15"/>
  <c r="E27" i="15"/>
  <c r="F27" i="15"/>
  <c r="G27" i="15"/>
  <c r="E23" i="15"/>
  <c r="F23" i="15"/>
  <c r="G23" i="15"/>
  <c r="E30" i="15"/>
  <c r="F30" i="15"/>
  <c r="G30" i="15"/>
  <c r="E26" i="15"/>
  <c r="F26" i="15"/>
  <c r="G26" i="15"/>
  <c r="E29" i="15"/>
  <c r="F29" i="15"/>
  <c r="G29" i="15"/>
  <c r="C26" i="15"/>
  <c r="C27" i="15"/>
  <c r="C28" i="15"/>
  <c r="C29" i="15"/>
  <c r="C30" i="15"/>
  <c r="C31" i="15"/>
  <c r="C25" i="15"/>
  <c r="C24" i="15"/>
  <c r="C23" i="15"/>
  <c r="C41" i="15"/>
  <c r="D41" i="15"/>
  <c r="F41" i="15"/>
  <c r="C42" i="15"/>
  <c r="D42" i="15"/>
  <c r="F42" i="15"/>
  <c r="C43" i="15"/>
  <c r="D43" i="15"/>
  <c r="F43" i="15"/>
  <c r="C44" i="15"/>
  <c r="D44" i="15"/>
  <c r="F44" i="15"/>
  <c r="C45" i="15"/>
  <c r="D45" i="15"/>
  <c r="F45" i="15"/>
  <c r="C46" i="15"/>
  <c r="D46" i="15"/>
  <c r="F46" i="15"/>
  <c r="C47" i="15"/>
  <c r="D47" i="15"/>
  <c r="F47" i="15"/>
  <c r="C48" i="15"/>
  <c r="D48" i="15"/>
  <c r="F48" i="15"/>
  <c r="C49" i="15"/>
  <c r="D49" i="15"/>
  <c r="F49" i="15"/>
  <c r="C40" i="15"/>
  <c r="D40" i="15"/>
  <c r="F40" i="15"/>
  <c r="V16" i="9"/>
  <c r="U16" i="9"/>
  <c r="T16" i="9"/>
  <c r="S16" i="9"/>
  <c r="T13" i="9"/>
  <c r="T18" i="9" s="1"/>
  <c r="T19" i="9" s="1"/>
  <c r="T21" i="9" s="1"/>
  <c r="U13" i="9"/>
  <c r="U18" i="9" s="1"/>
  <c r="U19" i="9" s="1"/>
  <c r="U21" i="9" s="1"/>
  <c r="V13" i="9"/>
  <c r="V18" i="9" s="1"/>
  <c r="V19" i="9" s="1"/>
  <c r="V21" i="9" s="1"/>
  <c r="S13" i="9"/>
  <c r="S18" i="9" s="1"/>
  <c r="S19" i="9" s="1"/>
  <c r="S21" i="9" s="1"/>
  <c r="D12" i="9"/>
  <c r="D15" i="9" s="1"/>
  <c r="D19" i="9"/>
  <c r="D20" i="9" s="1"/>
  <c r="D21" i="9" s="1"/>
  <c r="E12" i="9"/>
  <c r="E19" i="9" s="1"/>
  <c r="E20" i="9" s="1"/>
  <c r="F12" i="9"/>
  <c r="F19" i="9" s="1"/>
  <c r="F20" i="9" s="1"/>
  <c r="C12" i="9"/>
  <c r="C19" i="9" s="1"/>
  <c r="C20" i="9" s="1"/>
  <c r="C78" i="7"/>
  <c r="F78" i="7" s="1"/>
  <c r="C68" i="7"/>
  <c r="F68" i="7" s="1"/>
  <c r="F60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/>
  <c r="U11" i="9"/>
  <c r="U12" i="9" s="1"/>
  <c r="V11" i="9"/>
  <c r="V12" i="9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D14" i="9"/>
  <c r="E15" i="9"/>
  <c r="E14" i="9"/>
  <c r="E16" i="9"/>
  <c r="K9" i="13"/>
  <c r="M9" i="13"/>
  <c r="C14" i="9" l="1"/>
  <c r="C16" i="9"/>
  <c r="E21" i="9"/>
  <c r="C21" i="9"/>
  <c r="F14" i="9"/>
  <c r="C15" i="9"/>
  <c r="F16" i="9"/>
  <c r="F21" i="9" s="1"/>
  <c r="F15" i="9"/>
  <c r="F17" i="13"/>
  <c r="F9" i="13"/>
  <c r="F21" i="13"/>
  <c r="F26" i="13"/>
  <c r="F8" i="13"/>
  <c r="G8" i="13" s="1"/>
  <c r="F10" i="13"/>
  <c r="N26" i="9"/>
  <c r="F72" i="13"/>
  <c r="F107" i="13"/>
  <c r="F87" i="13"/>
  <c r="F102" i="13"/>
  <c r="F86" i="13"/>
  <c r="F97" i="13"/>
  <c r="N46" i="9"/>
  <c r="F96" i="13"/>
  <c r="F81" i="13"/>
  <c r="F78" i="13"/>
  <c r="F79" i="13"/>
  <c r="F99" i="13"/>
  <c r="F105" i="13"/>
  <c r="F104" i="13"/>
  <c r="F88" i="13"/>
  <c r="F80" i="13"/>
  <c r="F70" i="13"/>
  <c r="F106" i="13"/>
  <c r="F101" i="13"/>
  <c r="F100" i="13"/>
  <c r="F76" i="13"/>
  <c r="F77" i="13"/>
  <c r="F75" i="13"/>
  <c r="F95" i="13"/>
  <c r="F98" i="13"/>
  <c r="F109" i="13"/>
  <c r="F93" i="13"/>
  <c r="F108" i="13"/>
  <c r="F92" i="13"/>
  <c r="F85" i="13"/>
  <c r="F82" i="13"/>
  <c r="F83" i="13"/>
  <c r="F91" i="13"/>
  <c r="F94" i="13"/>
  <c r="F89" i="13"/>
  <c r="F73" i="13"/>
  <c r="F71" i="13"/>
  <c r="G72" i="13" s="1"/>
  <c r="F103" i="13"/>
  <c r="F90" i="13"/>
  <c r="F84" i="13"/>
  <c r="F74" i="13"/>
  <c r="F41" i="13"/>
  <c r="F49" i="13"/>
  <c r="F61" i="13"/>
  <c r="F50" i="13"/>
  <c r="F35" i="13"/>
  <c r="F51" i="13"/>
  <c r="F36" i="13"/>
  <c r="F52" i="13"/>
  <c r="F57" i="13"/>
  <c r="F42" i="13"/>
  <c r="F44" i="13"/>
  <c r="F45" i="13"/>
  <c r="F38" i="13"/>
  <c r="F54" i="13"/>
  <c r="F39" i="13"/>
  <c r="F55" i="13"/>
  <c r="F40" i="13"/>
  <c r="F56" i="13"/>
  <c r="N36" i="9"/>
  <c r="F43" i="13"/>
  <c r="F53" i="13"/>
  <c r="F37" i="13"/>
  <c r="F46" i="13"/>
  <c r="F62" i="13"/>
  <c r="F47" i="13"/>
  <c r="F63" i="13"/>
  <c r="F48" i="13"/>
  <c r="F64" i="13"/>
  <c r="F58" i="13"/>
  <c r="F59" i="13"/>
  <c r="F22" i="13"/>
  <c r="F16" i="13"/>
  <c r="F24" i="13"/>
  <c r="F25" i="13"/>
  <c r="F12" i="13"/>
  <c r="F14" i="13"/>
  <c r="F27" i="13"/>
  <c r="F13" i="13"/>
  <c r="F15" i="13"/>
  <c r="F23" i="13"/>
  <c r="F18" i="13"/>
  <c r="F11" i="13"/>
  <c r="F19" i="13"/>
  <c r="F20" i="13"/>
  <c r="G86" i="13" l="1"/>
  <c r="G100" i="13"/>
  <c r="G88" i="13"/>
  <c r="G74" i="13"/>
  <c r="G87" i="13"/>
  <c r="G91" i="13"/>
  <c r="G76" i="13"/>
  <c r="G73" i="13"/>
  <c r="G75" i="13"/>
  <c r="G94" i="13"/>
  <c r="G99" i="13"/>
  <c r="G108" i="13"/>
  <c r="G80" i="13"/>
  <c r="G109" i="13"/>
  <c r="G106" i="13"/>
  <c r="G93" i="13"/>
  <c r="G79" i="13"/>
  <c r="G70" i="13"/>
  <c r="G101" i="13"/>
  <c r="G84" i="13"/>
  <c r="G92" i="13"/>
  <c r="G71" i="13"/>
  <c r="G85" i="13"/>
  <c r="G78" i="13"/>
  <c r="G102" i="13"/>
  <c r="G20" i="13"/>
  <c r="G9" i="13"/>
  <c r="I9" i="13" s="1"/>
  <c r="G107" i="13"/>
  <c r="G81" i="13"/>
  <c r="G105" i="13"/>
  <c r="G83" i="13"/>
  <c r="G103" i="13"/>
  <c r="G104" i="13"/>
  <c r="G89" i="13"/>
  <c r="G19" i="13"/>
  <c r="G10" i="13"/>
  <c r="G77" i="13"/>
  <c r="G16" i="13"/>
  <c r="G82" i="13"/>
  <c r="G90" i="13"/>
  <c r="G97" i="13"/>
  <c r="G96" i="13"/>
  <c r="G95" i="13"/>
  <c r="G98" i="13"/>
  <c r="G25" i="13"/>
  <c r="G21" i="13"/>
  <c r="G22" i="13"/>
  <c r="G18" i="13"/>
  <c r="G13" i="13"/>
  <c r="G26" i="13"/>
  <c r="G37" i="13"/>
  <c r="G53" i="13"/>
  <c r="G43" i="13"/>
  <c r="G35" i="13"/>
  <c r="G42" i="13"/>
  <c r="G36" i="13"/>
  <c r="G41" i="13"/>
  <c r="G57" i="13"/>
  <c r="G48" i="13"/>
  <c r="G40" i="13"/>
  <c r="G47" i="13"/>
  <c r="G39" i="13"/>
  <c r="G60" i="13"/>
  <c r="G52" i="13"/>
  <c r="G49" i="13"/>
  <c r="G38" i="13"/>
  <c r="G59" i="13"/>
  <c r="G56" i="13"/>
  <c r="G64" i="13"/>
  <c r="G50" i="13"/>
  <c r="G62" i="13"/>
  <c r="G55" i="13"/>
  <c r="G46" i="13"/>
  <c r="G51" i="13"/>
  <c r="G61" i="13"/>
  <c r="G54" i="13"/>
  <c r="G45" i="13"/>
  <c r="G58" i="13"/>
  <c r="G63" i="13"/>
  <c r="G44" i="13"/>
  <c r="G24" i="13"/>
  <c r="G14" i="13"/>
  <c r="G27" i="13"/>
  <c r="G11" i="13"/>
  <c r="G23" i="13"/>
  <c r="G17" i="13"/>
  <c r="G12" i="13"/>
  <c r="G15" i="13"/>
</calcChain>
</file>

<file path=xl/sharedStrings.xml><?xml version="1.0" encoding="utf-8"?>
<sst xmlns="http://schemas.openxmlformats.org/spreadsheetml/2006/main" count="1469" uniqueCount="954">
  <si>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</si>
  <si>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</si>
  <si>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</si>
  <si>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</si>
  <si>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</si>
  <si>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</si>
  <si>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</si>
  <si>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</si>
  <si>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</si>
  <si>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</si>
  <si>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</si>
  <si>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</si>
  <si>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</si>
  <si>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</si>
  <si>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</si>
  <si>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</si>
  <si>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</si>
  <si>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</si>
  <si>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</si>
  <si>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</si>
  <si>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</si>
  <si>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</si>
  <si>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</si>
  <si>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</si>
  <si>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</si>
  <si>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</si>
  <si>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</si>
  <si>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</si>
  <si>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</si>
  <si>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</si>
  <si>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</si>
  <si>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</si>
  <si>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</si>
  <si>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</si>
  <si>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</si>
  <si>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</si>
  <si>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</si>
  <si>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</si>
  <si>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</si>
  <si>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</si>
  <si>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</si>
  <si>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</si>
  <si>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</si>
  <si>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</si>
  <si>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</si>
  <si>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</si>
  <si>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</si>
  <si>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</si>
  <si>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</si>
  <si>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</si>
  <si>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</si>
  <si>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</si>
  <si>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</si>
  <si>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</si>
  <si>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</si>
  <si>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</si>
  <si>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</si>
  <si>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</si>
  <si>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</si>
  <si>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</si>
  <si>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</si>
  <si>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</si>
  <si>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</si>
  <si>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</si>
  <si>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</si>
  <si>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</si>
  <si>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</si>
  <si>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</si>
  <si>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</si>
  <si>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</si>
  <si>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</si>
  <si>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</si>
  <si>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</si>
  <si>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</si>
  <si>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</si>
  <si>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</si>
  <si>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</si>
  <si>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</si>
  <si>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</si>
  <si>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</si>
  <si>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</si>
  <si>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</si>
  <si>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</si>
  <si>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</si>
  <si>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</si>
  <si>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</si>
  <si>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</si>
  <si>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</si>
  <si>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</si>
  <si>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</si>
  <si>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</si>
  <si>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</si>
  <si>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</si>
  <si>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</si>
  <si>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</si>
  <si>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</si>
  <si>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</si>
  <si>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</si>
  <si>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</si>
  <si>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</si>
  <si>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</si>
  <si>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</si>
  <si>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</si>
  <si>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</si>
  <si>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</si>
  <si>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</si>
  <si>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</si>
  <si>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</si>
  <si>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</si>
  <si>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</si>
  <si>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</si>
  <si>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</si>
  <si>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</si>
  <si>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</si>
  <si>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</si>
  <si>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</si>
  <si>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</si>
  <si>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</si>
  <si>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</si>
  <si>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</si>
  <si>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</si>
  <si>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</si>
  <si>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</si>
  <si>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</si>
  <si>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</si>
  <si>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</si>
  <si>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</si>
  <si>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</si>
  <si>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</si>
  <si>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</si>
  <si>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</si>
  <si>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</si>
  <si>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</si>
  <si>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</si>
  <si>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</si>
  <si>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</si>
  <si>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</si>
  <si>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</si>
  <si>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</si>
  <si>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</si>
  <si>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</si>
  <si>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</si>
  <si>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</si>
  <si>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</si>
  <si>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</si>
  <si>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</si>
  <si>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</si>
  <si>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</si>
  <si>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</si>
  <si>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</si>
  <si>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</si>
  <si>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</si>
  <si>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</si>
  <si>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</si>
  <si>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</si>
  <si>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</si>
  <si>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</si>
  <si>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</si>
  <si>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</si>
  <si>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</si>
  <si>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</si>
  <si>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</si>
  <si>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</si>
  <si>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</si>
  <si>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</si>
  <si>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</si>
  <si>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</si>
  <si>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</si>
  <si>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</si>
  <si>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</si>
  <si>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</si>
  <si>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</si>
  <si>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</si>
  <si>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</si>
  <si>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</si>
  <si>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</si>
  <si>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</si>
  <si>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</si>
  <si>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</si>
  <si>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</si>
  <si>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</si>
  <si>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</si>
  <si>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</si>
  <si>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</si>
  <si>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</si>
  <si>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</si>
  <si>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</si>
  <si>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</si>
  <si>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</si>
  <si>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</si>
  <si>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</si>
  <si>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</si>
  <si>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</si>
  <si>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</si>
  <si>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</si>
  <si>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</si>
  <si>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</si>
  <si>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</si>
  <si>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</si>
  <si>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</si>
  <si>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</si>
  <si>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</si>
  <si>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</si>
  <si>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</si>
  <si>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</si>
  <si>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</si>
  <si>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</si>
  <si>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</si>
  <si>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</si>
  <si>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</si>
  <si>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</si>
  <si>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</si>
  <si>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</si>
  <si>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</si>
  <si>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</si>
  <si>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</si>
  <si>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</si>
  <si>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</si>
  <si>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</si>
  <si>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</si>
  <si>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</si>
  <si>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</si>
  <si>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</si>
  <si>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</si>
  <si>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</si>
  <si>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</si>
  <si>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</si>
  <si>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</si>
  <si>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</si>
  <si>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</si>
  <si>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</si>
  <si>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</si>
  <si>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</si>
  <si>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</si>
  <si>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</si>
  <si>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</si>
  <si>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</si>
  <si>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</si>
  <si>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</si>
  <si>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</si>
  <si>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</si>
  <si>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</si>
  <si>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</si>
  <si>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</si>
  <si>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</si>
  <si>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</si>
  <si>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</si>
  <si>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</si>
  <si>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</si>
  <si>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</si>
  <si>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</si>
  <si>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</si>
  <si>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</si>
  <si>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</si>
  <si>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</si>
  <si>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</si>
  <si>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</si>
  <si>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</si>
  <si>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</si>
  <si>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</si>
  <si>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</si>
  <si>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</si>
  <si>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</si>
  <si>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</si>
  <si>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</si>
  <si>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</si>
  <si>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</si>
  <si>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</si>
  <si>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</si>
  <si>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</si>
  <si>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</si>
  <si>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</si>
  <si>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</si>
  <si>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</si>
  <si>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</si>
  <si>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</si>
  <si>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</si>
  <si>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</si>
  <si>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</si>
  <si>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</si>
  <si>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</si>
  <si>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</si>
  <si>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</si>
  <si>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</si>
  <si>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</si>
  <si>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</si>
  <si>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</si>
  <si>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</si>
  <si>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</si>
  <si>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</si>
  <si>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</si>
  <si>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</si>
  <si>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</si>
  <si>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</si>
  <si>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</si>
  <si>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</si>
  <si>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</si>
  <si>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</si>
  <si>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</si>
  <si>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</si>
  <si>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</si>
  <si>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</si>
  <si>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</si>
  <si>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</si>
  <si>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</si>
  <si>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</si>
  <si>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</si>
  <si>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</si>
  <si>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</si>
  <si>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</si>
  <si>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</si>
  <si>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</si>
  <si>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</si>
  <si>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</si>
  <si>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</si>
  <si>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</si>
  <si>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</si>
  <si>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</si>
  <si>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</si>
  <si>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</si>
  <si>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</si>
  <si>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</si>
  <si>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</si>
  <si>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</si>
  <si>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</si>
  <si>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</si>
  <si>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</si>
  <si>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</si>
  <si>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</si>
  <si>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</si>
  <si>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</si>
  <si>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</si>
  <si>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</si>
  <si>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</si>
  <si>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</si>
  <si>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</si>
  <si>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</si>
  <si>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</si>
  <si>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</si>
  <si>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</si>
  <si>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</si>
  <si>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</si>
  <si>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</si>
  <si>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</si>
  <si>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</si>
  <si>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</si>
  <si>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</si>
  <si>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</si>
  <si>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</si>
  <si>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</si>
  <si>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</si>
  <si>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</si>
  <si>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</si>
  <si>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</si>
  <si>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</si>
  <si>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</si>
  <si>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</si>
  <si>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</si>
  <si>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</si>
  <si>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</si>
  <si>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</si>
  <si>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</si>
  <si>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</si>
  <si>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</si>
  <si>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</si>
  <si>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</si>
  <si>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</si>
  <si>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</si>
  <si>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</si>
  <si>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</si>
  <si>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</si>
  <si>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</si>
  <si>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</si>
  <si>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</si>
  <si>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</si>
  <si>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</si>
  <si>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</si>
  <si>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</si>
  <si>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</si>
  <si>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</si>
  <si>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</si>
  <si>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</si>
  <si>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</si>
  <si>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</si>
  <si>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</si>
  <si>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</si>
  <si>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</si>
  <si>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</si>
  <si>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</si>
  <si>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</si>
  <si>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</si>
  <si>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</si>
  <si>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</si>
  <si>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</si>
  <si>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</si>
  <si>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</si>
  <si>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</si>
  <si>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</si>
  <si>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</si>
  <si>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</si>
  <si>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</si>
  <si>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</si>
  <si>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</si>
  <si>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</si>
  <si>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</si>
  <si>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</si>
  <si>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</si>
  <si>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</si>
  <si>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</si>
  <si>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</si>
  <si>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</si>
  <si>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</si>
  <si>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</si>
  <si>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</si>
  <si>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</si>
  <si>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</si>
  <si>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</si>
  <si>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</si>
  <si>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</si>
  <si>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</si>
  <si>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</si>
  <si>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</si>
  <si>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</si>
  <si>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</si>
  <si>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</si>
  <si>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</si>
  <si>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</si>
  <si>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</si>
  <si>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</si>
  <si>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</si>
  <si>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</si>
  <si>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</si>
  <si>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</si>
  <si>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</si>
  <si>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</si>
  <si>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</si>
  <si>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</si>
  <si>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</si>
  <si>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</si>
  <si>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</si>
  <si>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</si>
  <si>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</si>
  <si>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</si>
  <si>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</si>
  <si>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</si>
  <si>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</si>
  <si>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</si>
  <si>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抽奖替代券</t>
    <phoneticPr fontId="1" type="noConversion"/>
  </si>
  <si>
    <t>高级强化石*5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</si>
  <si>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</si>
  <si>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</si>
  <si>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</si>
  <si>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</si>
  <si>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</si>
  <si>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</si>
  <si>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</si>
  <si>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</si>
  <si>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</si>
  <si>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</si>
  <si>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</si>
  <si>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</si>
  <si>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</si>
  <si>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</si>
  <si>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</si>
  <si>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</si>
  <si>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</si>
  <si>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</si>
  <si>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</si>
  <si>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</si>
  <si>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</si>
  <si>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</si>
  <si>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</si>
  <si>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</si>
  <si>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</si>
  <si>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</si>
  <si>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</si>
  <si>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装备进阶卷轴(橙)腰带</t>
    <phoneticPr fontId="1" type="noConversion"/>
  </si>
  <si>
    <t>装备进阶卷轴(橙)衣甲</t>
    <phoneticPr fontId="1" type="noConversion"/>
  </si>
  <si>
    <t>装备进阶卷轴(橙)头盔</t>
    <phoneticPr fontId="1" type="noConversion"/>
  </si>
  <si>
    <t>装备进阶卷轴(橙)武器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</si>
  <si>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</si>
  <si>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</si>
  <si>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</si>
  <si>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</si>
  <si>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</si>
  <si>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</si>
  <si>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</si>
  <si>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</si>
  <si>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</si>
  <si>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</si>
  <si>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</si>
  <si>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</si>
  <si>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</si>
  <si>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</si>
  <si>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</si>
  <si>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活跃度定位</t>
    <phoneticPr fontId="1" type="noConversion"/>
  </si>
  <si>
    <t>产出</t>
    <phoneticPr fontId="1" type="noConversion"/>
  </si>
  <si>
    <t>消耗</t>
    <phoneticPr fontId="1" type="noConversion"/>
  </si>
  <si>
    <t>无上限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</si>
  <si>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</si>
  <si>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</si>
  <si>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</si>
  <si>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</si>
  <si>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</si>
  <si>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</si>
  <si>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</si>
  <si>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</si>
  <si>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</si>
  <si>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</si>
  <si>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</si>
  <si>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</si>
  <si>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</si>
  <si>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</si>
  <si>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</si>
  <si>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</si>
  <si>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</si>
  <si>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</si>
  <si>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</si>
  <si>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</si>
  <si>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</si>
  <si>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</si>
  <si>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</si>
  <si>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</si>
  <si>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</si>
  <si>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</si>
  <si>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</si>
  <si>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</si>
  <si>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</si>
  <si>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</si>
  <si>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</si>
  <si>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</si>
  <si>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</si>
  <si>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</si>
  <si>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</si>
  <si>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</si>
  <si>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</si>
  <si>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</si>
  <si>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</si>
  <si>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</si>
  <si>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</si>
  <si>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</si>
  <si>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</si>
  <si>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</si>
  <si>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</si>
  <si>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</si>
  <si>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</si>
  <si>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</si>
  <si>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</si>
  <si>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</si>
  <si>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</si>
  <si>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</si>
  <si>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</si>
  <si>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</si>
  <si>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</si>
  <si>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</si>
  <si>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</si>
  <si>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</si>
  <si>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</si>
  <si>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</si>
  <si>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</si>
  <si>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</si>
  <si>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</si>
  <si>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</si>
  <si>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</si>
  <si>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</si>
  <si>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</si>
  <si>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</si>
  <si>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</si>
  <si>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</si>
  <si>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</si>
  <si>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</si>
  <si>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</si>
  <si>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</si>
  <si>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</si>
  <si>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</si>
  <si>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</si>
  <si>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</si>
  <si>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</si>
  <si>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</si>
  <si>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</si>
  <si>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</si>
  <si>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</si>
  <si>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</si>
  <si>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</si>
  <si>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</si>
  <si>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</si>
  <si>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</si>
  <si>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</si>
  <si>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</si>
  <si>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</si>
  <si>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</si>
  <si>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</si>
  <si>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</si>
  <si>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</si>
  <si>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</si>
  <si>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</si>
  <si>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</si>
  <si>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</si>
  <si>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</si>
  <si>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</si>
  <si>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</si>
  <si>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</si>
  <si>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</si>
  <si>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</si>
  <si>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</si>
  <si>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</si>
  <si>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</si>
  <si>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</si>
  <si>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</si>
  <si>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</si>
  <si>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</si>
  <si>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</si>
  <si>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</si>
  <si>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</si>
  <si>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</si>
  <si>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</si>
  <si>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</si>
  <si>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</si>
  <si>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</si>
  <si>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</si>
  <si>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</si>
  <si>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</si>
  <si>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</si>
  <si>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</si>
  <si>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</si>
  <si>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</si>
  <si>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</si>
  <si>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</si>
  <si>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</si>
  <si>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</si>
  <si>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</si>
  <si>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</si>
  <si>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</si>
  <si>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</si>
  <si>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</si>
  <si>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</si>
  <si>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</si>
  <si>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</si>
  <si>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</si>
  <si>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</si>
  <si>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</si>
  <si>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</si>
  <si>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</si>
  <si>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</si>
  <si>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</si>
  <si>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</si>
  <si>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</si>
  <si>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</si>
  <si>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</si>
  <si>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</si>
  <si>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</si>
  <si>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</si>
  <si>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</si>
  <si>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</si>
  <si>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</si>
  <si>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</si>
  <si>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</si>
  <si>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</si>
  <si>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</si>
  <si>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</si>
  <si>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</si>
  <si>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</si>
  <si>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</si>
  <si>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</si>
  <si>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</si>
  <si>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</si>
  <si>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</si>
  <si>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</si>
  <si>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</si>
  <si>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</si>
  <si>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</si>
  <si>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</si>
  <si>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</si>
  <si>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</si>
  <si>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</si>
  <si>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</si>
  <si>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</si>
  <si>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</si>
  <si>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</si>
  <si>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</si>
  <si>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</si>
  <si>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</si>
  <si>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</si>
  <si>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</si>
  <si>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</si>
  <si>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</si>
  <si>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</si>
  <si>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</si>
  <si>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</si>
  <si>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</si>
  <si>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</si>
  <si>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</si>
  <si>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</si>
  <si>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</si>
  <si>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</si>
  <si>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</si>
  <si>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</si>
  <si>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</si>
  <si>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</si>
  <si>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</si>
  <si>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</si>
  <si>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</si>
  <si>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</si>
  <si>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</si>
  <si>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</si>
  <si>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</si>
  <si>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</si>
  <si>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</si>
  <si>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</si>
  <si>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</si>
  <si>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</si>
  <si>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</si>
  <si>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</si>
  <si>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</si>
  <si>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</si>
  <si>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</si>
  <si>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</si>
  <si>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</si>
  <si>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</si>
  <si>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</si>
  <si>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</si>
  <si>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</si>
  <si>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</si>
  <si>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</si>
  <si>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</si>
  <si>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</si>
  <si>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</si>
  <si>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</si>
  <si>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</si>
  <si>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</si>
  <si>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</si>
  <si>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</si>
  <si>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</si>
  <si>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</si>
  <si>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</si>
  <si>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</si>
  <si>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</si>
  <si>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</si>
  <si>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</si>
  <si>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</si>
  <si>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</si>
  <si>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</si>
  <si>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</si>
  <si>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</si>
  <si>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</si>
  <si>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</si>
  <si>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</si>
  <si>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</si>
  <si>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</si>
  <si>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</si>
  <si>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</si>
  <si>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</si>
  <si>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</si>
  <si>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</si>
  <si>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</si>
  <si>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</si>
  <si>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</si>
  <si>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</si>
  <si>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</si>
  <si>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</si>
  <si>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</si>
  <si>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</si>
  <si>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</si>
  <si>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</si>
  <si>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</si>
  <si>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</si>
  <si>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</si>
  <si>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</si>
  <si>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</si>
  <si>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</si>
  <si>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</si>
  <si>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</si>
  <si>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</si>
  <si>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</si>
  <si>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</si>
  <si>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</si>
  <si>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</si>
  <si>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</si>
  <si>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</si>
  <si>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</si>
  <si>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</si>
  <si>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</si>
  <si>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</si>
  <si>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</si>
  <si>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</si>
  <si>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</si>
  <si>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</si>
  <si>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</si>
  <si>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</si>
  <si>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</si>
  <si>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</si>
  <si>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</si>
  <si>
    <t>签到投放</t>
    <phoneticPr fontId="1" type="noConversion"/>
  </si>
  <si>
    <t>B一月领完</t>
    <phoneticPr fontId="1" type="noConversion"/>
  </si>
  <si>
    <t>30天</t>
    <phoneticPr fontId="1" type="noConversion"/>
  </si>
  <si>
    <t>钻</t>
    <phoneticPr fontId="1" type="noConversion"/>
  </si>
  <si>
    <t>宠物碎片</t>
    <phoneticPr fontId="1" type="noConversion"/>
  </si>
  <si>
    <t>宠物药水</t>
    <phoneticPr fontId="1" type="noConversion"/>
  </si>
  <si>
    <t>金币</t>
    <phoneticPr fontId="1" type="noConversion"/>
  </si>
  <si>
    <t>宠物进阶</t>
    <phoneticPr fontId="1" type="noConversion"/>
  </si>
  <si>
    <t>装备进阶</t>
    <phoneticPr fontId="1" type="noConversion"/>
  </si>
  <si>
    <t>系数</t>
    <phoneticPr fontId="1" type="noConversion"/>
  </si>
  <si>
    <t>数量级数</t>
    <phoneticPr fontId="1" type="noConversion"/>
  </si>
  <si>
    <t>生成</t>
    <phoneticPr fontId="1" type="noConversion"/>
  </si>
  <si>
    <t>进阶卷轴3</t>
    <phoneticPr fontId="1" type="noConversion"/>
  </si>
  <si>
    <t>中4</t>
    <phoneticPr fontId="1" type="noConversion"/>
  </si>
  <si>
    <t>中4</t>
    <phoneticPr fontId="1" type="noConversion"/>
  </si>
  <si>
    <t>中6</t>
    <phoneticPr fontId="1" type="noConversion"/>
  </si>
  <si>
    <t>大2</t>
    <phoneticPr fontId="1" type="noConversion"/>
  </si>
  <si>
    <t>进阶卷轴2</t>
    <phoneticPr fontId="1" type="noConversion"/>
  </si>
  <si>
    <t>狗粮宠</t>
    <phoneticPr fontId="1" type="noConversion"/>
  </si>
  <si>
    <t>6折</t>
  </si>
  <si>
    <t>6折</t>
    <phoneticPr fontId="1" type="noConversion"/>
  </si>
  <si>
    <t>8折</t>
  </si>
  <si>
    <t>8折</t>
    <phoneticPr fontId="1" type="noConversion"/>
  </si>
  <si>
    <t>4折</t>
    <phoneticPr fontId="1" type="noConversion"/>
  </si>
  <si>
    <t>6折</t>
    <phoneticPr fontId="1" type="noConversion"/>
  </si>
  <si>
    <t>材料包,装备进阶，装备开孔</t>
    <phoneticPr fontId="1" type="noConversion"/>
  </si>
  <si>
    <t>宝石</t>
    <phoneticPr fontId="1" type="noConversion"/>
  </si>
  <si>
    <t>宝石</t>
    <phoneticPr fontId="1" type="noConversion"/>
  </si>
  <si>
    <t>langren3</t>
    <phoneticPr fontId="1" type="noConversion"/>
  </si>
  <si>
    <t>mantuoluo2</t>
    <phoneticPr fontId="1" type="noConversion"/>
  </si>
  <si>
    <t>amute3</t>
    <phoneticPr fontId="1" type="noConversion"/>
  </si>
  <si>
    <t>panshen2</t>
    <phoneticPr fontId="1" type="noConversion"/>
  </si>
  <si>
    <t>wendige2</t>
    <phoneticPr fontId="1" type="noConversion"/>
  </si>
  <si>
    <t>cike4</t>
    <phoneticPr fontId="1" type="noConversion"/>
  </si>
  <si>
    <t>longgong3</t>
    <phoneticPr fontId="1" type="noConversion"/>
  </si>
  <si>
    <t>wushi4</t>
    <phoneticPr fontId="1" type="noConversion"/>
  </si>
  <si>
    <t>kairuisi4</t>
    <phoneticPr fontId="1" type="noConversion"/>
  </si>
  <si>
    <t>金币假库</t>
    <phoneticPr fontId="1" type="noConversion"/>
  </si>
  <si>
    <t>1次</t>
    <phoneticPr fontId="1" type="noConversion"/>
  </si>
  <si>
    <t>冰雪女王碎片*80</t>
    <phoneticPr fontId="1" type="noConversion"/>
  </si>
  <si>
    <t>钻石假库</t>
    <phoneticPr fontId="1" type="noConversion"/>
  </si>
  <si>
    <t>凯瑞斯4</t>
    <phoneticPr fontId="1" type="noConversion"/>
  </si>
  <si>
    <t>女妖5</t>
    <phoneticPr fontId="1" type="noConversion"/>
  </si>
  <si>
    <t>冰雪女王3</t>
    <phoneticPr fontId="1" type="noConversion"/>
  </si>
  <si>
    <t>龙女3</t>
    <phoneticPr fontId="1" type="noConversion"/>
  </si>
  <si>
    <t>必出A宠库（钻石首抽）</t>
    <phoneticPr fontId="1" type="noConversion"/>
  </si>
  <si>
    <t>正常库</t>
    <phoneticPr fontId="1" type="noConversion"/>
  </si>
  <si>
    <t>金币</t>
    <phoneticPr fontId="1" type="noConversion"/>
  </si>
  <si>
    <t>钻石</t>
    <phoneticPr fontId="1" type="noConversion"/>
  </si>
  <si>
    <t>红牛1</t>
    <phoneticPr fontId="1" type="noConversion"/>
  </si>
  <si>
    <t>稀有库</t>
    <phoneticPr fontId="1" type="noConversion"/>
  </si>
  <si>
    <t>一档</t>
    <phoneticPr fontId="1" type="noConversion"/>
  </si>
  <si>
    <t>二挡</t>
    <phoneticPr fontId="1" type="noConversion"/>
  </si>
  <si>
    <t>道具库</t>
    <phoneticPr fontId="1" type="noConversion"/>
  </si>
  <si>
    <t>碎片</t>
    <phoneticPr fontId="1" type="noConversion"/>
  </si>
  <si>
    <t>温迪戈3</t>
    <phoneticPr fontId="1" type="noConversion"/>
  </si>
  <si>
    <t>温迪戈2</t>
    <phoneticPr fontId="1" type="noConversion"/>
  </si>
  <si>
    <t>落新妇5</t>
    <phoneticPr fontId="1" type="noConversion"/>
  </si>
  <si>
    <t>龙女3</t>
    <phoneticPr fontId="1" type="noConversion"/>
  </si>
  <si>
    <t>梦魇5</t>
    <phoneticPr fontId="1" type="noConversion"/>
  </si>
  <si>
    <t>皮影5</t>
    <phoneticPr fontId="1" type="noConversion"/>
  </si>
  <si>
    <t>小丑2</t>
    <phoneticPr fontId="21" type="noConversion"/>
  </si>
  <si>
    <t>小丑3</t>
    <phoneticPr fontId="21" type="noConversion"/>
  </si>
  <si>
    <t>小丑4</t>
    <phoneticPr fontId="21" type="noConversion"/>
  </si>
  <si>
    <t>龙宫童子3</t>
    <phoneticPr fontId="21" type="noConversion"/>
  </si>
  <si>
    <t>蘑菇怪4</t>
    <phoneticPr fontId="1" type="noConversion"/>
  </si>
  <si>
    <t>蘑菇怪3</t>
    <phoneticPr fontId="1" type="noConversion"/>
  </si>
  <si>
    <t>曼陀罗2</t>
    <phoneticPr fontId="21" type="noConversion"/>
  </si>
  <si>
    <t>蜥蜴人3</t>
    <phoneticPr fontId="21" type="noConversion"/>
  </si>
  <si>
    <t>蜥蜴人4</t>
    <phoneticPr fontId="21" type="noConversion"/>
  </si>
  <si>
    <t>狼人3</t>
    <phoneticPr fontId="21" type="noConversion"/>
  </si>
  <si>
    <t>火刺壳4</t>
    <phoneticPr fontId="1" type="noConversion"/>
  </si>
  <si>
    <t>哈皮1</t>
    <phoneticPr fontId="21" type="noConversion"/>
  </si>
  <si>
    <t>经验药小X3</t>
    <phoneticPr fontId="1" type="noConversion"/>
  </si>
  <si>
    <t>经验药中X1</t>
    <phoneticPr fontId="1" type="noConversion"/>
  </si>
  <si>
    <t>木箱</t>
    <phoneticPr fontId="1" type="noConversion"/>
  </si>
  <si>
    <t>木制钥匙</t>
    <phoneticPr fontId="1" type="noConversion"/>
  </si>
  <si>
    <t>经验卷1档</t>
    <phoneticPr fontId="1" type="noConversion"/>
  </si>
  <si>
    <t>照妖镜碎片1 20</t>
    <phoneticPr fontId="1" type="noConversion"/>
  </si>
  <si>
    <t>照妖镜材料2 2</t>
    <phoneticPr fontId="1" type="noConversion"/>
  </si>
  <si>
    <t>权重</t>
    <phoneticPr fontId="1" type="noConversion"/>
  </si>
  <si>
    <t>宠物升阶石</t>
    <phoneticPr fontId="1" type="noConversion"/>
  </si>
  <si>
    <t>宠物升阶石*3</t>
    <phoneticPr fontId="1" type="noConversion"/>
  </si>
  <si>
    <t>十连金币必出</t>
    <phoneticPr fontId="1" type="noConversion"/>
  </si>
  <si>
    <t>经验药中X3</t>
    <phoneticPr fontId="1" type="noConversion"/>
  </si>
  <si>
    <t>经验药大X1</t>
    <phoneticPr fontId="1" type="noConversion"/>
  </si>
  <si>
    <t>金箱</t>
    <phoneticPr fontId="1" type="noConversion"/>
  </si>
  <si>
    <t>银之钥匙</t>
    <phoneticPr fontId="1" type="noConversion"/>
  </si>
  <si>
    <t>金之钥匙</t>
    <phoneticPr fontId="1" type="noConversion"/>
  </si>
  <si>
    <t>经验卷2档</t>
    <phoneticPr fontId="1" type="noConversion"/>
  </si>
  <si>
    <t xml:space="preserve">照妖镜进阶材料 </t>
    <phoneticPr fontId="1" type="noConversion"/>
  </si>
  <si>
    <t>宠物升阶石*4</t>
    <phoneticPr fontId="1" type="noConversion"/>
  </si>
  <si>
    <t>宠物升阶石*10</t>
    <phoneticPr fontId="1" type="noConversion"/>
  </si>
  <si>
    <t>z小丑2</t>
    <phoneticPr fontId="1" type="noConversion"/>
  </si>
  <si>
    <t>z小丑3</t>
  </si>
  <si>
    <t>z小丑4</t>
  </si>
  <si>
    <t>狼人3（整）</t>
    <phoneticPr fontId="1" type="noConversion"/>
  </si>
  <si>
    <t>z蘑菇怪4</t>
    <phoneticPr fontId="1" type="noConversion"/>
  </si>
  <si>
    <t>z蘑菇怪3</t>
    <phoneticPr fontId="1" type="noConversion"/>
  </si>
  <si>
    <t>z蜥蜴人4</t>
    <phoneticPr fontId="21" type="noConversion"/>
  </si>
  <si>
    <t>十连钻石库</t>
    <phoneticPr fontId="1" type="noConversion"/>
  </si>
  <si>
    <t>温蒂戈2</t>
    <phoneticPr fontId="1" type="noConversion"/>
  </si>
  <si>
    <t>哈皮1</t>
    <phoneticPr fontId="1" type="noConversion"/>
  </si>
  <si>
    <t>花魄2</t>
    <phoneticPr fontId="1" type="noConversion"/>
  </si>
  <si>
    <t>舞狮4</t>
    <phoneticPr fontId="1" type="noConversion"/>
  </si>
  <si>
    <t>z曼陀罗</t>
    <phoneticPr fontId="1" type="noConversion"/>
  </si>
  <si>
    <t>z花魄2</t>
    <phoneticPr fontId="1" type="noConversion"/>
  </si>
  <si>
    <t>z凯瑞斯4</t>
    <phoneticPr fontId="1" type="noConversion"/>
  </si>
  <si>
    <t>z舞狮4</t>
    <phoneticPr fontId="1" type="noConversion"/>
  </si>
  <si>
    <t>z女妖5</t>
    <phoneticPr fontId="1" type="noConversion"/>
  </si>
  <si>
    <t>z冰雪女王3</t>
    <phoneticPr fontId="1" type="noConversion"/>
  </si>
  <si>
    <t>z阿姆特3</t>
    <phoneticPr fontId="1" type="noConversion"/>
  </si>
  <si>
    <t>z水鬼3</t>
    <phoneticPr fontId="1" type="noConversion"/>
  </si>
  <si>
    <t>z得莫非1</t>
    <phoneticPr fontId="1" type="noConversion"/>
  </si>
  <si>
    <t>z伊芙利特4</t>
    <phoneticPr fontId="1" type="noConversion"/>
  </si>
  <si>
    <t>z道成寺钟4</t>
    <phoneticPr fontId="1" type="noConversion"/>
  </si>
  <si>
    <t>z赛布勒斯</t>
    <phoneticPr fontId="1" type="noConversion"/>
  </si>
  <si>
    <t>射手1</t>
    <phoneticPr fontId="1" type="noConversion"/>
  </si>
  <si>
    <t>天使长4</t>
    <phoneticPr fontId="1" type="noConversion"/>
  </si>
  <si>
    <t>大天狗3</t>
    <phoneticPr fontId="1" type="noConversion"/>
  </si>
  <si>
    <t>天使长5</t>
    <phoneticPr fontId="1" type="noConversion"/>
  </si>
  <si>
    <t>装备进阶材料2，紫*3</t>
    <phoneticPr fontId="1" type="noConversion"/>
  </si>
  <si>
    <t>装备进阶材料2，橙*1</t>
    <phoneticPr fontId="1" type="noConversion"/>
  </si>
  <si>
    <t>装备进阶材料2，红</t>
    <phoneticPr fontId="1" type="noConversion"/>
  </si>
  <si>
    <t>宠物进化材料A（版本迭代）</t>
    <phoneticPr fontId="1" type="noConversion"/>
  </si>
  <si>
    <t>宠物进化材料B（版本迭代）</t>
    <phoneticPr fontId="1" type="noConversion"/>
  </si>
  <si>
    <t>宠物进化材料C（版本迭代）</t>
    <phoneticPr fontId="1" type="noConversion"/>
  </si>
  <si>
    <t>宠物进化材料D（版本迭代）</t>
    <phoneticPr fontId="1" type="noConversion"/>
  </si>
  <si>
    <t>宠物进化材料E（版本迭代）</t>
    <phoneticPr fontId="1" type="noConversion"/>
  </si>
  <si>
    <t>宠物进化材料F（版本迭代）</t>
    <phoneticPr fontId="1" type="noConversion"/>
  </si>
  <si>
    <t>宠物进化材料A（版本迭代）</t>
    <phoneticPr fontId="1" type="noConversion"/>
  </si>
  <si>
    <t>宠物进化材料B（版本迭代）</t>
    <phoneticPr fontId="1" type="noConversion"/>
  </si>
  <si>
    <t>宠物进化材料C（版本迭代）</t>
    <phoneticPr fontId="1" type="noConversion"/>
  </si>
  <si>
    <t>宠物进化材料D（版本迭代）</t>
    <phoneticPr fontId="1" type="noConversion"/>
  </si>
  <si>
    <t>宠物进化材料E（版本迭代）</t>
    <phoneticPr fontId="1" type="noConversion"/>
  </si>
  <si>
    <t>宠物进化材料F（版本迭代）</t>
    <phoneticPr fontId="1" type="noConversion"/>
  </si>
  <si>
    <t>说明，正是配置为道具库+N档库，权重值对比出现率为，当前权重/总权重，稀有库则独自随机</t>
    <phoneticPr fontId="1" type="noConversion"/>
  </si>
  <si>
    <t>嫦娥5</t>
    <phoneticPr fontId="1" type="noConversion"/>
  </si>
  <si>
    <t>嫦娥5*10</t>
    <phoneticPr fontId="1" type="noConversion"/>
  </si>
  <si>
    <t>冰岩3*10</t>
    <phoneticPr fontId="1" type="noConversion"/>
  </si>
  <si>
    <t>射手3*10</t>
    <phoneticPr fontId="1" type="noConversion"/>
  </si>
  <si>
    <t>z天使长1</t>
    <phoneticPr fontId="1" type="noConversion"/>
  </si>
  <si>
    <t>z安普沙5</t>
    <phoneticPr fontId="1" type="noConversion"/>
  </si>
  <si>
    <t>嫦娥5</t>
    <phoneticPr fontId="1" type="noConversion"/>
  </si>
  <si>
    <t>冰岩3</t>
    <phoneticPr fontId="1" type="noConversion"/>
  </si>
  <si>
    <t>射手3</t>
    <phoneticPr fontId="1" type="noConversion"/>
  </si>
  <si>
    <t>首次十连抽（假库）</t>
    <phoneticPr fontId="1" type="noConversion"/>
  </si>
  <si>
    <t>z花魄2</t>
    <phoneticPr fontId="1" type="noConversion"/>
  </si>
  <si>
    <t>z女妖5</t>
    <phoneticPr fontId="1" type="noConversion"/>
  </si>
  <si>
    <t>z龙女3</t>
    <phoneticPr fontId="1" type="noConversion"/>
  </si>
  <si>
    <t>z红牛1</t>
    <phoneticPr fontId="1" type="noConversion"/>
  </si>
  <si>
    <t>z射手3</t>
    <phoneticPr fontId="1" type="noConversion"/>
  </si>
  <si>
    <t>z赛布勒斯5</t>
    <phoneticPr fontId="1" type="noConversion"/>
  </si>
  <si>
    <t>赛布勒斯5</t>
    <phoneticPr fontId="1" type="noConversion"/>
  </si>
  <si>
    <t>射手3</t>
    <phoneticPr fontId="1" type="noConversion"/>
  </si>
  <si>
    <t>红牛1</t>
    <phoneticPr fontId="1" type="noConversion"/>
  </si>
  <si>
    <t>得莫非1</t>
    <phoneticPr fontId="1" type="noConversion"/>
  </si>
  <si>
    <t>水鬼3</t>
    <phoneticPr fontId="1" type="noConversion"/>
  </si>
  <si>
    <t>阿姆特3</t>
    <phoneticPr fontId="1" type="noConversion"/>
  </si>
  <si>
    <t>冰雪女王3</t>
    <phoneticPr fontId="1" type="noConversion"/>
  </si>
  <si>
    <t>女妖5</t>
    <phoneticPr fontId="1" type="noConversion"/>
  </si>
  <si>
    <t>凯瑞斯4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</si>
</sst>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20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8" fontId="0" fillId="0" borderId="0" xfId="0" applyNumberFormat="1">
      <alignment vertical="center"/>
    </xf>
    <xf numFmtId="0" fontId="20" fillId="0" borderId="0" xfId="0" applyFont="1" applyFill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8" borderId="0" xfId="0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9" borderId="0" xfId="0" applyFont="1" applyFill="1" applyAlignment="1"/>
    <xf numFmtId="0" fontId="2" fillId="9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5184"/>
        <c:axId val="105166720"/>
      </c:lineChart>
      <c:catAx>
        <c:axId val="1051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66720"/>
        <c:crosses val="autoZero"/>
        <c:auto val="1"/>
        <c:lblAlgn val="ctr"/>
        <c:lblOffset val="100"/>
        <c:noMultiLvlLbl val="0"/>
      </c:catAx>
      <c:valAx>
        <c:axId val="1051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B18"/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0.83333333333333337</v>
          </cell>
          <cell r="I18">
            <v>60</v>
          </cell>
          <cell r="J18">
            <v>60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0.4</v>
          </cell>
          <cell r="I19">
            <v>90</v>
          </cell>
          <cell r="J19">
            <v>150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0.25925925925925924</v>
          </cell>
          <cell r="I20">
            <v>120</v>
          </cell>
          <cell r="J20">
            <v>270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0.19047619047619047</v>
          </cell>
          <cell r="I21">
            <v>150</v>
          </cell>
          <cell r="J21">
            <v>420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0.14754098360655737</v>
          </cell>
          <cell r="I22">
            <v>190</v>
          </cell>
          <cell r="J22">
            <v>610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0.12048192771084337</v>
          </cell>
          <cell r="I23">
            <v>220</v>
          </cell>
          <cell r="J23">
            <v>830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0.10091743119266056</v>
          </cell>
          <cell r="I24">
            <v>260</v>
          </cell>
          <cell r="J24">
            <v>1090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8.6956521739130432E-2</v>
          </cell>
          <cell r="I25">
            <v>290</v>
          </cell>
          <cell r="J25">
            <v>1380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7.6023391812865493E-2</v>
          </cell>
          <cell r="I26">
            <v>330</v>
          </cell>
          <cell r="J26">
            <v>1710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6.7307692307692304E-2</v>
          </cell>
          <cell r="I27">
            <v>370</v>
          </cell>
          <cell r="J27">
            <v>2080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6.0483870967741937E-2</v>
          </cell>
          <cell r="I28">
            <v>400</v>
          </cell>
          <cell r="J28">
            <v>2480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5.3333333333333337E-2</v>
          </cell>
          <cell r="I29">
            <v>520</v>
          </cell>
          <cell r="J29">
            <v>3000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4.6703296703296704E-2</v>
          </cell>
          <cell r="I30">
            <v>640</v>
          </cell>
          <cell r="J30">
            <v>3640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4.0909090909090909E-2</v>
          </cell>
          <cell r="I31">
            <v>760</v>
          </cell>
          <cell r="J31">
            <v>4400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3.5916824196597356E-2</v>
          </cell>
          <cell r="I32">
            <v>890</v>
          </cell>
          <cell r="J32">
            <v>5290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3.1746031746031744E-2</v>
          </cell>
          <cell r="I33">
            <v>1010</v>
          </cell>
          <cell r="J33">
            <v>6300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2.8225806451612902E-2</v>
          </cell>
          <cell r="I34">
            <v>1140</v>
          </cell>
          <cell r="J34">
            <v>7440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2.5258323765786451E-2</v>
          </cell>
          <cell r="I35">
            <v>1270</v>
          </cell>
          <cell r="J35">
            <v>8710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2.274975272007913E-2</v>
          </cell>
          <cell r="I36">
            <v>1400</v>
          </cell>
          <cell r="J36">
            <v>10110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2.0600858369098713E-2</v>
          </cell>
          <cell r="I37">
            <v>1540</v>
          </cell>
          <cell r="J37">
            <v>11650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1.8768768768768769E-2</v>
          </cell>
          <cell r="I38">
            <v>1670</v>
          </cell>
          <cell r="J38">
            <v>13320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1.7184401850627893E-2</v>
          </cell>
          <cell r="I39">
            <v>1810</v>
          </cell>
          <cell r="J39">
            <v>15130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1.579871269748391E-2</v>
          </cell>
          <cell r="I40">
            <v>1960</v>
          </cell>
          <cell r="J40">
            <v>17090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1.4590932777488274E-2</v>
          </cell>
          <cell r="I41">
            <v>2100</v>
          </cell>
          <cell r="J41">
            <v>19190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1.3526119402985074E-2</v>
          </cell>
          <cell r="I42">
            <v>2250</v>
          </cell>
          <cell r="J42">
            <v>21440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1.2583892617449664E-2</v>
          </cell>
          <cell r="I43">
            <v>2400</v>
          </cell>
          <cell r="J43">
            <v>23840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1.1746873815839333E-2</v>
          </cell>
          <cell r="I44">
            <v>2550</v>
          </cell>
          <cell r="J44">
            <v>26390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1.0996563573883162E-2</v>
          </cell>
          <cell r="I45">
            <v>2710</v>
          </cell>
          <cell r="J45">
            <v>29100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1.032540675844806E-2</v>
          </cell>
          <cell r="I46">
            <v>2860</v>
          </cell>
          <cell r="J46">
            <v>31960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9.7170620177193488E-3</v>
          </cell>
          <cell r="I47">
            <v>3030</v>
          </cell>
          <cell r="J47">
            <v>34990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9.1671031953902572E-3</v>
          </cell>
          <cell r="I48">
            <v>3190</v>
          </cell>
          <cell r="J48">
            <v>38180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8.6663456909003376E-3</v>
          </cell>
          <cell r="I49">
            <v>3360</v>
          </cell>
          <cell r="J49">
            <v>41540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8.2094519636121584E-3</v>
          </cell>
          <cell r="I50">
            <v>3530</v>
          </cell>
          <cell r="J50">
            <v>45070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7.7916752101701865E-3</v>
          </cell>
          <cell r="I51">
            <v>3700</v>
          </cell>
          <cell r="J51">
            <v>48770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7.4074074074074077E-3</v>
          </cell>
          <cell r="I52">
            <v>3880</v>
          </cell>
          <cell r="J52">
            <v>52650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7.0534297302063129E-3</v>
          </cell>
          <cell r="I53">
            <v>4060</v>
          </cell>
          <cell r="J53">
            <v>56710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6.7268252666119769E-3</v>
          </cell>
          <cell r="I54">
            <v>4240</v>
          </cell>
          <cell r="J54">
            <v>60950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6.4239828693790149E-3</v>
          </cell>
          <cell r="I55">
            <v>4430</v>
          </cell>
          <cell r="J55">
            <v>65380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6.1428571428571426E-3</v>
          </cell>
          <cell r="I56">
            <v>4620</v>
          </cell>
          <cell r="J56">
            <v>70000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5.8815666354765407E-3</v>
          </cell>
          <cell r="I57">
            <v>4810</v>
          </cell>
          <cell r="J57">
            <v>74810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5.6383911790502447E-3</v>
          </cell>
          <cell r="I58">
            <v>5000</v>
          </cell>
          <cell r="J58">
            <v>79810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5.3838951310861425E-3</v>
          </cell>
          <cell r="I59">
            <v>5630</v>
          </cell>
          <cell r="J59">
            <v>85440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5.1214994006756019E-3</v>
          </cell>
          <cell r="I60">
            <v>6330</v>
          </cell>
          <cell r="J60">
            <v>91770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4.8548599170628098E-3</v>
          </cell>
          <cell r="I61">
            <v>7100</v>
          </cell>
          <cell r="J61">
            <v>98870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4.5875854320756486E-3</v>
          </cell>
          <cell r="I62">
            <v>7940</v>
          </cell>
          <cell r="J62">
            <v>106810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4.3233895373973198E-3</v>
          </cell>
          <cell r="I63">
            <v>8840</v>
          </cell>
          <cell r="J63">
            <v>115650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4.0643927319094679E-3</v>
          </cell>
          <cell r="I64">
            <v>9830</v>
          </cell>
          <cell r="J64">
            <v>125480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3.8134350249339984E-3</v>
          </cell>
          <cell r="I65">
            <v>10880</v>
          </cell>
          <cell r="J65">
            <v>136360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3.5716692499494574E-3</v>
          </cell>
          <cell r="I66">
            <v>12030</v>
          </cell>
          <cell r="J66">
            <v>148390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0.9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0.93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0.96000000000000008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0.9900000000000001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100</v>
          </cell>
          <cell r="F13">
            <v>1</v>
          </cell>
          <cell r="G13">
            <v>4</v>
          </cell>
          <cell r="H13">
            <v>14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350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245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100</v>
          </cell>
          <cell r="F14">
            <v>1</v>
          </cell>
          <cell r="G14">
            <v>4</v>
          </cell>
          <cell r="H14">
            <v>18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400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280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90</v>
          </cell>
          <cell r="F15">
            <v>2.5</v>
          </cell>
          <cell r="G15">
            <v>12.5</v>
          </cell>
          <cell r="H15">
            <v>30.5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1125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787.5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54.5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59.5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69.5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89.5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134.5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187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254.5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364.5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494.5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669.5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689.5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739.5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814.5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919.5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1054.5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1247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1572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2097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2697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2897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3197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3722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4397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5359.5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6497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7897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9697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11722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12072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12634.5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13459.5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14597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15997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17797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20047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22659.5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25809.5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/>
  <cols>
    <col min="1" max="16384" width="8.875" style="56"/>
  </cols>
  <sheetData>
    <row r="1" spans="1:3">
      <c r="A1" s="129" t="s">
        <v>265</v>
      </c>
      <c r="B1" s="56" t="s">
        <v>266</v>
      </c>
    </row>
    <row r="2" spans="1:3">
      <c r="A2" s="129" t="s">
        <v>267</v>
      </c>
      <c r="B2" s="56" t="s">
        <v>268</v>
      </c>
    </row>
    <row r="3" spans="1:3">
      <c r="A3" s="128"/>
      <c r="B3" s="56" t="s">
        <v>269</v>
      </c>
    </row>
    <row r="4" spans="1:3">
      <c r="A4" s="128"/>
      <c r="B4" s="56" t="s">
        <v>270</v>
      </c>
    </row>
    <row r="5" spans="1:3">
      <c r="A5" s="128"/>
      <c r="C5" s="56" t="s">
        <v>271</v>
      </c>
    </row>
    <row r="6" spans="1:3">
      <c r="A6" s="128"/>
      <c r="C6" s="56" t="s">
        <v>272</v>
      </c>
    </row>
    <row r="7" spans="1:3">
      <c r="A7" s="128"/>
    </row>
    <row r="8" spans="1:3">
      <c r="A8" s="129" t="s">
        <v>265</v>
      </c>
      <c r="B8" s="56" t="s">
        <v>273</v>
      </c>
    </row>
    <row r="9" spans="1:3">
      <c r="A9" s="129" t="s">
        <v>267</v>
      </c>
      <c r="B9" s="56" t="s">
        <v>274</v>
      </c>
    </row>
    <row r="10" spans="1:3">
      <c r="A10" s="128"/>
      <c r="B10" s="56" t="s">
        <v>275</v>
      </c>
    </row>
    <row r="11" spans="1:3">
      <c r="A11" s="128"/>
      <c r="B11" s="56" t="s">
        <v>276</v>
      </c>
    </row>
    <row r="12" spans="1:3">
      <c r="A12" s="128"/>
      <c r="B12" s="56" t="s">
        <v>277</v>
      </c>
    </row>
    <row r="13" spans="1:3">
      <c r="A13" s="128"/>
    </row>
    <row r="14" spans="1:3">
      <c r="A14" s="129" t="s">
        <v>265</v>
      </c>
      <c r="B14" s="56" t="s">
        <v>236</v>
      </c>
    </row>
    <row r="15" spans="1:3">
      <c r="A15" s="129" t="s">
        <v>267</v>
      </c>
      <c r="B15" s="56" t="s">
        <v>278</v>
      </c>
    </row>
    <row r="16" spans="1:3">
      <c r="A16" s="128"/>
      <c r="B16" s="56" t="s">
        <v>279</v>
      </c>
    </row>
    <row r="17" spans="1:6">
      <c r="A17" s="128"/>
      <c r="B17" s="56" t="s">
        <v>280</v>
      </c>
    </row>
    <row r="18" spans="1:6">
      <c r="A18" s="128"/>
    </row>
    <row r="19" spans="1:6">
      <c r="A19" s="129" t="s">
        <v>265</v>
      </c>
      <c r="B19" s="56" t="s">
        <v>237</v>
      </c>
    </row>
    <row r="20" spans="1:6">
      <c r="A20" s="129" t="s">
        <v>267</v>
      </c>
      <c r="B20" s="56" t="s">
        <v>281</v>
      </c>
    </row>
    <row r="21" spans="1:6">
      <c r="A21" s="128"/>
      <c r="B21" s="56" t="s">
        <v>282</v>
      </c>
    </row>
    <row r="22" spans="1:6">
      <c r="A22" s="128"/>
      <c r="B22" s="56" t="s">
        <v>283</v>
      </c>
    </row>
    <row r="23" spans="1:6">
      <c r="A23" s="128"/>
    </row>
    <row r="24" spans="1:6">
      <c r="A24" s="129" t="s">
        <v>265</v>
      </c>
      <c r="B24" s="56" t="s">
        <v>238</v>
      </c>
    </row>
    <row r="25" spans="1:6">
      <c r="A25" s="129" t="s">
        <v>267</v>
      </c>
      <c r="B25" s="56" t="s">
        <v>284</v>
      </c>
    </row>
    <row r="26" spans="1:6">
      <c r="A26" s="129"/>
    </row>
    <row r="27" spans="1:6">
      <c r="A27" s="129" t="s">
        <v>265</v>
      </c>
      <c r="B27" s="56" t="s">
        <v>239</v>
      </c>
    </row>
    <row r="28" spans="1:6">
      <c r="A28" s="129" t="s">
        <v>267</v>
      </c>
      <c r="B28" s="56" t="s">
        <v>285</v>
      </c>
    </row>
    <row r="29" spans="1:6">
      <c r="A29" s="128"/>
    </row>
    <row r="30" spans="1:6">
      <c r="A30" s="129" t="s">
        <v>265</v>
      </c>
      <c r="B30" s="56" t="s">
        <v>240</v>
      </c>
    </row>
    <row r="31" spans="1:6">
      <c r="A31" s="129" t="s">
        <v>267</v>
      </c>
      <c r="B31" s="56" t="s">
        <v>286</v>
      </c>
    </row>
    <row r="32" spans="1:6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>
      <c r="A33" s="129"/>
      <c r="B33" s="56" t="s">
        <v>289</v>
      </c>
      <c r="D33" s="56" t="s">
        <v>290</v>
      </c>
    </row>
    <row r="34" spans="1:6">
      <c r="A34" s="129"/>
      <c r="B34" s="56" t="s">
        <v>291</v>
      </c>
      <c r="D34" s="56" t="s">
        <v>292</v>
      </c>
    </row>
    <row r="35" spans="1:6">
      <c r="A35" s="129"/>
      <c r="B35" s="56" t="s">
        <v>131</v>
      </c>
      <c r="D35" s="56" t="s">
        <v>293</v>
      </c>
      <c r="F35" s="56" t="s">
        <v>294</v>
      </c>
    </row>
    <row r="36" spans="1:6">
      <c r="A36" s="129"/>
      <c r="B36" s="56" t="s">
        <v>132</v>
      </c>
      <c r="D36" s="56" t="s">
        <v>295</v>
      </c>
      <c r="F36" s="56" t="s">
        <v>296</v>
      </c>
    </row>
    <row r="37" spans="1:6">
      <c r="A37" s="129"/>
      <c r="B37" s="56" t="s">
        <v>297</v>
      </c>
      <c r="D37" s="56" t="s">
        <v>298</v>
      </c>
    </row>
    <row r="38" spans="1:6">
      <c r="A38" s="129"/>
      <c r="B38" s="56" t="s">
        <v>299</v>
      </c>
      <c r="D38" s="56" t="s">
        <v>300</v>
      </c>
      <c r="F38" s="56" t="s">
        <v>301</v>
      </c>
    </row>
    <row r="39" spans="1:6">
      <c r="A39" s="129"/>
      <c r="B39" s="56" t="s">
        <v>302</v>
      </c>
      <c r="D39" s="56" t="s">
        <v>303</v>
      </c>
      <c r="F39" s="56" t="s">
        <v>304</v>
      </c>
    </row>
    <row r="40" spans="1:6">
      <c r="A40" s="129"/>
      <c r="B40" s="56" t="s">
        <v>305</v>
      </c>
      <c r="D40" s="56" t="s">
        <v>306</v>
      </c>
    </row>
    <row r="41" spans="1:6">
      <c r="A41" s="129"/>
      <c r="B41" s="56" t="s">
        <v>307</v>
      </c>
      <c r="D41" s="56" t="s">
        <v>306</v>
      </c>
    </row>
    <row r="42" spans="1:6">
      <c r="A42" s="129"/>
      <c r="B42" s="56" t="s">
        <v>304</v>
      </c>
      <c r="D42" s="56" t="s">
        <v>308</v>
      </c>
    </row>
    <row r="43" spans="1:6">
      <c r="A43" s="128"/>
    </row>
    <row r="44" spans="1:6">
      <c r="A44" s="129" t="s">
        <v>265</v>
      </c>
      <c r="B44" s="56" t="s">
        <v>241</v>
      </c>
    </row>
    <row r="45" spans="1:6">
      <c r="A45" s="129" t="s">
        <v>267</v>
      </c>
      <c r="B45" s="56" t="s">
        <v>309</v>
      </c>
    </row>
    <row r="46" spans="1:6">
      <c r="A46" s="128"/>
      <c r="B46" s="56" t="s">
        <v>310</v>
      </c>
    </row>
    <row r="47" spans="1:6">
      <c r="A47" s="128"/>
    </row>
    <row r="48" spans="1:6">
      <c r="A48" s="129" t="s">
        <v>265</v>
      </c>
      <c r="B48" s="56" t="s">
        <v>242</v>
      </c>
    </row>
    <row r="49" spans="1:2">
      <c r="A49" s="129" t="s">
        <v>267</v>
      </c>
      <c r="B49" s="56" t="s">
        <v>311</v>
      </c>
    </row>
    <row r="50" spans="1:2">
      <c r="A50" s="128"/>
      <c r="B50" s="56" t="s">
        <v>312</v>
      </c>
    </row>
    <row r="51" spans="1:2">
      <c r="A51" s="128"/>
      <c r="B51" s="56" t="s">
        <v>313</v>
      </c>
    </row>
    <row r="52" spans="1:2">
      <c r="A52" s="128"/>
    </row>
    <row r="53" spans="1:2">
      <c r="A53" s="129" t="s">
        <v>265</v>
      </c>
      <c r="B53" s="56" t="s">
        <v>243</v>
      </c>
    </row>
    <row r="54" spans="1:2">
      <c r="A54" s="129" t="s">
        <v>267</v>
      </c>
      <c r="B54" s="56" t="s">
        <v>314</v>
      </c>
    </row>
    <row r="55" spans="1:2">
      <c r="A55" s="129"/>
      <c r="B55" s="56" t="s">
        <v>315</v>
      </c>
    </row>
    <row r="56" spans="1:2">
      <c r="A56" s="129"/>
      <c r="B56" s="56" t="s">
        <v>316</v>
      </c>
    </row>
    <row r="57" spans="1:2">
      <c r="A57" s="129"/>
    </row>
    <row r="58" spans="1:2">
      <c r="A58" s="129" t="s">
        <v>265</v>
      </c>
      <c r="B58" s="56" t="s">
        <v>244</v>
      </c>
    </row>
    <row r="59" spans="1:2">
      <c r="A59" s="129" t="s">
        <v>267</v>
      </c>
      <c r="B59" s="56" t="s">
        <v>317</v>
      </c>
    </row>
    <row r="60" spans="1:2">
      <c r="A60" s="128"/>
      <c r="B60" s="56" t="s">
        <v>318</v>
      </c>
    </row>
    <row r="61" spans="1:2">
      <c r="A61" s="128"/>
    </row>
    <row r="62" spans="1:2">
      <c r="A62" s="129" t="s">
        <v>265</v>
      </c>
      <c r="B62" s="56" t="s">
        <v>245</v>
      </c>
    </row>
    <row r="63" spans="1:2">
      <c r="A63" s="129" t="s">
        <v>267</v>
      </c>
    </row>
    <row r="64" spans="1:2">
      <c r="A64" s="129"/>
    </row>
    <row r="65" spans="1:2">
      <c r="A65" s="129" t="s">
        <v>265</v>
      </c>
      <c r="B65" s="56" t="s">
        <v>246</v>
      </c>
    </row>
    <row r="66" spans="1:2">
      <c r="A66" s="129" t="s">
        <v>267</v>
      </c>
      <c r="B66" s="56" t="s">
        <v>319</v>
      </c>
    </row>
    <row r="67" spans="1:2">
      <c r="A67" s="129"/>
    </row>
    <row r="68" spans="1:2">
      <c r="A68" s="129" t="s">
        <v>265</v>
      </c>
      <c r="B68" s="56" t="s">
        <v>247</v>
      </c>
    </row>
    <row r="69" spans="1:2">
      <c r="A69" s="129" t="s">
        <v>267</v>
      </c>
      <c r="B69" s="56" t="s">
        <v>320</v>
      </c>
    </row>
    <row r="70" spans="1:2">
      <c r="A70" s="129"/>
    </row>
    <row r="71" spans="1:2">
      <c r="A71" s="129" t="s">
        <v>265</v>
      </c>
      <c r="B71" s="56" t="s">
        <v>248</v>
      </c>
    </row>
    <row r="72" spans="1:2">
      <c r="A72" s="129" t="s">
        <v>267</v>
      </c>
      <c r="B72" s="56" t="s">
        <v>78</v>
      </c>
    </row>
    <row r="73" spans="1:2">
      <c r="A73" s="128"/>
      <c r="B73" s="56" t="s">
        <v>321</v>
      </c>
    </row>
    <row r="74" spans="1:2">
      <c r="A74" s="128"/>
    </row>
    <row r="75" spans="1:2">
      <c r="A75" s="129" t="s">
        <v>265</v>
      </c>
      <c r="B75" s="56" t="s">
        <v>249</v>
      </c>
    </row>
    <row r="76" spans="1:2">
      <c r="A76" s="129" t="s">
        <v>267</v>
      </c>
      <c r="B76" s="56" t="s">
        <v>322</v>
      </c>
    </row>
    <row r="78" spans="1:2">
      <c r="A78" s="129" t="s">
        <v>265</v>
      </c>
      <c r="B78" s="56" t="s">
        <v>250</v>
      </c>
    </row>
    <row r="79" spans="1:2">
      <c r="A79" s="129" t="s">
        <v>267</v>
      </c>
      <c r="B79" s="56" t="s">
        <v>323</v>
      </c>
    </row>
    <row r="80" spans="1:2">
      <c r="B80" s="56" t="s">
        <v>324</v>
      </c>
    </row>
    <row r="82" spans="1:2">
      <c r="A82" s="129" t="s">
        <v>265</v>
      </c>
      <c r="B82" s="56" t="s">
        <v>325</v>
      </c>
    </row>
    <row r="83" spans="1:2">
      <c r="A83" s="129" t="s">
        <v>267</v>
      </c>
      <c r="B83" s="56" t="s">
        <v>326</v>
      </c>
    </row>
    <row r="85" spans="1:2">
      <c r="A85" s="129" t="s">
        <v>265</v>
      </c>
      <c r="B85" s="56" t="s">
        <v>327</v>
      </c>
    </row>
    <row r="86" spans="1:2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E35" sqref="E35"/>
    </sheetView>
  </sheetViews>
  <sheetFormatPr defaultRowHeight="13.5"/>
  <cols>
    <col min="3" max="3" width="17.25" bestFit="1" customWidth="1"/>
    <col min="5" max="5" width="17.25" bestFit="1" customWidth="1"/>
  </cols>
  <sheetData>
    <row r="2" spans="2:8">
      <c r="B2" t="s">
        <v>560</v>
      </c>
      <c r="H2" t="s">
        <v>599</v>
      </c>
    </row>
    <row r="3" spans="2:8">
      <c r="C3" t="s">
        <v>561</v>
      </c>
      <c r="E3" s="136">
        <v>0.4</v>
      </c>
    </row>
    <row r="4" spans="2:8">
      <c r="C4" t="s">
        <v>562</v>
      </c>
      <c r="E4" s="136">
        <v>0.1</v>
      </c>
    </row>
    <row r="5" spans="2:8">
      <c r="C5" t="s">
        <v>591</v>
      </c>
      <c r="E5" s="136">
        <v>0.5</v>
      </c>
    </row>
    <row r="6" spans="2:8">
      <c r="C6" s="144" t="s">
        <v>563</v>
      </c>
      <c r="E6" s="136"/>
    </row>
    <row r="7" spans="2:8">
      <c r="E7" s="136"/>
    </row>
    <row r="8" spans="2:8">
      <c r="B8" t="s">
        <v>564</v>
      </c>
    </row>
    <row r="9" spans="2:8">
      <c r="C9" t="s">
        <v>565</v>
      </c>
      <c r="E9" t="s">
        <v>568</v>
      </c>
      <c r="F9">
        <v>20</v>
      </c>
    </row>
    <row r="11" spans="2:8">
      <c r="C11" t="s">
        <v>565</v>
      </c>
      <c r="D11" t="s">
        <v>572</v>
      </c>
      <c r="E11" t="s">
        <v>570</v>
      </c>
      <c r="F11" t="s">
        <v>571</v>
      </c>
    </row>
    <row r="12" spans="2:8">
      <c r="D12">
        <v>1</v>
      </c>
      <c r="E12" t="s">
        <v>573</v>
      </c>
      <c r="F12">
        <v>500</v>
      </c>
    </row>
    <row r="13" spans="2:8">
      <c r="D13">
        <v>2</v>
      </c>
      <c r="E13" t="s">
        <v>574</v>
      </c>
      <c r="F13">
        <v>500</v>
      </c>
    </row>
    <row r="14" spans="2:8">
      <c r="D14">
        <v>3</v>
      </c>
      <c r="E14" t="s">
        <v>575</v>
      </c>
      <c r="F14">
        <v>500</v>
      </c>
    </row>
    <row r="15" spans="2:8">
      <c r="D15">
        <v>3</v>
      </c>
      <c r="E15" t="s">
        <v>589</v>
      </c>
      <c r="F15">
        <v>100</v>
      </c>
    </row>
    <row r="16" spans="2:8">
      <c r="D16">
        <v>3</v>
      </c>
      <c r="E16" t="s">
        <v>590</v>
      </c>
      <c r="F16">
        <v>300</v>
      </c>
    </row>
    <row r="17" spans="4:6">
      <c r="D17">
        <v>4</v>
      </c>
      <c r="E17" t="s">
        <v>581</v>
      </c>
      <c r="F17">
        <v>50</v>
      </c>
    </row>
    <row r="18" spans="4:6">
      <c r="D18">
        <v>4</v>
      </c>
      <c r="E18" t="s">
        <v>582</v>
      </c>
      <c r="F18">
        <v>250</v>
      </c>
    </row>
    <row r="19" spans="4:6">
      <c r="D19">
        <v>5</v>
      </c>
      <c r="E19" t="s">
        <v>600</v>
      </c>
      <c r="F19">
        <v>1300</v>
      </c>
    </row>
    <row r="20" spans="4:6">
      <c r="D20">
        <v>5</v>
      </c>
      <c r="E20" t="s">
        <v>580</v>
      </c>
      <c r="F20">
        <v>1900</v>
      </c>
    </row>
    <row r="21" spans="4:6">
      <c r="D21">
        <v>6</v>
      </c>
      <c r="E21" t="s">
        <v>576</v>
      </c>
      <c r="F21">
        <v>500</v>
      </c>
    </row>
    <row r="22" spans="4:6">
      <c r="D22">
        <v>6</v>
      </c>
      <c r="E22" t="s">
        <v>577</v>
      </c>
      <c r="F22">
        <v>2600</v>
      </c>
    </row>
    <row r="23" spans="4:6">
      <c r="D23">
        <v>7</v>
      </c>
      <c r="E23" t="s">
        <v>578</v>
      </c>
      <c r="F23">
        <v>300</v>
      </c>
    </row>
    <row r="24" spans="4:6">
      <c r="D24">
        <v>7</v>
      </c>
      <c r="E24" t="s">
        <v>583</v>
      </c>
      <c r="F24">
        <v>500</v>
      </c>
    </row>
    <row r="25" spans="4:6">
      <c r="D25">
        <v>8</v>
      </c>
      <c r="E25" t="s">
        <v>585</v>
      </c>
      <c r="F25">
        <v>150</v>
      </c>
    </row>
    <row r="26" spans="4:6">
      <c r="D26">
        <v>8</v>
      </c>
      <c r="E26" t="s">
        <v>586</v>
      </c>
      <c r="F26">
        <v>100</v>
      </c>
    </row>
    <row r="27" spans="4:6">
      <c r="D27">
        <v>8</v>
      </c>
      <c r="E27" t="s">
        <v>587</v>
      </c>
      <c r="F27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8"/>
  <sheetViews>
    <sheetView workbookViewId="0">
      <selection activeCell="I35" sqref="I35"/>
    </sheetView>
  </sheetViews>
  <sheetFormatPr defaultRowHeight="13.5"/>
  <sheetData>
    <row r="1" spans="5:19">
      <c r="E1" t="s">
        <v>525</v>
      </c>
      <c r="F1" t="s">
        <v>527</v>
      </c>
      <c r="P1" t="s">
        <v>602</v>
      </c>
      <c r="Q1" t="s">
        <v>615</v>
      </c>
      <c r="R1" t="s">
        <v>616</v>
      </c>
    </row>
    <row r="2" spans="5:19">
      <c r="E2" t="s">
        <v>526</v>
      </c>
      <c r="F2">
        <v>1</v>
      </c>
      <c r="G2" t="s">
        <v>528</v>
      </c>
      <c r="P2">
        <v>1</v>
      </c>
      <c r="Q2">
        <f>公会_贡献值内部算法!D22</f>
        <v>300</v>
      </c>
      <c r="R2">
        <v>10</v>
      </c>
      <c r="S2" t="s">
        <v>617</v>
      </c>
    </row>
    <row r="3" spans="5:19">
      <c r="E3" t="s">
        <v>530</v>
      </c>
      <c r="F3">
        <v>1</v>
      </c>
      <c r="G3" t="s">
        <v>529</v>
      </c>
      <c r="P3">
        <v>2</v>
      </c>
      <c r="Q3">
        <f>公会_贡献值内部算法!D23</f>
        <v>800</v>
      </c>
      <c r="R3">
        <v>60</v>
      </c>
      <c r="S3" t="s">
        <v>618</v>
      </c>
    </row>
    <row r="4" spans="5:19">
      <c r="E4" t="s">
        <v>531</v>
      </c>
      <c r="F4">
        <v>3</v>
      </c>
      <c r="G4" t="s">
        <v>532</v>
      </c>
      <c r="P4">
        <v>3</v>
      </c>
      <c r="Q4">
        <f>公会_贡献值内部算法!D24</f>
        <v>1600</v>
      </c>
      <c r="R4">
        <f>5*60</f>
        <v>300</v>
      </c>
      <c r="S4" t="s">
        <v>619</v>
      </c>
    </row>
    <row r="5" spans="5:19">
      <c r="E5" t="s">
        <v>540</v>
      </c>
      <c r="F5">
        <v>1</v>
      </c>
      <c r="G5" t="s">
        <v>548</v>
      </c>
      <c r="P5">
        <v>4</v>
      </c>
      <c r="Q5">
        <f>公会_贡献值内部算法!D25</f>
        <v>2400</v>
      </c>
      <c r="R5">
        <f>10*60</f>
        <v>600</v>
      </c>
      <c r="S5" t="s">
        <v>620</v>
      </c>
    </row>
    <row r="6" spans="5:19">
      <c r="E6" t="s">
        <v>533</v>
      </c>
      <c r="F6">
        <v>2</v>
      </c>
      <c r="G6" t="s">
        <v>550</v>
      </c>
      <c r="P6">
        <v>5</v>
      </c>
      <c r="Q6">
        <f>公会_贡献值内部算法!D26</f>
        <v>3200</v>
      </c>
      <c r="R6">
        <f>20*60</f>
        <v>1200</v>
      </c>
      <c r="S6" t="s">
        <v>621</v>
      </c>
    </row>
    <row r="7" spans="5:19">
      <c r="E7" t="s">
        <v>534</v>
      </c>
      <c r="F7">
        <v>2</v>
      </c>
      <c r="G7" t="s">
        <v>549</v>
      </c>
      <c r="P7">
        <v>6</v>
      </c>
      <c r="Q7">
        <f>公会_贡献值内部算法!D27</f>
        <v>4000</v>
      </c>
      <c r="R7">
        <f>60*60</f>
        <v>3600</v>
      </c>
      <c r="S7" t="s">
        <v>622</v>
      </c>
    </row>
    <row r="8" spans="5:19">
      <c r="E8" t="s">
        <v>535</v>
      </c>
      <c r="F8">
        <v>2</v>
      </c>
      <c r="G8" t="s">
        <v>551</v>
      </c>
      <c r="P8">
        <v>7</v>
      </c>
      <c r="Q8">
        <f>公会_贡献值内部算法!D28</f>
        <v>4800</v>
      </c>
      <c r="R8">
        <f>1.5*3600</f>
        <v>5400</v>
      </c>
      <c r="S8" t="s">
        <v>623</v>
      </c>
    </row>
    <row r="9" spans="5:19">
      <c r="E9" t="s">
        <v>536</v>
      </c>
      <c r="F9">
        <v>4</v>
      </c>
      <c r="G9" t="s">
        <v>552</v>
      </c>
      <c r="P9">
        <v>8</v>
      </c>
      <c r="Q9">
        <f>公会_贡献值内部算法!D29</f>
        <v>5600</v>
      </c>
      <c r="R9">
        <f>2.5*3600</f>
        <v>9000</v>
      </c>
      <c r="S9" t="s">
        <v>624</v>
      </c>
    </row>
    <row r="10" spans="5:19">
      <c r="E10" t="s">
        <v>537</v>
      </c>
      <c r="F10">
        <v>5</v>
      </c>
      <c r="G10" t="s">
        <v>553</v>
      </c>
      <c r="P10">
        <v>9</v>
      </c>
      <c r="Q10">
        <f>公会_贡献值内部算法!D30</f>
        <v>6400</v>
      </c>
      <c r="R10">
        <f>4.5*3600</f>
        <v>16200</v>
      </c>
      <c r="S10" t="s">
        <v>625</v>
      </c>
    </row>
    <row r="11" spans="5:19">
      <c r="E11" t="s">
        <v>538</v>
      </c>
      <c r="F11">
        <v>4</v>
      </c>
      <c r="G11" t="s">
        <v>554</v>
      </c>
      <c r="P11">
        <v>10</v>
      </c>
      <c r="Q11">
        <f>公会_贡献值内部算法!D31</f>
        <v>7200</v>
      </c>
      <c r="R11">
        <f>6*3600</f>
        <v>21600</v>
      </c>
      <c r="S11" t="s">
        <v>626</v>
      </c>
    </row>
    <row r="12" spans="5:19">
      <c r="E12" t="s">
        <v>539</v>
      </c>
      <c r="F12">
        <v>3</v>
      </c>
      <c r="G12" t="s">
        <v>555</v>
      </c>
    </row>
    <row r="13" spans="5:19">
      <c r="E13" t="s">
        <v>541</v>
      </c>
      <c r="F13">
        <v>2</v>
      </c>
      <c r="G13" t="s">
        <v>556</v>
      </c>
    </row>
    <row r="14" spans="5:19">
      <c r="E14" t="s">
        <v>545</v>
      </c>
      <c r="F14">
        <v>5</v>
      </c>
      <c r="G14" s="142" t="s">
        <v>542</v>
      </c>
    </row>
    <row r="15" spans="5:19">
      <c r="E15" t="s">
        <v>543</v>
      </c>
      <c r="F15">
        <v>5</v>
      </c>
      <c r="G15" s="143" t="s">
        <v>544</v>
      </c>
    </row>
    <row r="16" spans="5:19">
      <c r="E16" t="s">
        <v>546</v>
      </c>
      <c r="F16">
        <v>2</v>
      </c>
      <c r="G16" t="s">
        <v>547</v>
      </c>
    </row>
    <row r="17" spans="5:10">
      <c r="E17" t="s">
        <v>566</v>
      </c>
      <c r="F17">
        <v>3</v>
      </c>
      <c r="G17" t="s">
        <v>567</v>
      </c>
      <c r="J17" t="s">
        <v>584</v>
      </c>
    </row>
    <row r="18" spans="5:10">
      <c r="E18" t="s">
        <v>593</v>
      </c>
      <c r="F18">
        <v>3</v>
      </c>
      <c r="G18" t="s">
        <v>594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/>
  <sheetData>
    <row r="13" spans="9:9">
      <c r="I13" t="s">
        <v>614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I6" sqref="I6"/>
    </sheetView>
  </sheetViews>
  <sheetFormatPr defaultRowHeight="13.5" outlineLevelCol="1"/>
  <cols>
    <col min="1" max="9" width="9" customWidth="1" outlineLevel="1"/>
  </cols>
  <sheetData>
    <row r="1" spans="1:16">
      <c r="L1" t="s">
        <v>609</v>
      </c>
      <c r="M1" t="s">
        <v>612</v>
      </c>
      <c r="N1" t="s">
        <v>613</v>
      </c>
      <c r="P1" t="s">
        <v>662</v>
      </c>
    </row>
    <row r="2" spans="1:16">
      <c r="M2" s="141">
        <v>3000</v>
      </c>
      <c r="N2" s="141">
        <v>80</v>
      </c>
      <c r="O2">
        <v>20</v>
      </c>
      <c r="P2" s="141">
        <v>2.7</v>
      </c>
    </row>
    <row r="3" spans="1:16">
      <c r="O3">
        <v>30</v>
      </c>
      <c r="P3" s="141">
        <v>3.4</v>
      </c>
    </row>
    <row r="4" spans="1:16">
      <c r="O4">
        <v>40</v>
      </c>
      <c r="P4" s="141">
        <v>4.7</v>
      </c>
    </row>
    <row r="5" spans="1:16">
      <c r="O5">
        <v>50</v>
      </c>
      <c r="P5" s="141">
        <v>6.1</v>
      </c>
    </row>
    <row r="13" spans="1:16">
      <c r="C13" t="s">
        <v>595</v>
      </c>
      <c r="D13" t="s">
        <v>608</v>
      </c>
      <c r="H13">
        <v>20</v>
      </c>
      <c r="I13">
        <v>0.2</v>
      </c>
    </row>
    <row r="14" spans="1:16">
      <c r="A14" t="s">
        <v>592</v>
      </c>
      <c r="H14">
        <v>30</v>
      </c>
      <c r="I14">
        <v>0.5</v>
      </c>
      <c r="M14" t="s">
        <v>678</v>
      </c>
      <c r="N14" t="s">
        <v>679</v>
      </c>
      <c r="O14" t="s">
        <v>680</v>
      </c>
      <c r="P14" t="s">
        <v>681</v>
      </c>
    </row>
    <row r="15" spans="1:16">
      <c r="A15" t="s">
        <v>511</v>
      </c>
      <c r="C15" t="s">
        <v>596</v>
      </c>
      <c r="D15" t="s">
        <v>597</v>
      </c>
      <c r="E15" t="s">
        <v>598</v>
      </c>
      <c r="F15" t="s">
        <v>601</v>
      </c>
      <c r="H15">
        <v>40</v>
      </c>
      <c r="I15">
        <v>0.8</v>
      </c>
      <c r="L15" t="s">
        <v>666</v>
      </c>
      <c r="M15">
        <f>C16*$M$2*$P$2</f>
        <v>20250</v>
      </c>
      <c r="N15">
        <f>D16*$N$2*$P$2</f>
        <v>216</v>
      </c>
      <c r="O15">
        <f t="shared" ref="O15:P18" si="0">E16*$P$2</f>
        <v>0.27</v>
      </c>
      <c r="P15">
        <f t="shared" si="0"/>
        <v>2.16</v>
      </c>
    </row>
    <row r="16" spans="1:16">
      <c r="A16" t="s">
        <v>684</v>
      </c>
      <c r="B16" t="s">
        <v>606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667</v>
      </c>
      <c r="M16">
        <f>C17*$M$2*$P$2</f>
        <v>8100.0000000000009</v>
      </c>
      <c r="N16">
        <f>D17*$N$2*$P$2</f>
        <v>432</v>
      </c>
      <c r="O16">
        <f t="shared" si="0"/>
        <v>0.27</v>
      </c>
      <c r="P16">
        <f t="shared" si="0"/>
        <v>2.16</v>
      </c>
    </row>
    <row r="17" spans="1:16">
      <c r="A17" t="s">
        <v>685</v>
      </c>
      <c r="B17" t="s">
        <v>605</v>
      </c>
      <c r="C17">
        <v>1</v>
      </c>
      <c r="D17">
        <f>1+D20</f>
        <v>2</v>
      </c>
      <c r="E17">
        <v>0.1</v>
      </c>
      <c r="F17">
        <v>0.8</v>
      </c>
      <c r="L17" t="s">
        <v>668</v>
      </c>
      <c r="M17">
        <f>C18*$M$2*$P$2</f>
        <v>8100.0000000000009</v>
      </c>
      <c r="N17">
        <f>D18*$N$2*$P$2</f>
        <v>216</v>
      </c>
      <c r="O17">
        <f t="shared" si="0"/>
        <v>0.81000000000000016</v>
      </c>
      <c r="P17">
        <f t="shared" si="0"/>
        <v>2.16</v>
      </c>
    </row>
    <row r="18" spans="1:16">
      <c r="A18" t="s">
        <v>686</v>
      </c>
      <c r="B18" t="s">
        <v>682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669</v>
      </c>
      <c r="M18">
        <f>C19*$M$2*$P$2</f>
        <v>8100.0000000000009</v>
      </c>
      <c r="N18">
        <f>D19*$N$2*$P$2</f>
        <v>216</v>
      </c>
      <c r="O18">
        <f t="shared" si="0"/>
        <v>0.27</v>
      </c>
      <c r="P18">
        <f t="shared" si="0"/>
        <v>4.1850000000000005</v>
      </c>
    </row>
    <row r="19" spans="1:16">
      <c r="A19" t="s">
        <v>687</v>
      </c>
      <c r="B19" t="s">
        <v>683</v>
      </c>
      <c r="C19">
        <v>1</v>
      </c>
      <c r="D19">
        <v>1</v>
      </c>
      <c r="E19">
        <v>0.1</v>
      </c>
      <c r="F19">
        <f>F17+F20</f>
        <v>1.55</v>
      </c>
      <c r="L19" t="s">
        <v>670</v>
      </c>
      <c r="M19">
        <f>C16*$M$2*$P$3</f>
        <v>25500</v>
      </c>
      <c r="N19">
        <f>D16*$N$2*$P$3</f>
        <v>272</v>
      </c>
      <c r="O19">
        <f t="shared" ref="O19:P22" si="1">E16*$P$3</f>
        <v>0.34</v>
      </c>
      <c r="P19">
        <f t="shared" si="1"/>
        <v>2.72</v>
      </c>
    </row>
    <row r="20" spans="1:16">
      <c r="B20" t="s">
        <v>607</v>
      </c>
      <c r="C20" s="141">
        <v>1.5</v>
      </c>
      <c r="D20" s="141">
        <v>1</v>
      </c>
      <c r="E20" s="141">
        <v>0.2</v>
      </c>
      <c r="F20" s="141">
        <v>0.75</v>
      </c>
      <c r="L20" t="s">
        <v>671</v>
      </c>
      <c r="M20">
        <f>C17*$M$2*$P$3</f>
        <v>10200</v>
      </c>
      <c r="N20">
        <f>D17*$N$2*$P$3</f>
        <v>544</v>
      </c>
      <c r="O20">
        <f t="shared" si="1"/>
        <v>0.34</v>
      </c>
      <c r="P20">
        <f t="shared" si="1"/>
        <v>2.72</v>
      </c>
    </row>
    <row r="21" spans="1:16">
      <c r="L21" t="s">
        <v>672</v>
      </c>
      <c r="M21">
        <f>C18*$M$2*$P$3</f>
        <v>10200</v>
      </c>
      <c r="N21">
        <f>D18*$N$2*$P$3</f>
        <v>272</v>
      </c>
      <c r="O21">
        <f t="shared" si="1"/>
        <v>1.02</v>
      </c>
      <c r="P21">
        <f t="shared" si="1"/>
        <v>2.72</v>
      </c>
    </row>
    <row r="22" spans="1:16">
      <c r="L22" t="s">
        <v>673</v>
      </c>
      <c r="M22">
        <f>C19*$M$2*$P$3</f>
        <v>10200</v>
      </c>
      <c r="N22">
        <f>D19*$N$2*$P$3</f>
        <v>272</v>
      </c>
      <c r="O22">
        <f t="shared" si="1"/>
        <v>0.34</v>
      </c>
      <c r="P22">
        <f t="shared" si="1"/>
        <v>5.27</v>
      </c>
    </row>
    <row r="23" spans="1:16">
      <c r="L23" t="s">
        <v>674</v>
      </c>
      <c r="M23">
        <f>C16*$M$2*$P$4</f>
        <v>35250</v>
      </c>
      <c r="N23">
        <f>D16*$N$2*$P$4</f>
        <v>376</v>
      </c>
      <c r="O23">
        <f t="shared" ref="O23:P26" si="2">E16*$P$4</f>
        <v>0.47000000000000003</v>
      </c>
      <c r="P23">
        <f t="shared" si="2"/>
        <v>3.7600000000000002</v>
      </c>
    </row>
    <row r="24" spans="1:16">
      <c r="L24" t="s">
        <v>675</v>
      </c>
      <c r="M24">
        <f>C17*$M$2*$P$4</f>
        <v>14100</v>
      </c>
      <c r="N24">
        <f>D17*$N$2*$P$4</f>
        <v>752</v>
      </c>
      <c r="O24">
        <f t="shared" si="2"/>
        <v>0.47000000000000003</v>
      </c>
      <c r="P24">
        <f t="shared" si="2"/>
        <v>3.7600000000000002</v>
      </c>
    </row>
    <row r="25" spans="1:16">
      <c r="L25" t="s">
        <v>676</v>
      </c>
      <c r="M25">
        <f>C18*$M$2*$P$4</f>
        <v>14100</v>
      </c>
      <c r="N25">
        <f>D18*$N$2*$P$4</f>
        <v>376</v>
      </c>
      <c r="O25">
        <f t="shared" si="2"/>
        <v>1.4100000000000004</v>
      </c>
      <c r="P25">
        <f t="shared" si="2"/>
        <v>3.7600000000000002</v>
      </c>
    </row>
    <row r="26" spans="1:16">
      <c r="L26" t="s">
        <v>677</v>
      </c>
      <c r="M26">
        <f>C19*$M$2*$P$4</f>
        <v>14100</v>
      </c>
      <c r="N26">
        <f>D19*$N$2*$P$4</f>
        <v>376</v>
      </c>
      <c r="O26">
        <f t="shared" si="2"/>
        <v>0.47000000000000003</v>
      </c>
      <c r="P26">
        <f t="shared" si="2"/>
        <v>7.2850000000000001</v>
      </c>
    </row>
    <row r="27" spans="1:16">
      <c r="L27" t="s">
        <v>688</v>
      </c>
      <c r="M27">
        <f>C16*$M$2*$P$5</f>
        <v>45750</v>
      </c>
      <c r="N27">
        <f>D16*$N$2*$P$5</f>
        <v>488</v>
      </c>
      <c r="O27">
        <f t="shared" ref="O27:P30" si="3">E16*$P$5</f>
        <v>0.61</v>
      </c>
      <c r="P27">
        <f t="shared" si="3"/>
        <v>4.88</v>
      </c>
    </row>
    <row r="28" spans="1:16">
      <c r="L28" t="s">
        <v>689</v>
      </c>
      <c r="M28">
        <f>C17*$M$2*$P$5</f>
        <v>18300</v>
      </c>
      <c r="N28">
        <f>D17*$N$2*$P$5</f>
        <v>976</v>
      </c>
      <c r="O28">
        <f t="shared" si="3"/>
        <v>0.61</v>
      </c>
      <c r="P28">
        <f t="shared" si="3"/>
        <v>4.88</v>
      </c>
    </row>
    <row r="29" spans="1:16">
      <c r="A29" t="s">
        <v>610</v>
      </c>
      <c r="B29" t="s">
        <v>611</v>
      </c>
      <c r="L29" t="s">
        <v>690</v>
      </c>
      <c r="M29">
        <f>C18*$M$2*$P$5</f>
        <v>18300</v>
      </c>
      <c r="N29">
        <f>D18*$N$2*$P$5</f>
        <v>488</v>
      </c>
      <c r="O29">
        <f t="shared" si="3"/>
        <v>1.83</v>
      </c>
      <c r="P29">
        <f t="shared" si="3"/>
        <v>4.88</v>
      </c>
    </row>
    <row r="30" spans="1:16">
      <c r="L30" t="s">
        <v>691</v>
      </c>
      <c r="M30">
        <f>C19*$M$2*$P$5</f>
        <v>18300</v>
      </c>
      <c r="N30">
        <f>D19*$N$2*$P$5</f>
        <v>488</v>
      </c>
      <c r="O30">
        <f t="shared" si="3"/>
        <v>0.61</v>
      </c>
      <c r="P30">
        <f t="shared" si="3"/>
        <v>9.4550000000000001</v>
      </c>
    </row>
    <row r="37" spans="1:13">
      <c r="A37" t="s">
        <v>737</v>
      </c>
      <c r="C37" t="s">
        <v>742</v>
      </c>
      <c r="D37" t="s">
        <v>743</v>
      </c>
      <c r="E37" t="s">
        <v>744</v>
      </c>
      <c r="F37" t="s">
        <v>745</v>
      </c>
      <c r="G37" t="s">
        <v>746</v>
      </c>
      <c r="H37" t="s">
        <v>747</v>
      </c>
      <c r="I37" t="s">
        <v>748</v>
      </c>
      <c r="J37" t="s">
        <v>749</v>
      </c>
    </row>
    <row r="38" spans="1:13">
      <c r="B38" t="s">
        <v>738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</row>
    <row r="39" spans="1:13">
      <c r="B39" t="s">
        <v>739</v>
      </c>
      <c r="C39">
        <v>10</v>
      </c>
      <c r="D39">
        <v>850</v>
      </c>
      <c r="E39">
        <v>20</v>
      </c>
      <c r="F39">
        <v>150</v>
      </c>
      <c r="M39">
        <f>D39/1000*C39+E39*F39/1000+G39*J39/1000</f>
        <v>11.5</v>
      </c>
    </row>
    <row r="40" spans="1:13">
      <c r="B40" t="s">
        <v>740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>D40/1000*C40+E40*F40/1000+G40*J40/1000</f>
        <v>2</v>
      </c>
    </row>
    <row r="41" spans="1:13">
      <c r="B41" t="s">
        <v>741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opLeftCell="B1" workbookViewId="0">
      <selection activeCell="C23" sqref="C23:H32"/>
    </sheetView>
  </sheetViews>
  <sheetFormatPr defaultRowHeight="13.5"/>
  <cols>
    <col min="4" max="4" width="19.375" bestFit="1" customWidth="1"/>
    <col min="11" max="11" width="13" bestFit="1" customWidth="1"/>
    <col min="12" max="12" width="13" customWidth="1"/>
    <col min="14" max="14" width="17.375" bestFit="1" customWidth="1"/>
    <col min="20" max="20" width="13" bestFit="1" customWidth="1"/>
  </cols>
  <sheetData>
    <row r="2" spans="1:22">
      <c r="B2" t="s">
        <v>692</v>
      </c>
      <c r="D2" t="s">
        <v>568</v>
      </c>
      <c r="E2">
        <v>20</v>
      </c>
      <c r="H2" t="s">
        <v>751</v>
      </c>
      <c r="K2" t="s">
        <v>752</v>
      </c>
      <c r="M2">
        <v>20</v>
      </c>
      <c r="R2" t="s">
        <v>565</v>
      </c>
      <c r="T2" t="s">
        <v>568</v>
      </c>
      <c r="U2">
        <v>20</v>
      </c>
    </row>
    <row r="3" spans="1:22">
      <c r="D3" t="s">
        <v>753</v>
      </c>
      <c r="E3" s="159">
        <v>0.20833333333333334</v>
      </c>
      <c r="K3" t="s">
        <v>753</v>
      </c>
      <c r="M3" s="159">
        <v>0.20833333333333334</v>
      </c>
    </row>
    <row r="4" spans="1:22">
      <c r="B4" t="s">
        <v>692</v>
      </c>
      <c r="C4" t="s">
        <v>572</v>
      </c>
      <c r="D4" t="s">
        <v>570</v>
      </c>
      <c r="E4" t="s">
        <v>571</v>
      </c>
      <c r="G4" t="s">
        <v>786</v>
      </c>
      <c r="I4" t="s">
        <v>754</v>
      </c>
      <c r="K4" t="s">
        <v>570</v>
      </c>
      <c r="L4" t="s">
        <v>778</v>
      </c>
      <c r="M4" t="s">
        <v>571</v>
      </c>
      <c r="N4" t="s">
        <v>776</v>
      </c>
      <c r="O4" t="s">
        <v>777</v>
      </c>
      <c r="R4" t="s">
        <v>565</v>
      </c>
      <c r="S4" t="s">
        <v>572</v>
      </c>
      <c r="T4" t="s">
        <v>570</v>
      </c>
      <c r="U4" t="s">
        <v>571</v>
      </c>
    </row>
    <row r="5" spans="1:22">
      <c r="C5">
        <v>1</v>
      </c>
      <c r="D5" t="s">
        <v>693</v>
      </c>
      <c r="E5">
        <v>150</v>
      </c>
      <c r="G5">
        <v>1</v>
      </c>
      <c r="I5">
        <v>1</v>
      </c>
      <c r="K5" t="s">
        <v>820</v>
      </c>
      <c r="L5">
        <v>5</v>
      </c>
      <c r="M5">
        <v>750</v>
      </c>
      <c r="N5" t="s">
        <v>755</v>
      </c>
      <c r="O5" t="s">
        <v>756</v>
      </c>
      <c r="P5">
        <v>300</v>
      </c>
      <c r="S5">
        <v>1</v>
      </c>
      <c r="T5" t="s">
        <v>573</v>
      </c>
      <c r="U5">
        <v>500</v>
      </c>
      <c r="V5">
        <v>1</v>
      </c>
    </row>
    <row r="6" spans="1:22">
      <c r="C6">
        <v>2</v>
      </c>
      <c r="D6" t="s">
        <v>694</v>
      </c>
      <c r="E6">
        <v>150</v>
      </c>
      <c r="G6">
        <v>1</v>
      </c>
      <c r="I6">
        <v>1</v>
      </c>
      <c r="K6" t="s">
        <v>826</v>
      </c>
      <c r="L6">
        <v>5</v>
      </c>
      <c r="M6">
        <v>750</v>
      </c>
      <c r="N6" t="s">
        <v>757</v>
      </c>
      <c r="O6" t="s">
        <v>756</v>
      </c>
      <c r="P6">
        <v>300</v>
      </c>
      <c r="S6">
        <v>2</v>
      </c>
      <c r="T6" t="s">
        <v>574</v>
      </c>
      <c r="U6">
        <v>500</v>
      </c>
      <c r="V6">
        <v>1</v>
      </c>
    </row>
    <row r="7" spans="1:22">
      <c r="A7" t="s">
        <v>814</v>
      </c>
      <c r="B7" t="s">
        <v>812</v>
      </c>
      <c r="C7">
        <v>3</v>
      </c>
      <c r="D7" t="s">
        <v>695</v>
      </c>
      <c r="E7">
        <v>30</v>
      </c>
      <c r="G7">
        <v>800</v>
      </c>
      <c r="I7">
        <v>1</v>
      </c>
      <c r="K7" s="158" t="s">
        <v>822</v>
      </c>
      <c r="L7">
        <v>5</v>
      </c>
      <c r="M7">
        <v>1250</v>
      </c>
      <c r="N7" t="s">
        <v>766</v>
      </c>
      <c r="O7" t="s">
        <v>756</v>
      </c>
      <c r="P7">
        <v>70</v>
      </c>
      <c r="S7">
        <v>3</v>
      </c>
      <c r="T7" t="s">
        <v>575</v>
      </c>
      <c r="U7">
        <v>500</v>
      </c>
      <c r="V7" t="s">
        <v>787</v>
      </c>
    </row>
    <row r="8" spans="1:22">
      <c r="A8" t="s">
        <v>814</v>
      </c>
      <c r="B8" t="s">
        <v>812</v>
      </c>
      <c r="C8">
        <v>3</v>
      </c>
      <c r="D8" t="s">
        <v>696</v>
      </c>
      <c r="E8">
        <v>50</v>
      </c>
      <c r="G8">
        <v>500</v>
      </c>
      <c r="I8">
        <v>2</v>
      </c>
      <c r="K8" s="158" t="s">
        <v>823</v>
      </c>
      <c r="L8">
        <v>5</v>
      </c>
      <c r="M8">
        <v>750</v>
      </c>
      <c r="N8" t="s">
        <v>758</v>
      </c>
      <c r="O8" t="s">
        <v>761</v>
      </c>
      <c r="P8">
        <v>300</v>
      </c>
      <c r="S8">
        <v>3</v>
      </c>
      <c r="T8" t="s">
        <v>589</v>
      </c>
      <c r="U8">
        <v>100</v>
      </c>
      <c r="V8">
        <v>100</v>
      </c>
    </row>
    <row r="9" spans="1:22">
      <c r="A9" t="s">
        <v>813</v>
      </c>
      <c r="B9" t="s">
        <v>811</v>
      </c>
      <c r="C9">
        <v>3</v>
      </c>
      <c r="D9" t="s">
        <v>697</v>
      </c>
      <c r="E9">
        <v>100</v>
      </c>
      <c r="G9">
        <v>300</v>
      </c>
      <c r="I9">
        <v>2</v>
      </c>
      <c r="K9" t="s">
        <v>821</v>
      </c>
      <c r="L9">
        <v>5</v>
      </c>
      <c r="M9">
        <v>1000</v>
      </c>
      <c r="N9" t="s">
        <v>759</v>
      </c>
      <c r="O9" t="s">
        <v>761</v>
      </c>
      <c r="P9">
        <v>500</v>
      </c>
      <c r="S9">
        <v>3</v>
      </c>
      <c r="T9" t="s">
        <v>590</v>
      </c>
      <c r="U9">
        <v>300</v>
      </c>
      <c r="V9">
        <v>300</v>
      </c>
    </row>
    <row r="10" spans="1:22">
      <c r="C10">
        <v>4</v>
      </c>
      <c r="D10" t="s">
        <v>699</v>
      </c>
      <c r="E10">
        <v>20000</v>
      </c>
      <c r="F10" t="s">
        <v>706</v>
      </c>
      <c r="G10">
        <v>800</v>
      </c>
      <c r="I10">
        <v>2</v>
      </c>
      <c r="K10" t="s">
        <v>824</v>
      </c>
      <c r="L10">
        <v>5</v>
      </c>
      <c r="M10">
        <v>1250</v>
      </c>
      <c r="N10" t="s">
        <v>760</v>
      </c>
      <c r="O10" t="s">
        <v>761</v>
      </c>
      <c r="P10">
        <v>250</v>
      </c>
      <c r="S10">
        <v>4</v>
      </c>
      <c r="T10" t="s">
        <v>581</v>
      </c>
      <c r="U10">
        <v>50</v>
      </c>
      <c r="V10">
        <v>500</v>
      </c>
    </row>
    <row r="11" spans="1:22">
      <c r="C11">
        <v>4</v>
      </c>
      <c r="D11" t="s">
        <v>698</v>
      </c>
      <c r="E11">
        <v>23000</v>
      </c>
      <c r="F11" t="s">
        <v>706</v>
      </c>
      <c r="G11">
        <v>200</v>
      </c>
      <c r="I11">
        <v>3</v>
      </c>
      <c r="K11" t="s">
        <v>825</v>
      </c>
      <c r="L11">
        <v>5</v>
      </c>
      <c r="M11">
        <v>750</v>
      </c>
      <c r="N11" t="s">
        <v>764</v>
      </c>
      <c r="O11" t="s">
        <v>763</v>
      </c>
      <c r="P11">
        <v>300</v>
      </c>
      <c r="S11">
        <v>4</v>
      </c>
      <c r="T11" t="s">
        <v>582</v>
      </c>
      <c r="U11">
        <v>250</v>
      </c>
      <c r="V11">
        <v>300</v>
      </c>
    </row>
    <row r="12" spans="1:22">
      <c r="C12">
        <v>4</v>
      </c>
      <c r="D12" t="s">
        <v>700</v>
      </c>
      <c r="E12">
        <v>20000</v>
      </c>
      <c r="F12" t="s">
        <v>706</v>
      </c>
      <c r="G12">
        <v>800</v>
      </c>
      <c r="I12">
        <v>3</v>
      </c>
      <c r="K12" t="s">
        <v>827</v>
      </c>
      <c r="L12">
        <v>5</v>
      </c>
      <c r="M12">
        <v>750</v>
      </c>
      <c r="N12" t="s">
        <v>765</v>
      </c>
      <c r="O12" t="s">
        <v>762</v>
      </c>
      <c r="P12">
        <v>300</v>
      </c>
      <c r="S12">
        <v>5</v>
      </c>
      <c r="T12" t="s">
        <v>576</v>
      </c>
      <c r="U12">
        <v>500</v>
      </c>
      <c r="V12" t="s">
        <v>788</v>
      </c>
    </row>
    <row r="13" spans="1:22">
      <c r="C13">
        <v>4</v>
      </c>
      <c r="D13" t="s">
        <v>701</v>
      </c>
      <c r="E13">
        <v>23000</v>
      </c>
      <c r="F13" t="s">
        <v>706</v>
      </c>
      <c r="G13">
        <v>200</v>
      </c>
      <c r="I13">
        <v>3</v>
      </c>
      <c r="K13" s="158" t="s">
        <v>828</v>
      </c>
      <c r="L13">
        <v>5</v>
      </c>
      <c r="M13">
        <v>1250</v>
      </c>
      <c r="N13" t="s">
        <v>767</v>
      </c>
      <c r="O13" t="s">
        <v>762</v>
      </c>
      <c r="P13">
        <v>70</v>
      </c>
      <c r="S13">
        <v>5</v>
      </c>
      <c r="T13" t="s">
        <v>577</v>
      </c>
      <c r="U13">
        <v>2600</v>
      </c>
      <c r="V13" t="s">
        <v>789</v>
      </c>
    </row>
    <row r="14" spans="1:22">
      <c r="C14">
        <v>5</v>
      </c>
      <c r="D14" t="s">
        <v>702</v>
      </c>
      <c r="E14">
        <v>20000</v>
      </c>
      <c r="F14" t="s">
        <v>706</v>
      </c>
      <c r="G14">
        <v>800</v>
      </c>
      <c r="I14">
        <v>4</v>
      </c>
      <c r="K14" t="s">
        <v>817</v>
      </c>
      <c r="L14">
        <v>5</v>
      </c>
      <c r="M14">
        <v>750</v>
      </c>
      <c r="N14" t="s">
        <v>768</v>
      </c>
      <c r="O14" t="s">
        <v>771</v>
      </c>
      <c r="P14">
        <v>300</v>
      </c>
      <c r="S14">
        <v>6</v>
      </c>
      <c r="T14" t="s">
        <v>576</v>
      </c>
      <c r="U14">
        <v>500</v>
      </c>
      <c r="V14" t="s">
        <v>790</v>
      </c>
    </row>
    <row r="15" spans="1:22">
      <c r="C15">
        <v>5</v>
      </c>
      <c r="D15" t="s">
        <v>703</v>
      </c>
      <c r="E15">
        <v>23000</v>
      </c>
      <c r="F15" t="s">
        <v>706</v>
      </c>
      <c r="G15">
        <v>200</v>
      </c>
      <c r="I15">
        <v>4</v>
      </c>
      <c r="K15">
        <v>2</v>
      </c>
      <c r="L15">
        <v>5</v>
      </c>
      <c r="M15">
        <v>750</v>
      </c>
      <c r="N15" t="s">
        <v>769</v>
      </c>
      <c r="O15" t="s">
        <v>771</v>
      </c>
      <c r="P15">
        <v>300</v>
      </c>
      <c r="S15">
        <v>6</v>
      </c>
      <c r="T15" t="s">
        <v>577</v>
      </c>
      <c r="U15">
        <v>2600</v>
      </c>
      <c r="V15" t="s">
        <v>791</v>
      </c>
    </row>
    <row r="16" spans="1:22">
      <c r="C16">
        <v>5</v>
      </c>
      <c r="D16" t="s">
        <v>704</v>
      </c>
      <c r="E16">
        <v>20000</v>
      </c>
      <c r="F16" t="s">
        <v>706</v>
      </c>
      <c r="G16">
        <v>800</v>
      </c>
      <c r="I16">
        <v>4</v>
      </c>
      <c r="L16">
        <v>5</v>
      </c>
      <c r="M16">
        <v>1250</v>
      </c>
      <c r="N16" t="s">
        <v>770</v>
      </c>
      <c r="O16" t="s">
        <v>771</v>
      </c>
      <c r="P16">
        <v>70</v>
      </c>
      <c r="S16">
        <v>7</v>
      </c>
      <c r="T16" t="s">
        <v>578</v>
      </c>
      <c r="U16">
        <v>300</v>
      </c>
      <c r="V16">
        <v>500</v>
      </c>
    </row>
    <row r="17" spans="1:22">
      <c r="C17">
        <v>5</v>
      </c>
      <c r="D17" t="s">
        <v>705</v>
      </c>
      <c r="E17">
        <v>23000</v>
      </c>
      <c r="F17" t="s">
        <v>706</v>
      </c>
      <c r="G17">
        <v>200</v>
      </c>
      <c r="I17">
        <v>5</v>
      </c>
      <c r="K17">
        <v>2</v>
      </c>
      <c r="L17">
        <v>5</v>
      </c>
      <c r="M17">
        <v>750</v>
      </c>
      <c r="N17" t="s">
        <v>773</v>
      </c>
      <c r="O17" t="s">
        <v>772</v>
      </c>
      <c r="P17">
        <v>300</v>
      </c>
      <c r="S17">
        <v>7</v>
      </c>
      <c r="T17" t="s">
        <v>583</v>
      </c>
      <c r="U17">
        <v>500</v>
      </c>
      <c r="V17">
        <v>500</v>
      </c>
    </row>
    <row r="18" spans="1:22">
      <c r="A18" t="s">
        <v>816</v>
      </c>
      <c r="B18" t="s">
        <v>815</v>
      </c>
      <c r="C18">
        <v>6</v>
      </c>
      <c r="D18" t="s">
        <v>817</v>
      </c>
      <c r="E18">
        <v>150</v>
      </c>
      <c r="F18" t="s">
        <v>707</v>
      </c>
      <c r="G18">
        <v>300</v>
      </c>
      <c r="I18">
        <v>5</v>
      </c>
      <c r="K18">
        <v>2</v>
      </c>
      <c r="L18">
        <v>5</v>
      </c>
      <c r="M18">
        <v>750</v>
      </c>
      <c r="N18" t="s">
        <v>774</v>
      </c>
      <c r="O18" t="s">
        <v>772</v>
      </c>
      <c r="P18">
        <v>300</v>
      </c>
      <c r="S18">
        <v>8</v>
      </c>
      <c r="T18" t="s">
        <v>585</v>
      </c>
      <c r="U18">
        <v>150</v>
      </c>
      <c r="V18">
        <v>400</v>
      </c>
    </row>
    <row r="19" spans="1:22">
      <c r="A19" t="s">
        <v>814</v>
      </c>
      <c r="B19" t="s">
        <v>812</v>
      </c>
      <c r="C19">
        <v>7</v>
      </c>
      <c r="D19" t="s">
        <v>818</v>
      </c>
      <c r="E19">
        <v>85000</v>
      </c>
      <c r="F19" t="s">
        <v>706</v>
      </c>
      <c r="G19">
        <v>1500</v>
      </c>
      <c r="I19">
        <v>5</v>
      </c>
      <c r="L19">
        <v>5</v>
      </c>
      <c r="M19">
        <v>1250</v>
      </c>
      <c r="N19" t="s">
        <v>775</v>
      </c>
      <c r="O19" t="s">
        <v>772</v>
      </c>
      <c r="P19">
        <v>70</v>
      </c>
      <c r="S19">
        <v>8</v>
      </c>
      <c r="T19" t="s">
        <v>586</v>
      </c>
      <c r="U19">
        <v>100</v>
      </c>
      <c r="V19">
        <v>800</v>
      </c>
    </row>
    <row r="20" spans="1:22">
      <c r="A20" t="s">
        <v>814</v>
      </c>
      <c r="B20" t="s">
        <v>812</v>
      </c>
      <c r="C20">
        <v>8</v>
      </c>
      <c r="D20" t="s">
        <v>819</v>
      </c>
      <c r="E20">
        <v>130000</v>
      </c>
      <c r="F20" t="s">
        <v>706</v>
      </c>
      <c r="G20">
        <v>1500</v>
      </c>
      <c r="I20">
        <v>6</v>
      </c>
      <c r="L20">
        <v>7</v>
      </c>
      <c r="M20">
        <v>700</v>
      </c>
      <c r="N20" t="s">
        <v>779</v>
      </c>
      <c r="P20">
        <v>300</v>
      </c>
      <c r="S20">
        <v>8</v>
      </c>
      <c r="T20" t="s">
        <v>587</v>
      </c>
      <c r="U20">
        <v>200</v>
      </c>
      <c r="V20">
        <v>300</v>
      </c>
    </row>
    <row r="21" spans="1:22">
      <c r="I21">
        <v>6</v>
      </c>
      <c r="L21">
        <v>15</v>
      </c>
      <c r="M21">
        <v>1400</v>
      </c>
      <c r="N21" t="s">
        <v>779</v>
      </c>
      <c r="P21">
        <v>300</v>
      </c>
    </row>
    <row r="22" spans="1:22">
      <c r="I22">
        <v>6</v>
      </c>
      <c r="L22">
        <v>30</v>
      </c>
      <c r="M22">
        <v>2800</v>
      </c>
      <c r="N22" t="s">
        <v>779</v>
      </c>
      <c r="P22">
        <v>300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opLeftCell="A13" workbookViewId="0">
      <selection activeCell="B28" sqref="B28:I38"/>
    </sheetView>
  </sheetViews>
  <sheetFormatPr defaultRowHeight="13.5" outlineLevelRow="1"/>
  <sheetData>
    <row r="2" spans="1:14">
      <c r="C2" t="s">
        <v>708</v>
      </c>
      <c r="K2" t="s">
        <v>719</v>
      </c>
      <c r="M2">
        <v>21500</v>
      </c>
      <c r="N2">
        <v>1</v>
      </c>
    </row>
    <row r="3" spans="1:14">
      <c r="B3" t="s">
        <v>709</v>
      </c>
      <c r="C3" t="s">
        <v>710</v>
      </c>
      <c r="D3" t="s">
        <v>711</v>
      </c>
      <c r="E3" t="s">
        <v>712</v>
      </c>
      <c r="F3" t="s">
        <v>713</v>
      </c>
      <c r="G3" t="s">
        <v>714</v>
      </c>
      <c r="K3" t="s">
        <v>720</v>
      </c>
      <c r="M3">
        <v>2</v>
      </c>
      <c r="N3">
        <v>1</v>
      </c>
    </row>
    <row r="4" spans="1:14">
      <c r="A4" t="s">
        <v>722</v>
      </c>
      <c r="C4">
        <v>10</v>
      </c>
      <c r="D4">
        <v>30</v>
      </c>
      <c r="E4">
        <v>80</v>
      </c>
      <c r="F4">
        <v>180</v>
      </c>
      <c r="G4">
        <v>300</v>
      </c>
      <c r="K4" t="s">
        <v>721</v>
      </c>
      <c r="M4">
        <v>10</v>
      </c>
      <c r="N4">
        <v>1</v>
      </c>
    </row>
    <row r="5" spans="1:14" outlineLevel="1">
      <c r="B5" t="s">
        <v>723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726</v>
      </c>
      <c r="M5">
        <v>30</v>
      </c>
      <c r="N5">
        <v>1</v>
      </c>
    </row>
    <row r="6" spans="1:14" outlineLevel="1">
      <c r="B6" t="s">
        <v>724</v>
      </c>
      <c r="C6">
        <f>C4/C5</f>
        <v>10</v>
      </c>
      <c r="D6">
        <f>D4/D5</f>
        <v>30</v>
      </c>
      <c r="E6">
        <f>E4/E5</f>
        <v>80</v>
      </c>
      <c r="F6">
        <f>F4/F5</f>
        <v>600</v>
      </c>
      <c r="G6">
        <f>G4/G5</f>
        <v>3750</v>
      </c>
    </row>
    <row r="7" spans="1:14" outlineLevel="1">
      <c r="C7">
        <v>1</v>
      </c>
      <c r="D7">
        <v>2</v>
      </c>
      <c r="E7">
        <v>8</v>
      </c>
      <c r="F7">
        <f>F6/10</f>
        <v>60</v>
      </c>
      <c r="G7">
        <v>100</v>
      </c>
    </row>
    <row r="8" spans="1:14" outlineLevel="1">
      <c r="H8" t="s">
        <v>725</v>
      </c>
    </row>
    <row r="9" spans="1:14">
      <c r="B9" t="s">
        <v>715</v>
      </c>
      <c r="C9">
        <f>500*H9</f>
        <v>500</v>
      </c>
      <c r="D9">
        <f>D7*$C$9</f>
        <v>1000</v>
      </c>
      <c r="E9">
        <f>E7*$C$9</f>
        <v>4000</v>
      </c>
      <c r="F9">
        <f>F7*$C$9</f>
        <v>30000</v>
      </c>
      <c r="G9">
        <f>G7*$C$9</f>
        <v>50000</v>
      </c>
      <c r="H9">
        <v>1</v>
      </c>
    </row>
    <row r="10" spans="1:14" outlineLevel="1">
      <c r="B10" t="s">
        <v>716</v>
      </c>
      <c r="C10">
        <f>M4/M2*C9*H10</f>
        <v>1.0232558139534886</v>
      </c>
      <c r="D10">
        <f>$C$10*D7</f>
        <v>2.0465116279069773</v>
      </c>
      <c r="E10">
        <f>$C$10*E7</f>
        <v>8.1860465116279091</v>
      </c>
      <c r="F10">
        <f>$C$10*F7</f>
        <v>61.395348837209319</v>
      </c>
      <c r="G10">
        <f>$C$10*G7</f>
        <v>102.32558139534886</v>
      </c>
      <c r="H10">
        <v>4.4000000000000004</v>
      </c>
    </row>
    <row r="11" spans="1:14" outlineLevel="1">
      <c r="B11" t="s">
        <v>730</v>
      </c>
      <c r="D11">
        <f>D10*5</f>
        <v>10.232558139534886</v>
      </c>
      <c r="E11">
        <f>E10*5</f>
        <v>40.930232558139544</v>
      </c>
      <c r="F11">
        <f>F10*5</f>
        <v>306.97674418604657</v>
      </c>
      <c r="G11">
        <f>G10*5</f>
        <v>511.62790697674433</v>
      </c>
    </row>
    <row r="12" spans="1:14">
      <c r="B12" t="s">
        <v>729</v>
      </c>
      <c r="C12" t="s">
        <v>731</v>
      </c>
      <c r="D12" t="s">
        <v>731</v>
      </c>
      <c r="E12">
        <v>40</v>
      </c>
      <c r="F12">
        <v>140</v>
      </c>
      <c r="G12">
        <v>500</v>
      </c>
    </row>
    <row r="13" spans="1:14">
      <c r="B13" t="s">
        <v>727</v>
      </c>
      <c r="C13">
        <v>50</v>
      </c>
      <c r="D13">
        <v>150</v>
      </c>
      <c r="E13" t="s">
        <v>731</v>
      </c>
      <c r="F13" t="s">
        <v>731</v>
      </c>
      <c r="G13" t="s">
        <v>731</v>
      </c>
    </row>
    <row r="14" spans="1:14">
      <c r="A14" t="s">
        <v>734</v>
      </c>
    </row>
    <row r="16" spans="1:14" outlineLevel="1">
      <c r="B16" t="s">
        <v>717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1105.1162790697676</v>
      </c>
      <c r="G16">
        <f>$C$16*G7</f>
        <v>1841.8604651162796</v>
      </c>
      <c r="H16">
        <v>6</v>
      </c>
    </row>
    <row r="17" spans="2:15" outlineLevel="1">
      <c r="B17" t="s">
        <v>718</v>
      </c>
      <c r="C17">
        <f>C16</f>
        <v>18.418604651162795</v>
      </c>
      <c r="D17">
        <f>D16</f>
        <v>36.83720930232559</v>
      </c>
      <c r="E17">
        <f>E16</f>
        <v>147.34883720930236</v>
      </c>
      <c r="F17">
        <f>F16</f>
        <v>1105.1162790697676</v>
      </c>
      <c r="G17">
        <f>G16</f>
        <v>1841.8604651162796</v>
      </c>
      <c r="N17" t="s">
        <v>736</v>
      </c>
    </row>
    <row r="18" spans="2:15">
      <c r="B18" t="s">
        <v>733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750</v>
      </c>
    </row>
    <row r="19" spans="2:15">
      <c r="B19" t="s">
        <v>732</v>
      </c>
      <c r="C19" t="s">
        <v>728</v>
      </c>
      <c r="D19" t="s">
        <v>731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>
      <c r="B20" t="s">
        <v>727</v>
      </c>
      <c r="C20">
        <v>100</v>
      </c>
      <c r="D20">
        <v>300</v>
      </c>
      <c r="E20" t="s">
        <v>728</v>
      </c>
      <c r="F20" t="s">
        <v>728</v>
      </c>
      <c r="G20" t="s">
        <v>728</v>
      </c>
      <c r="K20">
        <f>INT(困难本!K$21*N20)</f>
        <v>55</v>
      </c>
      <c r="L20" s="158">
        <f>INT(困难本!M22*N20)</f>
        <v>25</v>
      </c>
      <c r="N20">
        <v>68</v>
      </c>
      <c r="O20" t="s">
        <v>750</v>
      </c>
    </row>
    <row r="21" spans="2:15">
      <c r="K21" s="158">
        <f>INT(困难本!O$21*N21)</f>
        <v>55</v>
      </c>
      <c r="L21">
        <f>INT(困难本!$Q$22*N21)</f>
        <v>30</v>
      </c>
      <c r="N21">
        <v>65</v>
      </c>
    </row>
    <row r="22" spans="2:15">
      <c r="K22" s="158">
        <f>INT(困难本!O21*N22)</f>
        <v>150</v>
      </c>
      <c r="L22">
        <f>INT(困难本!$Q$22*N22)</f>
        <v>83</v>
      </c>
      <c r="N22">
        <v>177</v>
      </c>
    </row>
    <row r="23" spans="2:15">
      <c r="K23" s="140">
        <f>INT(困难本!O$21*N23)</f>
        <v>163</v>
      </c>
      <c r="L23" s="158">
        <f>INT(困难本!$Q$22*N23)</f>
        <v>90</v>
      </c>
      <c r="N23">
        <v>192</v>
      </c>
      <c r="O23" t="s">
        <v>750</v>
      </c>
    </row>
    <row r="24" spans="2:15">
      <c r="K24" s="158">
        <f>INT(困难本!O$21*N24)</f>
        <v>170</v>
      </c>
      <c r="L24" s="160">
        <f>INT(困难本!$Q$22*N24)</f>
        <v>94</v>
      </c>
      <c r="N24">
        <v>200</v>
      </c>
    </row>
    <row r="25" spans="2:15">
      <c r="K25" s="158">
        <f>INT(困难本!S$21*N25)</f>
        <v>350</v>
      </c>
      <c r="L25" s="160">
        <f>INT(困难本!$U$22*N25)</f>
        <v>131</v>
      </c>
      <c r="N25">
        <v>328</v>
      </c>
    </row>
    <row r="26" spans="2:15">
      <c r="K26" s="158">
        <f>INT(困难本!S$21*N26)</f>
        <v>600</v>
      </c>
      <c r="L26" s="160">
        <f>INT(困难本!$U$22*N26)</f>
        <v>224</v>
      </c>
      <c r="N26">
        <v>561</v>
      </c>
    </row>
    <row r="27" spans="2:15">
      <c r="K27" s="140">
        <f>INT(困难本!S$21*N27)</f>
        <v>936</v>
      </c>
      <c r="L27" s="158">
        <f>INT(困难本!$U$22*N27)</f>
        <v>350</v>
      </c>
      <c r="N27">
        <v>875</v>
      </c>
      <c r="O27" t="s">
        <v>750</v>
      </c>
    </row>
    <row r="28" spans="2:15">
      <c r="B28" t="s">
        <v>792</v>
      </c>
    </row>
    <row r="29" spans="2:15">
      <c r="B29" t="s">
        <v>793</v>
      </c>
      <c r="C29" t="s">
        <v>794</v>
      </c>
    </row>
    <row r="31" spans="2:15">
      <c r="B31" t="s">
        <v>795</v>
      </c>
      <c r="C31" t="s">
        <v>797</v>
      </c>
      <c r="D31" t="s">
        <v>796</v>
      </c>
      <c r="E31" t="s">
        <v>798</v>
      </c>
      <c r="F31" t="s">
        <v>799</v>
      </c>
      <c r="G31" t="s">
        <v>800</v>
      </c>
    </row>
    <row r="32" spans="2:1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I32" t="s">
        <v>801</v>
      </c>
    </row>
    <row r="33" spans="2:7">
      <c r="B33" s="141">
        <v>7</v>
      </c>
      <c r="C33">
        <v>8</v>
      </c>
      <c r="D33">
        <v>9</v>
      </c>
      <c r="E33">
        <v>10</v>
      </c>
      <c r="F33">
        <v>11</v>
      </c>
      <c r="G33">
        <v>12</v>
      </c>
    </row>
    <row r="34" spans="2:7">
      <c r="B34">
        <v>13</v>
      </c>
      <c r="C34">
        <v>14</v>
      </c>
      <c r="D34" s="141">
        <v>15</v>
      </c>
      <c r="E34">
        <v>16</v>
      </c>
      <c r="F34">
        <v>17</v>
      </c>
      <c r="G34">
        <v>18</v>
      </c>
    </row>
    <row r="35" spans="2:7">
      <c r="B35">
        <v>19</v>
      </c>
      <c r="C35">
        <v>20</v>
      </c>
      <c r="D35">
        <v>21</v>
      </c>
      <c r="E35">
        <v>22</v>
      </c>
      <c r="F35">
        <v>23</v>
      </c>
      <c r="G35">
        <v>24</v>
      </c>
    </row>
    <row r="36" spans="2:7">
      <c r="B36">
        <v>25</v>
      </c>
      <c r="C36">
        <v>26</v>
      </c>
      <c r="D36">
        <v>27</v>
      </c>
      <c r="E36">
        <v>28</v>
      </c>
      <c r="F36">
        <v>29</v>
      </c>
      <c r="G36" s="141">
        <v>30</v>
      </c>
    </row>
    <row r="37" spans="2:7">
      <c r="B37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C32" sqref="C32"/>
    </sheetView>
  </sheetViews>
  <sheetFormatPr defaultRowHeight="13.5"/>
  <sheetData>
    <row r="2" spans="1:8">
      <c r="B2" t="s">
        <v>792</v>
      </c>
    </row>
    <row r="3" spans="1:8">
      <c r="B3" t="s">
        <v>793</v>
      </c>
      <c r="C3" t="s">
        <v>794</v>
      </c>
    </row>
    <row r="10" spans="1:8">
      <c r="A10" t="s">
        <v>802</v>
      </c>
      <c r="B10">
        <v>60</v>
      </c>
      <c r="C10">
        <v>100</v>
      </c>
      <c r="D10">
        <v>100</v>
      </c>
      <c r="E10">
        <v>100000</v>
      </c>
      <c r="F10">
        <v>20</v>
      </c>
      <c r="G10">
        <v>40</v>
      </c>
      <c r="H10" t="s">
        <v>801</v>
      </c>
    </row>
    <row r="11" spans="1:8">
      <c r="B11" t="s">
        <v>797</v>
      </c>
      <c r="C11" t="s">
        <v>796</v>
      </c>
      <c r="D11" t="s">
        <v>795</v>
      </c>
      <c r="E11" t="s">
        <v>798</v>
      </c>
      <c r="F11" t="s">
        <v>799</v>
      </c>
      <c r="G11" t="s">
        <v>800</v>
      </c>
    </row>
    <row r="12" spans="1:8">
      <c r="B12" s="141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0.2</v>
      </c>
    </row>
    <row r="13" spans="1:8">
      <c r="B13" s="141">
        <v>7</v>
      </c>
      <c r="C13">
        <v>8</v>
      </c>
      <c r="D13">
        <v>9</v>
      </c>
      <c r="E13">
        <v>10</v>
      </c>
      <c r="F13">
        <v>11</v>
      </c>
      <c r="G13">
        <v>12</v>
      </c>
      <c r="H13">
        <v>0.3</v>
      </c>
    </row>
    <row r="14" spans="1:8">
      <c r="B14">
        <v>13</v>
      </c>
      <c r="C14">
        <v>14</v>
      </c>
      <c r="D14">
        <v>15</v>
      </c>
      <c r="E14">
        <v>16</v>
      </c>
      <c r="F14">
        <v>17</v>
      </c>
      <c r="G14">
        <v>18</v>
      </c>
      <c r="H14">
        <v>0.3</v>
      </c>
    </row>
    <row r="15" spans="1:8">
      <c r="B15">
        <v>19</v>
      </c>
      <c r="C15">
        <v>20</v>
      </c>
      <c r="D15">
        <v>21</v>
      </c>
      <c r="E15">
        <v>22</v>
      </c>
      <c r="F15">
        <v>23</v>
      </c>
      <c r="G15">
        <v>24</v>
      </c>
      <c r="H15">
        <v>0.35</v>
      </c>
    </row>
    <row r="16" spans="1:8"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0.45</v>
      </c>
    </row>
    <row r="17" spans="2:8">
      <c r="H17">
        <v>0.6</v>
      </c>
    </row>
    <row r="22" spans="2:8">
      <c r="B22" t="s">
        <v>803</v>
      </c>
    </row>
    <row r="24" spans="2:8">
      <c r="B24">
        <f t="shared" ref="B24:G24" si="0">B$10*$H12</f>
        <v>12</v>
      </c>
      <c r="C24">
        <f t="shared" si="0"/>
        <v>20</v>
      </c>
      <c r="D24">
        <f t="shared" si="0"/>
        <v>20</v>
      </c>
      <c r="E24">
        <f t="shared" si="0"/>
        <v>20000</v>
      </c>
      <c r="F24">
        <f t="shared" si="0"/>
        <v>4</v>
      </c>
      <c r="G24">
        <f t="shared" si="0"/>
        <v>8</v>
      </c>
    </row>
    <row r="25" spans="2:8">
      <c r="B25" t="s">
        <v>805</v>
      </c>
      <c r="C25">
        <f t="shared" ref="C25:G26" si="1">C$10*$H13</f>
        <v>30</v>
      </c>
      <c r="D25">
        <f t="shared" si="1"/>
        <v>30</v>
      </c>
      <c r="E25">
        <f t="shared" si="1"/>
        <v>30000</v>
      </c>
      <c r="F25">
        <f t="shared" si="1"/>
        <v>6</v>
      </c>
      <c r="G25">
        <f t="shared" si="1"/>
        <v>12</v>
      </c>
    </row>
    <row r="26" spans="2:8">
      <c r="B26" t="s">
        <v>806</v>
      </c>
      <c r="C26">
        <f t="shared" si="1"/>
        <v>30</v>
      </c>
      <c r="D26">
        <f t="shared" si="1"/>
        <v>30</v>
      </c>
      <c r="E26">
        <f t="shared" si="1"/>
        <v>30000</v>
      </c>
      <c r="F26">
        <f t="shared" si="1"/>
        <v>6</v>
      </c>
      <c r="G26">
        <f t="shared" si="1"/>
        <v>12</v>
      </c>
    </row>
    <row r="27" spans="2:8">
      <c r="B27" t="s">
        <v>807</v>
      </c>
      <c r="C27">
        <f>C$10*$H15</f>
        <v>35</v>
      </c>
      <c r="D27">
        <f>D$10*$H15</f>
        <v>35</v>
      </c>
      <c r="E27">
        <f>E$10*$H15</f>
        <v>35000</v>
      </c>
      <c r="F27">
        <f>F$10*$H15</f>
        <v>7</v>
      </c>
      <c r="G27" t="s">
        <v>809</v>
      </c>
    </row>
    <row r="28" spans="2:8">
      <c r="B28" t="s">
        <v>808</v>
      </c>
      <c r="C28">
        <f>C$10*$H16</f>
        <v>45</v>
      </c>
      <c r="D28">
        <f>D$10*$H16</f>
        <v>45</v>
      </c>
      <c r="E28">
        <f>E$10*$H16</f>
        <v>45000</v>
      </c>
      <c r="F28" t="s">
        <v>810</v>
      </c>
      <c r="G28" t="s">
        <v>804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"/>
  <sheetViews>
    <sheetView tabSelected="1" topLeftCell="A13" workbookViewId="0">
      <selection activeCell="T33" sqref="T33"/>
    </sheetView>
  </sheetViews>
  <sheetFormatPr defaultRowHeight="13.5"/>
  <cols>
    <col min="1" max="1" width="13" bestFit="1" customWidth="1"/>
    <col min="4" max="4" width="25.5" bestFit="1" customWidth="1"/>
    <col min="11" max="11" width="25.5" bestFit="1" customWidth="1"/>
  </cols>
  <sheetData>
    <row r="3" spans="2:20">
      <c r="S3" t="s">
        <v>938</v>
      </c>
    </row>
    <row r="4" spans="2:20">
      <c r="D4" t="s">
        <v>829</v>
      </c>
      <c r="S4" t="s">
        <v>895</v>
      </c>
      <c r="T4">
        <v>900</v>
      </c>
    </row>
    <row r="5" spans="2:20">
      <c r="B5" t="s">
        <v>830</v>
      </c>
      <c r="D5" t="s">
        <v>831</v>
      </c>
      <c r="M5" t="s">
        <v>832</v>
      </c>
      <c r="S5" t="s">
        <v>953</v>
      </c>
      <c r="T5">
        <v>900</v>
      </c>
    </row>
    <row r="6" spans="2:20">
      <c r="M6" t="s">
        <v>837</v>
      </c>
      <c r="S6" t="s">
        <v>952</v>
      </c>
      <c r="T6">
        <v>900</v>
      </c>
    </row>
    <row r="7" spans="2:20">
      <c r="M7" t="s">
        <v>893</v>
      </c>
      <c r="S7" t="s">
        <v>951</v>
      </c>
      <c r="T7">
        <v>900</v>
      </c>
    </row>
    <row r="8" spans="2:20">
      <c r="M8" t="s">
        <v>833</v>
      </c>
      <c r="S8" t="s">
        <v>836</v>
      </c>
      <c r="T8">
        <v>900</v>
      </c>
    </row>
    <row r="9" spans="2:20" ht="16.5">
      <c r="M9" t="s">
        <v>834</v>
      </c>
      <c r="S9" s="43" t="s">
        <v>950</v>
      </c>
      <c r="T9">
        <v>900</v>
      </c>
    </row>
    <row r="10" spans="2:20" ht="16.5">
      <c r="M10" t="s">
        <v>894</v>
      </c>
      <c r="S10" s="201" t="s">
        <v>949</v>
      </c>
      <c r="T10">
        <v>900</v>
      </c>
    </row>
    <row r="11" spans="2:20" ht="16.5">
      <c r="M11" t="s">
        <v>836</v>
      </c>
      <c r="S11" s="56" t="s">
        <v>948</v>
      </c>
      <c r="T11">
        <v>900</v>
      </c>
    </row>
    <row r="12" spans="2:20" ht="16.5">
      <c r="S12" s="202" t="s">
        <v>947</v>
      </c>
      <c r="T12">
        <v>900</v>
      </c>
    </row>
    <row r="13" spans="2:20" ht="16.5">
      <c r="S13" s="202" t="s">
        <v>946</v>
      </c>
      <c r="T13">
        <v>900</v>
      </c>
    </row>
    <row r="14" spans="2:20" ht="16.5">
      <c r="S14" s="56" t="s">
        <v>945</v>
      </c>
      <c r="T14">
        <v>900</v>
      </c>
    </row>
    <row r="15" spans="2:20">
      <c r="S15" t="s">
        <v>939</v>
      </c>
      <c r="T15">
        <v>180</v>
      </c>
    </row>
    <row r="16" spans="2:20">
      <c r="S16" t="s">
        <v>899</v>
      </c>
      <c r="T16">
        <v>180</v>
      </c>
    </row>
    <row r="17" spans="1:20">
      <c r="D17" t="s">
        <v>838</v>
      </c>
      <c r="S17" t="s">
        <v>940</v>
      </c>
      <c r="T17">
        <v>180</v>
      </c>
    </row>
    <row r="18" spans="1:20">
      <c r="B18" s="158" t="s">
        <v>839</v>
      </c>
      <c r="C18" s="158" t="s">
        <v>872</v>
      </c>
      <c r="E18" t="s">
        <v>872</v>
      </c>
      <c r="F18" s="200" t="s">
        <v>840</v>
      </c>
      <c r="G18" s="200" t="s">
        <v>872</v>
      </c>
      <c r="H18" s="200"/>
      <c r="J18" t="s">
        <v>872</v>
      </c>
      <c r="L18" t="s">
        <v>872</v>
      </c>
      <c r="N18" t="s">
        <v>842</v>
      </c>
      <c r="Q18" t="s">
        <v>892</v>
      </c>
      <c r="S18" t="s">
        <v>902</v>
      </c>
      <c r="T18">
        <v>180</v>
      </c>
    </row>
    <row r="19" spans="1:20">
      <c r="B19" s="158"/>
      <c r="C19" s="158"/>
      <c r="D19">
        <v>320</v>
      </c>
      <c r="F19" s="140"/>
      <c r="G19" s="140"/>
      <c r="H19" s="140"/>
      <c r="S19" t="s">
        <v>941</v>
      </c>
      <c r="T19">
        <v>180</v>
      </c>
    </row>
    <row r="20" spans="1:20" ht="16.5">
      <c r="D20">
        <v>860</v>
      </c>
      <c r="Q20" s="203" t="s">
        <v>885</v>
      </c>
      <c r="R20">
        <v>500</v>
      </c>
      <c r="S20" s="43" t="s">
        <v>903</v>
      </c>
      <c r="T20">
        <v>180</v>
      </c>
    </row>
    <row r="21" spans="1:20" ht="16.5">
      <c r="B21" t="s">
        <v>846</v>
      </c>
      <c r="D21" t="s">
        <v>845</v>
      </c>
      <c r="F21" t="s">
        <v>843</v>
      </c>
      <c r="I21" t="s">
        <v>844</v>
      </c>
      <c r="K21" t="s">
        <v>845</v>
      </c>
      <c r="Q21" s="203" t="s">
        <v>886</v>
      </c>
      <c r="R21">
        <v>500</v>
      </c>
      <c r="S21" s="201" t="s">
        <v>904</v>
      </c>
      <c r="T21">
        <v>180</v>
      </c>
    </row>
    <row r="22" spans="1:20" ht="16.5">
      <c r="A22" t="s">
        <v>875</v>
      </c>
      <c r="B22" s="45" t="s">
        <v>847</v>
      </c>
      <c r="C22" s="45">
        <v>8</v>
      </c>
      <c r="D22" t="s">
        <v>865</v>
      </c>
      <c r="E22">
        <v>200</v>
      </c>
      <c r="F22" s="45" t="s">
        <v>847</v>
      </c>
      <c r="G22">
        <v>300</v>
      </c>
      <c r="I22" t="s">
        <v>895</v>
      </c>
      <c r="J22">
        <v>300</v>
      </c>
      <c r="K22" t="s">
        <v>876</v>
      </c>
      <c r="L22">
        <v>400</v>
      </c>
      <c r="N22" s="205" t="s">
        <v>930</v>
      </c>
      <c r="O22">
        <v>800</v>
      </c>
      <c r="Q22" s="203" t="s">
        <v>887</v>
      </c>
      <c r="R22">
        <v>500</v>
      </c>
      <c r="S22" s="56" t="s">
        <v>905</v>
      </c>
      <c r="T22">
        <v>180</v>
      </c>
    </row>
    <row r="23" spans="1:20" ht="16.5">
      <c r="A23" t="s">
        <v>875</v>
      </c>
      <c r="B23" s="45" t="s">
        <v>848</v>
      </c>
      <c r="C23" s="45">
        <v>8</v>
      </c>
      <c r="D23" t="s">
        <v>866</v>
      </c>
      <c r="E23">
        <v>300</v>
      </c>
      <c r="F23" s="45" t="s">
        <v>848</v>
      </c>
      <c r="G23">
        <v>600</v>
      </c>
      <c r="I23" t="s">
        <v>833</v>
      </c>
      <c r="J23">
        <v>500</v>
      </c>
      <c r="K23" t="s">
        <v>877</v>
      </c>
      <c r="L23">
        <v>600</v>
      </c>
      <c r="N23" s="206" t="s">
        <v>931</v>
      </c>
      <c r="O23">
        <v>800</v>
      </c>
      <c r="Q23" s="204" t="s">
        <v>889</v>
      </c>
      <c r="R23">
        <v>500</v>
      </c>
      <c r="S23" s="202" t="s">
        <v>942</v>
      </c>
      <c r="T23">
        <v>180</v>
      </c>
    </row>
    <row r="24" spans="1:20" ht="16.5">
      <c r="A24" t="s">
        <v>875</v>
      </c>
      <c r="B24" s="202" t="s">
        <v>849</v>
      </c>
      <c r="C24" s="202">
        <v>8</v>
      </c>
      <c r="D24" t="s">
        <v>867</v>
      </c>
      <c r="E24">
        <v>200</v>
      </c>
      <c r="F24" s="202" t="s">
        <v>849</v>
      </c>
      <c r="G24">
        <v>400</v>
      </c>
      <c r="I24" t="s">
        <v>896</v>
      </c>
      <c r="J24">
        <v>400</v>
      </c>
      <c r="K24" t="s">
        <v>878</v>
      </c>
      <c r="L24">
        <v>400</v>
      </c>
      <c r="N24" s="202" t="s">
        <v>932</v>
      </c>
      <c r="O24">
        <v>800</v>
      </c>
      <c r="Q24" s="204" t="s">
        <v>890</v>
      </c>
      <c r="R24">
        <v>500</v>
      </c>
      <c r="S24" s="202" t="s">
        <v>943</v>
      </c>
      <c r="T24">
        <v>180</v>
      </c>
    </row>
    <row r="25" spans="1:20" ht="16.5">
      <c r="A25" t="s">
        <v>875</v>
      </c>
      <c r="B25" s="202" t="s">
        <v>850</v>
      </c>
      <c r="C25" s="202">
        <v>8</v>
      </c>
      <c r="D25" t="s">
        <v>868</v>
      </c>
      <c r="E25">
        <v>200</v>
      </c>
      <c r="F25" s="202" t="s">
        <v>850</v>
      </c>
      <c r="G25">
        <v>100</v>
      </c>
      <c r="I25" t="s">
        <v>834</v>
      </c>
      <c r="J25">
        <v>500</v>
      </c>
      <c r="K25" t="s">
        <v>868</v>
      </c>
      <c r="L25">
        <v>400</v>
      </c>
      <c r="N25" s="205" t="s">
        <v>935</v>
      </c>
      <c r="O25">
        <v>60</v>
      </c>
      <c r="Q25" s="203" t="s">
        <v>891</v>
      </c>
      <c r="R25">
        <v>500</v>
      </c>
      <c r="S25" s="56" t="s">
        <v>944</v>
      </c>
      <c r="T25">
        <v>180</v>
      </c>
    </row>
    <row r="26" spans="1:20" ht="16.5">
      <c r="A26" t="s">
        <v>875</v>
      </c>
      <c r="B26" s="202" t="s">
        <v>851</v>
      </c>
      <c r="C26" s="202">
        <v>8</v>
      </c>
      <c r="D26" t="s">
        <v>869</v>
      </c>
      <c r="E26">
        <v>200</v>
      </c>
      <c r="F26" s="202" t="s">
        <v>851</v>
      </c>
      <c r="G26">
        <v>80</v>
      </c>
      <c r="I26" t="s">
        <v>835</v>
      </c>
      <c r="J26">
        <v>500</v>
      </c>
      <c r="K26" t="s">
        <v>879</v>
      </c>
      <c r="L26">
        <v>300</v>
      </c>
      <c r="N26" s="206" t="s">
        <v>936</v>
      </c>
      <c r="O26">
        <v>50</v>
      </c>
      <c r="Q26" s="203" t="s">
        <v>897</v>
      </c>
      <c r="R26">
        <v>500</v>
      </c>
    </row>
    <row r="27" spans="1:20" ht="16.5">
      <c r="A27" t="s">
        <v>875</v>
      </c>
      <c r="B27" s="202" t="s">
        <v>852</v>
      </c>
      <c r="C27" s="202">
        <v>8</v>
      </c>
      <c r="D27" t="s">
        <v>870</v>
      </c>
      <c r="E27">
        <v>100</v>
      </c>
      <c r="F27" s="202" t="s">
        <v>852</v>
      </c>
      <c r="G27">
        <v>80</v>
      </c>
      <c r="I27" t="s">
        <v>836</v>
      </c>
      <c r="J27">
        <v>400</v>
      </c>
      <c r="K27" t="s">
        <v>880</v>
      </c>
      <c r="L27">
        <v>120</v>
      </c>
      <c r="N27" s="202" t="s">
        <v>937</v>
      </c>
      <c r="O27">
        <v>80</v>
      </c>
      <c r="Q27" t="s">
        <v>898</v>
      </c>
      <c r="R27">
        <v>300</v>
      </c>
    </row>
    <row r="28" spans="1:20" ht="16.5">
      <c r="A28" t="s">
        <v>875</v>
      </c>
      <c r="B28" s="202" t="s">
        <v>859</v>
      </c>
      <c r="C28" s="202">
        <v>8</v>
      </c>
      <c r="D28" t="s">
        <v>871</v>
      </c>
      <c r="E28">
        <v>100</v>
      </c>
      <c r="F28" s="202" t="s">
        <v>856</v>
      </c>
      <c r="G28">
        <v>200</v>
      </c>
      <c r="I28" s="202" t="s">
        <v>856</v>
      </c>
      <c r="J28">
        <v>500</v>
      </c>
      <c r="K28" t="s">
        <v>881</v>
      </c>
      <c r="L28">
        <v>600</v>
      </c>
      <c r="N28" s="202" t="s">
        <v>909</v>
      </c>
      <c r="O28">
        <v>60</v>
      </c>
      <c r="Q28" t="s">
        <v>899</v>
      </c>
      <c r="R28">
        <v>300</v>
      </c>
    </row>
    <row r="29" spans="1:20" ht="16.5">
      <c r="A29" t="s">
        <v>875</v>
      </c>
      <c r="B29" s="202" t="s">
        <v>860</v>
      </c>
      <c r="C29" s="202">
        <v>8</v>
      </c>
      <c r="D29" t="s">
        <v>873</v>
      </c>
      <c r="E29">
        <v>300</v>
      </c>
      <c r="F29" s="56" t="s">
        <v>857</v>
      </c>
      <c r="G29">
        <v>300</v>
      </c>
      <c r="I29" s="56" t="s">
        <v>857</v>
      </c>
      <c r="J29">
        <v>400</v>
      </c>
      <c r="K29" t="s">
        <v>882</v>
      </c>
      <c r="L29">
        <v>200</v>
      </c>
      <c r="N29" s="202" t="s">
        <v>910</v>
      </c>
      <c r="O29">
        <v>12</v>
      </c>
      <c r="Q29" t="s">
        <v>900</v>
      </c>
      <c r="R29">
        <v>300</v>
      </c>
    </row>
    <row r="30" spans="1:20" ht="16.5">
      <c r="A30" t="s">
        <v>875</v>
      </c>
      <c r="B30" s="202" t="s">
        <v>853</v>
      </c>
      <c r="C30" s="202">
        <v>60</v>
      </c>
      <c r="D30" t="s">
        <v>874</v>
      </c>
      <c r="E30">
        <v>30</v>
      </c>
      <c r="F30" s="56" t="s">
        <v>858</v>
      </c>
      <c r="G30">
        <v>300</v>
      </c>
      <c r="I30" s="56" t="s">
        <v>858</v>
      </c>
      <c r="J30">
        <v>500</v>
      </c>
      <c r="K30" t="s">
        <v>870</v>
      </c>
      <c r="L30">
        <v>200</v>
      </c>
      <c r="N30" s="202" t="s">
        <v>911</v>
      </c>
      <c r="O30">
        <v>6</v>
      </c>
      <c r="Q30" t="s">
        <v>901</v>
      </c>
      <c r="R30">
        <v>300</v>
      </c>
    </row>
    <row r="31" spans="1:20" ht="16.5">
      <c r="A31" t="s">
        <v>875</v>
      </c>
      <c r="B31" s="202" t="s">
        <v>854</v>
      </c>
      <c r="C31" s="202">
        <v>60</v>
      </c>
      <c r="D31" t="s">
        <v>922</v>
      </c>
      <c r="E31">
        <v>60</v>
      </c>
      <c r="F31" s="202" t="s">
        <v>861</v>
      </c>
      <c r="G31">
        <v>300</v>
      </c>
      <c r="I31" s="202" t="s">
        <v>861</v>
      </c>
      <c r="J31">
        <v>400</v>
      </c>
      <c r="K31" t="s">
        <v>871</v>
      </c>
      <c r="L31">
        <v>200</v>
      </c>
      <c r="N31" s="202" t="s">
        <v>841</v>
      </c>
      <c r="O31">
        <v>600</v>
      </c>
      <c r="Q31" t="s">
        <v>902</v>
      </c>
      <c r="R31">
        <v>200</v>
      </c>
    </row>
    <row r="32" spans="1:20" ht="16.5">
      <c r="A32" t="s">
        <v>875</v>
      </c>
      <c r="B32" s="202" t="s">
        <v>855</v>
      </c>
      <c r="C32" s="202">
        <v>60</v>
      </c>
      <c r="D32" t="s">
        <v>923</v>
      </c>
      <c r="E32">
        <v>60</v>
      </c>
      <c r="F32" s="202" t="s">
        <v>862</v>
      </c>
      <c r="G32">
        <v>300</v>
      </c>
      <c r="I32" s="202" t="s">
        <v>862</v>
      </c>
      <c r="J32">
        <v>600</v>
      </c>
      <c r="K32" t="s">
        <v>883</v>
      </c>
      <c r="L32">
        <v>600</v>
      </c>
      <c r="N32" s="202" t="s">
        <v>934</v>
      </c>
      <c r="O32">
        <v>300</v>
      </c>
      <c r="Q32" s="43" t="s">
        <v>903</v>
      </c>
      <c r="R32">
        <v>200</v>
      </c>
    </row>
    <row r="33" spans="1:18" ht="16.5">
      <c r="A33" t="s">
        <v>875</v>
      </c>
      <c r="B33" s="202" t="s">
        <v>856</v>
      </c>
      <c r="C33" s="202">
        <v>8</v>
      </c>
      <c r="D33" t="s">
        <v>924</v>
      </c>
      <c r="E33">
        <v>60</v>
      </c>
      <c r="F33" s="201" t="s">
        <v>863</v>
      </c>
      <c r="G33">
        <v>400</v>
      </c>
      <c r="I33" s="201" t="s">
        <v>863</v>
      </c>
      <c r="J33">
        <v>400</v>
      </c>
      <c r="K33" t="s">
        <v>884</v>
      </c>
      <c r="L33">
        <v>60</v>
      </c>
      <c r="N33" s="202" t="s">
        <v>933</v>
      </c>
      <c r="O33">
        <v>10</v>
      </c>
      <c r="Q33" s="201" t="s">
        <v>904</v>
      </c>
      <c r="R33">
        <v>200</v>
      </c>
    </row>
    <row r="34" spans="1:18" ht="16.5">
      <c r="A34" t="s">
        <v>875</v>
      </c>
      <c r="B34" s="56" t="s">
        <v>857</v>
      </c>
      <c r="C34" s="56">
        <v>60</v>
      </c>
      <c r="D34" t="s">
        <v>925</v>
      </c>
      <c r="E34">
        <v>60</v>
      </c>
      <c r="F34" s="202" t="s">
        <v>864</v>
      </c>
      <c r="G34">
        <v>80</v>
      </c>
      <c r="I34" s="202" t="s">
        <v>864</v>
      </c>
      <c r="J34">
        <v>500</v>
      </c>
      <c r="K34" t="s">
        <v>916</v>
      </c>
      <c r="L34">
        <v>320</v>
      </c>
      <c r="N34" s="202" t="s">
        <v>913</v>
      </c>
      <c r="O34">
        <v>180</v>
      </c>
      <c r="Q34" s="56" t="s">
        <v>905</v>
      </c>
      <c r="R34">
        <v>200</v>
      </c>
    </row>
    <row r="35" spans="1:18" ht="16.5">
      <c r="A35" t="s">
        <v>875</v>
      </c>
      <c r="B35" s="56" t="s">
        <v>858</v>
      </c>
      <c r="C35" s="56">
        <v>8</v>
      </c>
      <c r="D35" t="s">
        <v>926</v>
      </c>
      <c r="E35">
        <v>60</v>
      </c>
      <c r="F35" s="202" t="s">
        <v>888</v>
      </c>
      <c r="G35">
        <v>10</v>
      </c>
      <c r="I35" s="205" t="s">
        <v>929</v>
      </c>
      <c r="J35">
        <v>60</v>
      </c>
      <c r="K35" t="s">
        <v>917</v>
      </c>
      <c r="L35">
        <v>320</v>
      </c>
      <c r="N35" s="202" t="s">
        <v>914</v>
      </c>
      <c r="O35">
        <v>120</v>
      </c>
      <c r="Q35" s="56" t="s">
        <v>906</v>
      </c>
      <c r="R35">
        <v>200</v>
      </c>
    </row>
    <row r="36" spans="1:18" ht="16.5">
      <c r="A36" t="s">
        <v>875</v>
      </c>
      <c r="B36" s="202" t="s">
        <v>861</v>
      </c>
      <c r="C36" s="202">
        <v>60</v>
      </c>
      <c r="D36" t="s">
        <v>927</v>
      </c>
      <c r="E36">
        <v>60</v>
      </c>
      <c r="F36" s="203" t="s">
        <v>885</v>
      </c>
      <c r="G36">
        <v>10</v>
      </c>
      <c r="I36" s="202" t="s">
        <v>910</v>
      </c>
      <c r="J36">
        <v>100</v>
      </c>
      <c r="K36" t="s">
        <v>918</v>
      </c>
      <c r="L36">
        <v>320</v>
      </c>
      <c r="N36" s="202" t="s">
        <v>915</v>
      </c>
      <c r="O36">
        <v>20</v>
      </c>
      <c r="Q36" s="56" t="s">
        <v>907</v>
      </c>
      <c r="R36">
        <v>200</v>
      </c>
    </row>
    <row r="37" spans="1:18" ht="16.5">
      <c r="A37" t="s">
        <v>875</v>
      </c>
      <c r="B37" s="202" t="s">
        <v>862</v>
      </c>
      <c r="C37" s="202">
        <v>60</v>
      </c>
      <c r="F37" s="203" t="s">
        <v>886</v>
      </c>
      <c r="G37">
        <v>10</v>
      </c>
      <c r="I37" s="202" t="s">
        <v>911</v>
      </c>
      <c r="J37">
        <v>150</v>
      </c>
      <c r="K37" t="s">
        <v>919</v>
      </c>
      <c r="L37">
        <v>320</v>
      </c>
      <c r="Q37" s="56" t="s">
        <v>908</v>
      </c>
      <c r="R37">
        <v>200</v>
      </c>
    </row>
    <row r="38" spans="1:18" ht="16.5">
      <c r="A38" t="s">
        <v>875</v>
      </c>
      <c r="B38" s="201" t="s">
        <v>863</v>
      </c>
      <c r="C38" s="201">
        <v>8</v>
      </c>
      <c r="F38" s="203" t="s">
        <v>887</v>
      </c>
      <c r="G38">
        <v>10</v>
      </c>
      <c r="I38" s="202" t="s">
        <v>912</v>
      </c>
      <c r="J38">
        <v>50</v>
      </c>
      <c r="K38" t="s">
        <v>920</v>
      </c>
      <c r="L38">
        <v>320</v>
      </c>
      <c r="Q38" s="56" t="s">
        <v>908</v>
      </c>
      <c r="R38">
        <v>200</v>
      </c>
    </row>
    <row r="39" spans="1:18" ht="16.5">
      <c r="A39" t="s">
        <v>875</v>
      </c>
      <c r="B39" s="202" t="s">
        <v>864</v>
      </c>
      <c r="C39" s="202">
        <v>8</v>
      </c>
      <c r="F39" s="204" t="s">
        <v>889</v>
      </c>
      <c r="G39">
        <v>10</v>
      </c>
      <c r="I39" t="s">
        <v>898</v>
      </c>
      <c r="J39">
        <v>50</v>
      </c>
      <c r="K39" t="s">
        <v>921</v>
      </c>
      <c r="L39">
        <v>320</v>
      </c>
    </row>
    <row r="40" spans="1:18" ht="16.5">
      <c r="F40" s="204" t="s">
        <v>890</v>
      </c>
      <c r="G40">
        <v>10</v>
      </c>
      <c r="I40" t="s">
        <v>899</v>
      </c>
      <c r="J40">
        <v>50</v>
      </c>
    </row>
    <row r="41" spans="1:18" ht="16.5">
      <c r="F41" s="203" t="s">
        <v>891</v>
      </c>
      <c r="G41">
        <v>10</v>
      </c>
      <c r="I41" t="s">
        <v>900</v>
      </c>
      <c r="J41">
        <v>50</v>
      </c>
    </row>
    <row r="42" spans="1:18" ht="16.5">
      <c r="F42" s="203" t="s">
        <v>897</v>
      </c>
      <c r="G42">
        <v>10</v>
      </c>
      <c r="I42" t="s">
        <v>901</v>
      </c>
      <c r="J42">
        <v>50</v>
      </c>
    </row>
    <row r="43" spans="1:18">
      <c r="I43" t="s">
        <v>902</v>
      </c>
      <c r="J43">
        <v>50</v>
      </c>
    </row>
    <row r="44" spans="1:18" ht="16.5">
      <c r="I44" s="43" t="s">
        <v>903</v>
      </c>
      <c r="J44">
        <v>30</v>
      </c>
    </row>
    <row r="45" spans="1:18" ht="16.5">
      <c r="A45" t="s">
        <v>928</v>
      </c>
      <c r="I45" s="201" t="s">
        <v>904</v>
      </c>
      <c r="J45">
        <v>30</v>
      </c>
    </row>
    <row r="46" spans="1:18" ht="16.5">
      <c r="I46" s="56" t="s">
        <v>905</v>
      </c>
      <c r="J46">
        <v>30</v>
      </c>
    </row>
    <row r="47" spans="1:18" ht="16.5">
      <c r="I47" s="56" t="s">
        <v>906</v>
      </c>
      <c r="J47">
        <v>30</v>
      </c>
    </row>
    <row r="48" spans="1:18" ht="16.5">
      <c r="I48" s="56" t="s">
        <v>907</v>
      </c>
      <c r="J48">
        <v>30</v>
      </c>
    </row>
    <row r="49" spans="9:10" ht="16.5">
      <c r="I49" s="56" t="s">
        <v>908</v>
      </c>
      <c r="J49">
        <v>30</v>
      </c>
    </row>
    <row r="50" spans="9:10" ht="16.5">
      <c r="I50" s="56" t="s">
        <v>908</v>
      </c>
      <c r="J50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/>
  <cols>
    <col min="1" max="16384" width="9" style="56"/>
  </cols>
  <sheetData>
    <row r="42" spans="3:5" ht="17.25" thickBot="1"/>
    <row r="43" spans="3:5">
      <c r="C43" s="46"/>
      <c r="D43" s="47" t="s">
        <v>329</v>
      </c>
      <c r="E43" s="48"/>
    </row>
    <row r="44" spans="3:5">
      <c r="C44" s="49"/>
      <c r="D44" s="50"/>
      <c r="E44" s="51"/>
    </row>
    <row r="45" spans="3:5">
      <c r="C45" s="52" t="s">
        <v>115</v>
      </c>
      <c r="D45" s="50"/>
      <c r="E45" s="51"/>
    </row>
    <row r="46" spans="3:5">
      <c r="C46" s="52" t="s">
        <v>330</v>
      </c>
      <c r="D46" s="50"/>
      <c r="E46" s="51"/>
    </row>
    <row r="47" spans="3:5">
      <c r="C47" s="52" t="s">
        <v>331</v>
      </c>
      <c r="D47" s="50"/>
      <c r="E47" s="51"/>
    </row>
    <row r="48" spans="3:5">
      <c r="C48" s="52" t="s">
        <v>332</v>
      </c>
      <c r="D48" s="50"/>
      <c r="E48" s="51"/>
    </row>
    <row r="49" spans="3:5">
      <c r="C49" s="52" t="s">
        <v>333</v>
      </c>
      <c r="D49" s="50"/>
      <c r="E49" s="51"/>
    </row>
    <row r="50" spans="3:5" ht="17.25" thickBot="1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>
      <c r="D2" s="1" t="s">
        <v>56</v>
      </c>
      <c r="G2" s="161" t="s">
        <v>45</v>
      </c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</row>
    <row r="3" spans="1:32" ht="21">
      <c r="G3" s="96" t="s">
        <v>147</v>
      </c>
      <c r="H3" s="170" t="s">
        <v>183</v>
      </c>
      <c r="I3" s="176" t="s">
        <v>139</v>
      </c>
      <c r="J3" s="177"/>
      <c r="K3" s="177"/>
      <c r="L3" s="178"/>
      <c r="M3" s="176" t="s">
        <v>138</v>
      </c>
      <c r="N3" s="177"/>
      <c r="O3" s="178"/>
      <c r="P3" s="165" t="s">
        <v>34</v>
      </c>
      <c r="Q3" s="166"/>
      <c r="R3" s="167" t="s">
        <v>159</v>
      </c>
      <c r="S3" s="168"/>
      <c r="T3" s="168"/>
      <c r="U3" s="168"/>
      <c r="V3" s="168"/>
      <c r="W3" s="168"/>
      <c r="X3" s="168"/>
      <c r="Y3" s="168"/>
      <c r="Z3" s="168"/>
      <c r="AA3" s="168"/>
      <c r="AB3" s="169"/>
      <c r="AC3" s="173" t="s">
        <v>171</v>
      </c>
      <c r="AD3" s="163"/>
    </row>
    <row r="4" spans="1:32" s="125" customFormat="1" ht="36" customHeight="1">
      <c r="A4" s="186" t="s">
        <v>165</v>
      </c>
      <c r="B4" s="190" t="s">
        <v>164</v>
      </c>
      <c r="C4" s="170" t="s">
        <v>149</v>
      </c>
      <c r="D4" s="164" t="s">
        <v>46</v>
      </c>
      <c r="E4" s="164"/>
      <c r="F4" s="164"/>
      <c r="G4" s="179" t="s">
        <v>148</v>
      </c>
      <c r="H4" s="171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85" t="s">
        <v>195</v>
      </c>
      <c r="T4" s="185"/>
      <c r="U4" s="124"/>
      <c r="V4" s="191" t="s">
        <v>37</v>
      </c>
      <c r="W4" s="185"/>
      <c r="X4" s="120" t="s">
        <v>38</v>
      </c>
      <c r="Y4" s="185" t="s">
        <v>39</v>
      </c>
      <c r="Z4" s="185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>
      <c r="A5" s="187"/>
      <c r="B5" s="190"/>
      <c r="C5" s="172"/>
      <c r="D5" s="109" t="s">
        <v>43</v>
      </c>
      <c r="E5" s="109" t="s">
        <v>113</v>
      </c>
      <c r="F5" s="109" t="s">
        <v>44</v>
      </c>
      <c r="G5" s="180"/>
      <c r="H5" s="172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>
      <c r="A6" s="35">
        <v>1</v>
      </c>
      <c r="B6" s="35">
        <v>0</v>
      </c>
      <c r="C6" s="194" t="s">
        <v>263</v>
      </c>
      <c r="D6" s="181" t="s">
        <v>129</v>
      </c>
      <c r="E6" s="181" t="s">
        <v>51</v>
      </c>
      <c r="F6" s="183" t="s">
        <v>175</v>
      </c>
      <c r="G6" s="12" t="s">
        <v>174</v>
      </c>
      <c r="H6" s="192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>
      <c r="A7" s="43">
        <v>1</v>
      </c>
      <c r="B7" s="43">
        <v>0</v>
      </c>
      <c r="C7" s="195"/>
      <c r="D7" s="182"/>
      <c r="E7" s="182"/>
      <c r="F7" s="184"/>
      <c r="G7" s="11" t="s">
        <v>176</v>
      </c>
      <c r="H7" s="193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>
      <c r="A8" s="43">
        <v>1</v>
      </c>
      <c r="B8" s="43">
        <v>0</v>
      </c>
      <c r="C8" s="195"/>
      <c r="D8" s="182"/>
      <c r="E8" s="182"/>
      <c r="F8" s="184"/>
      <c r="G8" s="11" t="s">
        <v>177</v>
      </c>
      <c r="H8" s="193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>
      <c r="A9" s="43">
        <v>1</v>
      </c>
      <c r="B9" s="43">
        <v>0</v>
      </c>
      <c r="C9" s="195"/>
      <c r="D9" s="182"/>
      <c r="E9" s="182"/>
      <c r="F9" s="184"/>
      <c r="G9" s="11" t="s">
        <v>178</v>
      </c>
      <c r="H9" s="193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>
      <c r="A15" s="56">
        <v>20</v>
      </c>
      <c r="B15" s="56">
        <v>2</v>
      </c>
      <c r="C15" s="44" t="s">
        <v>173</v>
      </c>
      <c r="D15" s="188" t="s">
        <v>48</v>
      </c>
      <c r="E15" s="188" t="s">
        <v>51</v>
      </c>
      <c r="F15" s="184" t="s">
        <v>49</v>
      </c>
      <c r="G15" s="44" t="s">
        <v>161</v>
      </c>
      <c r="H15" s="189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>
      <c r="A16" s="56">
        <v>20</v>
      </c>
      <c r="B16" s="56">
        <v>2</v>
      </c>
      <c r="C16" s="44" t="s">
        <v>162</v>
      </c>
      <c r="D16" s="188"/>
      <c r="E16" s="188"/>
      <c r="F16" s="184"/>
      <c r="G16" s="44" t="s">
        <v>162</v>
      </c>
      <c r="H16" s="189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>
      <c r="A17" s="56">
        <v>20</v>
      </c>
      <c r="B17" s="56">
        <v>2</v>
      </c>
      <c r="C17" s="44" t="s">
        <v>160</v>
      </c>
      <c r="D17" s="188"/>
      <c r="E17" s="188"/>
      <c r="F17" s="184"/>
      <c r="G17" s="44" t="s">
        <v>160</v>
      </c>
      <c r="H17" s="189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>
      <c r="A19" s="45">
        <v>20</v>
      </c>
      <c r="B19" s="56">
        <v>2</v>
      </c>
      <c r="C19" s="36" t="s">
        <v>131</v>
      </c>
      <c r="D19" s="174" t="s">
        <v>92</v>
      </c>
      <c r="E19" s="174" t="s">
        <v>90</v>
      </c>
      <c r="F19" s="175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>
      <c r="A20" s="45">
        <v>20</v>
      </c>
      <c r="B20" s="56">
        <v>2</v>
      </c>
      <c r="C20" s="36" t="s">
        <v>132</v>
      </c>
      <c r="D20" s="174"/>
      <c r="E20" s="174"/>
      <c r="F20" s="175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>
      <c r="D55" s="31"/>
      <c r="E55" s="31"/>
      <c r="AB55" s="24"/>
    </row>
    <row r="56" spans="1:30" s="43" customFormat="1">
      <c r="D56" s="31"/>
      <c r="E56" s="31" t="s">
        <v>251</v>
      </c>
      <c r="F56" s="43" t="s">
        <v>252</v>
      </c>
      <c r="AB56" s="24"/>
    </row>
    <row r="57" spans="1:30" s="10" customFormat="1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>
      <c r="D61" s="31"/>
      <c r="E61" s="31"/>
      <c r="AB61" s="24"/>
    </row>
    <row r="62" spans="1:30" s="43" customFormat="1">
      <c r="D62" s="31"/>
      <c r="E62" s="31" t="s">
        <v>198</v>
      </c>
      <c r="F62" s="43" t="s">
        <v>200</v>
      </c>
      <c r="AB62" s="24"/>
    </row>
    <row r="63" spans="1:30" s="10" customFormat="1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>
      <c r="D64" s="31"/>
      <c r="G64" s="43" t="s">
        <v>202</v>
      </c>
      <c r="AB64" s="24"/>
    </row>
    <row r="65" spans="1:30" s="10" customFormat="1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>
      <c r="D69" s="31"/>
      <c r="E69" s="31"/>
      <c r="F69" s="43" t="s">
        <v>207</v>
      </c>
      <c r="G69" s="43" t="s">
        <v>208</v>
      </c>
      <c r="AB69" s="24"/>
    </row>
    <row r="70" spans="1:30" s="43" customFormat="1">
      <c r="D70" s="31"/>
      <c r="E70" s="31"/>
      <c r="G70" s="43" t="s">
        <v>209</v>
      </c>
      <c r="AB70" s="24"/>
    </row>
    <row r="71" spans="1:30" s="43" customFormat="1">
      <c r="D71" s="31"/>
      <c r="E71" s="31"/>
      <c r="G71" s="43" t="s">
        <v>210</v>
      </c>
      <c r="AB71" s="24"/>
    </row>
    <row r="72" spans="1:30" s="43" customFormat="1">
      <c r="D72" s="31"/>
      <c r="E72" s="31"/>
      <c r="G72" s="43" t="s">
        <v>211</v>
      </c>
      <c r="AB72" s="24"/>
    </row>
    <row r="73" spans="1:30" s="43" customFormat="1">
      <c r="D73" s="31"/>
      <c r="E73" s="31"/>
      <c r="AB73" s="24"/>
    </row>
    <row r="74" spans="1:30" s="43" customFormat="1">
      <c r="D74" s="31"/>
      <c r="E74" s="31"/>
      <c r="F74" s="43" t="s">
        <v>218</v>
      </c>
      <c r="G74" s="43" t="s">
        <v>214</v>
      </c>
      <c r="AB74" s="24"/>
    </row>
    <row r="75" spans="1:30" s="43" customFormat="1">
      <c r="D75" s="31"/>
      <c r="E75" s="31"/>
      <c r="G75" s="126" t="s">
        <v>215</v>
      </c>
      <c r="H75" s="126" t="s">
        <v>216</v>
      </c>
      <c r="AB75" s="24"/>
    </row>
    <row r="76" spans="1:30" s="43" customFormat="1">
      <c r="D76" s="31"/>
      <c r="E76" s="31"/>
      <c r="H76" s="126" t="s">
        <v>217</v>
      </c>
      <c r="AB76" s="24"/>
    </row>
    <row r="77" spans="1:30" s="43" customFormat="1">
      <c r="D77" s="31"/>
      <c r="E77" s="31"/>
      <c r="AB77" s="24"/>
    </row>
    <row r="78" spans="1:30" s="10" customFormat="1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>
      <c r="D80" s="31"/>
      <c r="E80" s="31"/>
      <c r="G80" s="43" t="s">
        <v>221</v>
      </c>
      <c r="AB80" s="24"/>
    </row>
    <row r="81" spans="1:30" s="10" customFormat="1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>
      <c r="D83" s="31"/>
      <c r="E83" s="31"/>
      <c r="F83" s="43" t="s">
        <v>224</v>
      </c>
      <c r="AB83" s="24"/>
    </row>
    <row r="84" spans="1:30" s="43" customFormat="1">
      <c r="D84" s="31"/>
      <c r="E84" s="31"/>
      <c r="F84" s="43" t="s">
        <v>225</v>
      </c>
      <c r="AB84" s="24"/>
    </row>
    <row r="85" spans="1:30" s="43" customFormat="1">
      <c r="D85" s="31"/>
      <c r="E85" s="31"/>
      <c r="AB85" s="24"/>
    </row>
    <row r="86" spans="1:30" s="10" customFormat="1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>
      <c r="D88" s="31"/>
      <c r="E88" s="31"/>
      <c r="F88" s="43" t="s">
        <v>226</v>
      </c>
      <c r="G88" s="43" t="s">
        <v>228</v>
      </c>
      <c r="AB88" s="24"/>
    </row>
    <row r="89" spans="1:30" s="43" customFormat="1">
      <c r="D89" s="31"/>
      <c r="E89" s="31"/>
      <c r="F89" s="43" t="s">
        <v>227</v>
      </c>
      <c r="AB89" s="24"/>
    </row>
    <row r="90" spans="1:30" s="10" customFormat="1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>
      <c r="F93" s="43" t="s">
        <v>230</v>
      </c>
      <c r="G93" s="43" t="s">
        <v>232</v>
      </c>
      <c r="H93" s="43" t="s">
        <v>260</v>
      </c>
      <c r="AB93" s="24"/>
    </row>
    <row r="94" spans="1:30" s="43" customFormat="1">
      <c r="F94" s="43" t="s">
        <v>233</v>
      </c>
      <c r="G94" s="43" t="s">
        <v>234</v>
      </c>
      <c r="AB94" s="24"/>
    </row>
    <row r="95" spans="1:30" s="43" customFormat="1">
      <c r="F95" s="43" t="s">
        <v>231</v>
      </c>
      <c r="AB95" s="24"/>
    </row>
    <row r="96" spans="1:30" s="43" customFormat="1">
      <c r="AB96" s="24"/>
    </row>
    <row r="97" spans="1:30" s="43" customFormat="1">
      <c r="AB97" s="24"/>
    </row>
    <row r="98" spans="1:30" s="43" customFormat="1">
      <c r="AB98" s="24"/>
    </row>
    <row r="99" spans="1:30" s="43" customFormat="1">
      <c r="AB99" s="24"/>
    </row>
    <row r="100" spans="1:30" s="43" customFormat="1">
      <c r="D100" s="43" t="s">
        <v>261</v>
      </c>
      <c r="AB100" s="24"/>
    </row>
    <row r="101" spans="1:30" s="43" customFormat="1">
      <c r="D101" s="43" t="s">
        <v>262</v>
      </c>
      <c r="AB101" s="24"/>
    </row>
    <row r="102" spans="1:30" s="10" customFormat="1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3.5"/>
  <cols>
    <col min="1" max="1" width="15.2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355</v>
      </c>
      <c r="B2" s="199" t="s">
        <v>381</v>
      </c>
      <c r="C2" s="199"/>
      <c r="D2" s="199"/>
      <c r="E2" s="199"/>
      <c r="F2" s="199" t="s">
        <v>382</v>
      </c>
      <c r="G2" s="199"/>
      <c r="H2" s="199"/>
      <c r="I2" s="199"/>
      <c r="J2" s="199" t="s">
        <v>383</v>
      </c>
      <c r="K2" s="199"/>
      <c r="L2" s="199"/>
      <c r="M2" s="199"/>
      <c r="N2" s="199" t="s">
        <v>384</v>
      </c>
      <c r="O2" s="199"/>
      <c r="P2" s="199"/>
      <c r="Q2" s="199"/>
      <c r="R2" s="199" t="s">
        <v>385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>
      <c r="A34" t="s">
        <v>345</v>
      </c>
    </row>
    <row r="35" spans="1:33">
      <c r="A35" t="s">
        <v>346</v>
      </c>
      <c r="B35" s="198" t="s">
        <v>365</v>
      </c>
      <c r="C35" s="198"/>
      <c r="D35" s="198"/>
      <c r="E35" s="198"/>
      <c r="F35" s="198" t="s">
        <v>366</v>
      </c>
      <c r="G35" s="198"/>
      <c r="H35" s="198"/>
      <c r="I35" s="198"/>
      <c r="J35" s="198" t="s">
        <v>367</v>
      </c>
      <c r="K35" s="198"/>
      <c r="L35" s="198"/>
      <c r="M35" s="198"/>
      <c r="N35" s="198" t="s">
        <v>368</v>
      </c>
      <c r="O35" s="198"/>
      <c r="P35" s="198"/>
      <c r="Q35" s="198"/>
      <c r="R35" s="198" t="s">
        <v>369</v>
      </c>
      <c r="S35" s="198"/>
      <c r="T35" s="198"/>
      <c r="U35" s="198"/>
      <c r="V35" s="198" t="s">
        <v>370</v>
      </c>
      <c r="W35" s="198"/>
      <c r="X35" s="198"/>
      <c r="Y35" s="198"/>
      <c r="Z35" s="198" t="s">
        <v>371</v>
      </c>
      <c r="AA35" s="198"/>
      <c r="AB35" s="198"/>
      <c r="AC35" s="198"/>
      <c r="AD35" s="198" t="s">
        <v>372</v>
      </c>
      <c r="AE35" s="198"/>
      <c r="AF35" s="198"/>
      <c r="AG35" s="198"/>
    </row>
    <row r="37" spans="1:33">
      <c r="A37" t="s">
        <v>735</v>
      </c>
    </row>
    <row r="39" spans="1:33">
      <c r="I39" t="s">
        <v>415</v>
      </c>
    </row>
    <row r="40" spans="1:33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6">
        <v>1</v>
      </c>
      <c r="I41">
        <v>1</v>
      </c>
      <c r="J41">
        <v>1</v>
      </c>
    </row>
    <row r="42" spans="1:33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6"/>
      <c r="I42">
        <v>2</v>
      </c>
      <c r="J42">
        <v>1</v>
      </c>
    </row>
    <row r="43" spans="1:33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6"/>
      <c r="I43">
        <v>3</v>
      </c>
      <c r="J43">
        <v>2</v>
      </c>
    </row>
    <row r="44" spans="1:33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6"/>
      <c r="I44">
        <v>4</v>
      </c>
      <c r="J44">
        <v>2</v>
      </c>
    </row>
    <row r="45" spans="1:33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6"/>
      <c r="I45">
        <v>5</v>
      </c>
      <c r="J45">
        <v>3</v>
      </c>
    </row>
    <row r="46" spans="1:33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6"/>
      <c r="I46">
        <v>6</v>
      </c>
      <c r="J46">
        <v>3</v>
      </c>
    </row>
    <row r="47" spans="1:33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6"/>
      <c r="I47">
        <v>7</v>
      </c>
      <c r="J47">
        <v>4</v>
      </c>
    </row>
    <row r="48" spans="1:33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6"/>
      <c r="I48">
        <v>8</v>
      </c>
      <c r="J48">
        <v>4</v>
      </c>
    </row>
    <row r="49" spans="2:10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6">
        <v>2</v>
      </c>
      <c r="I49">
        <v>1</v>
      </c>
      <c r="J49">
        <v>5</v>
      </c>
    </row>
    <row r="50" spans="2:10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6"/>
      <c r="I50">
        <v>2</v>
      </c>
      <c r="J50">
        <v>5</v>
      </c>
    </row>
    <row r="51" spans="2:10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6"/>
      <c r="I51">
        <v>3</v>
      </c>
      <c r="J51">
        <v>6</v>
      </c>
    </row>
    <row r="52" spans="2:10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6"/>
      <c r="I52">
        <v>4</v>
      </c>
      <c r="J52">
        <v>7</v>
      </c>
    </row>
    <row r="53" spans="2:10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6"/>
      <c r="I53">
        <v>5</v>
      </c>
      <c r="J53">
        <v>7</v>
      </c>
    </row>
    <row r="54" spans="2:10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6"/>
      <c r="I54">
        <v>6</v>
      </c>
      <c r="J54">
        <v>8</v>
      </c>
    </row>
    <row r="55" spans="2:10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6"/>
      <c r="I55">
        <v>7</v>
      </c>
      <c r="J55">
        <v>8</v>
      </c>
    </row>
    <row r="56" spans="2:10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6"/>
      <c r="I56">
        <v>8</v>
      </c>
      <c r="J56">
        <v>9</v>
      </c>
    </row>
    <row r="57" spans="2:10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6">
        <v>3</v>
      </c>
      <c r="I57">
        <v>1</v>
      </c>
      <c r="J57">
        <v>9</v>
      </c>
    </row>
    <row r="58" spans="2:10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6"/>
      <c r="I58">
        <v>2</v>
      </c>
      <c r="J58">
        <v>10</v>
      </c>
    </row>
    <row r="59" spans="2:10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6"/>
      <c r="I59">
        <v>3</v>
      </c>
      <c r="J59">
        <v>10</v>
      </c>
    </row>
    <row r="60" spans="2:10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6"/>
      <c r="I60">
        <v>4</v>
      </c>
      <c r="J60">
        <v>11</v>
      </c>
    </row>
    <row r="61" spans="2:10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6"/>
      <c r="I61">
        <v>5</v>
      </c>
      <c r="J61">
        <v>12</v>
      </c>
    </row>
    <row r="62" spans="2:10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6"/>
      <c r="I62">
        <v>6</v>
      </c>
      <c r="J62">
        <v>12</v>
      </c>
    </row>
    <row r="63" spans="2:10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6"/>
      <c r="I63">
        <v>7</v>
      </c>
      <c r="J63">
        <v>13</v>
      </c>
    </row>
    <row r="64" spans="2:10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6"/>
      <c r="I64">
        <v>8</v>
      </c>
      <c r="J64">
        <v>13</v>
      </c>
    </row>
    <row r="65" spans="2:10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6">
        <v>4</v>
      </c>
      <c r="I65">
        <v>1</v>
      </c>
      <c r="J65">
        <v>14</v>
      </c>
    </row>
    <row r="66" spans="2:10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6"/>
      <c r="I66">
        <v>2</v>
      </c>
      <c r="J66">
        <v>14</v>
      </c>
    </row>
    <row r="67" spans="2:10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6"/>
      <c r="I67">
        <v>3</v>
      </c>
      <c r="J67">
        <v>15</v>
      </c>
    </row>
    <row r="68" spans="2:10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6"/>
      <c r="I68">
        <v>4</v>
      </c>
      <c r="J68">
        <v>15</v>
      </c>
    </row>
    <row r="69" spans="2:10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6"/>
      <c r="I69">
        <v>5</v>
      </c>
      <c r="J69">
        <v>16</v>
      </c>
    </row>
    <row r="70" spans="2:10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6"/>
      <c r="I70">
        <v>6</v>
      </c>
      <c r="J70">
        <v>17</v>
      </c>
    </row>
    <row r="71" spans="2:10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6"/>
      <c r="I71">
        <v>7</v>
      </c>
      <c r="J71">
        <v>17</v>
      </c>
    </row>
    <row r="72" spans="2:10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6"/>
      <c r="I72">
        <v>8</v>
      </c>
      <c r="J72">
        <v>18</v>
      </c>
    </row>
    <row r="73" spans="2:10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6">
        <v>5</v>
      </c>
      <c r="I73">
        <v>1</v>
      </c>
      <c r="J73">
        <v>18</v>
      </c>
    </row>
    <row r="74" spans="2:10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6"/>
      <c r="I74">
        <v>2</v>
      </c>
      <c r="J74">
        <v>19</v>
      </c>
    </row>
    <row r="75" spans="2:10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6"/>
      <c r="I75">
        <v>3</v>
      </c>
      <c r="J75">
        <v>20</v>
      </c>
    </row>
    <row r="76" spans="2:10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6"/>
      <c r="I76">
        <v>4</v>
      </c>
      <c r="J76">
        <v>21</v>
      </c>
    </row>
    <row r="77" spans="2:10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6"/>
      <c r="I77">
        <v>5</v>
      </c>
      <c r="J77">
        <v>22</v>
      </c>
    </row>
    <row r="78" spans="2:10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6"/>
      <c r="I78">
        <v>6</v>
      </c>
      <c r="J78">
        <v>23</v>
      </c>
    </row>
    <row r="79" spans="2:10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6"/>
      <c r="I79">
        <v>7</v>
      </c>
      <c r="J79">
        <v>25</v>
      </c>
    </row>
    <row r="80" spans="2:10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6"/>
      <c r="I80">
        <v>8</v>
      </c>
      <c r="J80">
        <v>26</v>
      </c>
    </row>
    <row r="81" spans="2:10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6">
        <v>6</v>
      </c>
      <c r="I81">
        <v>1</v>
      </c>
      <c r="J81">
        <v>27</v>
      </c>
    </row>
    <row r="82" spans="2:10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6"/>
      <c r="I82">
        <v>2</v>
      </c>
      <c r="J82">
        <v>29</v>
      </c>
    </row>
    <row r="83" spans="2:10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6"/>
      <c r="I83">
        <v>3</v>
      </c>
      <c r="J83">
        <v>31</v>
      </c>
    </row>
    <row r="84" spans="2:10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6"/>
      <c r="I84">
        <v>4</v>
      </c>
      <c r="J84">
        <v>33</v>
      </c>
    </row>
    <row r="85" spans="2:10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6"/>
      <c r="I85">
        <v>5</v>
      </c>
      <c r="J85">
        <v>35</v>
      </c>
    </row>
    <row r="86" spans="2:10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6"/>
      <c r="I86">
        <v>6</v>
      </c>
      <c r="J86">
        <v>37</v>
      </c>
    </row>
    <row r="87" spans="2:10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6"/>
      <c r="I87">
        <v>7</v>
      </c>
      <c r="J87">
        <v>39</v>
      </c>
    </row>
    <row r="88" spans="2:10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6"/>
      <c r="I88">
        <v>8</v>
      </c>
      <c r="J88">
        <v>40</v>
      </c>
    </row>
    <row r="89" spans="2:10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6">
        <v>7</v>
      </c>
      <c r="I89">
        <v>1</v>
      </c>
      <c r="J89">
        <v>42</v>
      </c>
    </row>
    <row r="90" spans="2:10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6"/>
      <c r="I90">
        <v>2</v>
      </c>
      <c r="J90">
        <v>44</v>
      </c>
    </row>
    <row r="91" spans="2:10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6"/>
      <c r="I91">
        <v>3</v>
      </c>
      <c r="J91">
        <v>47</v>
      </c>
    </row>
    <row r="92" spans="2:10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6"/>
      <c r="I92">
        <v>4</v>
      </c>
      <c r="J92">
        <v>49</v>
      </c>
    </row>
    <row r="93" spans="2:10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6"/>
      <c r="I93">
        <v>5</v>
      </c>
      <c r="J93">
        <v>50</v>
      </c>
    </row>
    <row r="94" spans="2:10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6"/>
      <c r="I94">
        <v>6</v>
      </c>
      <c r="J94">
        <v>53</v>
      </c>
    </row>
    <row r="95" spans="2:10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6"/>
      <c r="I95">
        <v>7</v>
      </c>
      <c r="J95">
        <v>53</v>
      </c>
    </row>
    <row r="96" spans="2:10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6"/>
      <c r="I96">
        <v>8</v>
      </c>
      <c r="J96">
        <v>57</v>
      </c>
    </row>
    <row r="97" spans="2:10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6">
        <v>8</v>
      </c>
      <c r="I97">
        <v>1</v>
      </c>
      <c r="J97">
        <v>57</v>
      </c>
    </row>
    <row r="98" spans="2:10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6"/>
      <c r="I98">
        <v>2</v>
      </c>
      <c r="J98">
        <v>57</v>
      </c>
    </row>
    <row r="99" spans="2:10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6"/>
      <c r="I99">
        <v>3</v>
      </c>
      <c r="J99">
        <v>61</v>
      </c>
    </row>
    <row r="100" spans="2:10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6"/>
      <c r="I100">
        <v>4</v>
      </c>
      <c r="J100">
        <v>61</v>
      </c>
    </row>
    <row r="101" spans="2:10">
      <c r="H101" s="196"/>
      <c r="I101">
        <v>5</v>
      </c>
      <c r="J101">
        <v>61</v>
      </c>
    </row>
    <row r="102" spans="2:10">
      <c r="H102" s="196"/>
      <c r="I102">
        <v>6</v>
      </c>
      <c r="J102">
        <v>61</v>
      </c>
    </row>
    <row r="103" spans="2:10">
      <c r="H103" s="196"/>
      <c r="I103">
        <v>7</v>
      </c>
      <c r="J103">
        <v>63</v>
      </c>
    </row>
    <row r="104" spans="2:10">
      <c r="H104" s="196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9"/>
  <sheetViews>
    <sheetView workbookViewId="0">
      <selection activeCell="E43" sqref="E43"/>
    </sheetView>
  </sheetViews>
  <sheetFormatPr defaultRowHeight="13.5" outlineLevelRow="1"/>
  <cols>
    <col min="5" max="5" width="11.75" customWidth="1"/>
  </cols>
  <sheetData>
    <row r="3" spans="2:16">
      <c r="I3" t="s">
        <v>450</v>
      </c>
      <c r="K3">
        <v>1.3</v>
      </c>
    </row>
    <row r="4" spans="2:16">
      <c r="C4" t="s">
        <v>437</v>
      </c>
      <c r="I4" t="s">
        <v>470</v>
      </c>
      <c r="N4" t="s">
        <v>512</v>
      </c>
      <c r="P4">
        <v>3</v>
      </c>
    </row>
    <row r="5" spans="2:16">
      <c r="B5" t="s">
        <v>443</v>
      </c>
      <c r="C5">
        <v>20</v>
      </c>
    </row>
    <row r="6" spans="2:16">
      <c r="C6" t="s">
        <v>441</v>
      </c>
    </row>
    <row r="7" spans="2:16">
      <c r="F7" t="s">
        <v>484</v>
      </c>
      <c r="G7" t="s">
        <v>485</v>
      </c>
      <c r="I7" t="s">
        <v>483</v>
      </c>
      <c r="J7">
        <v>15</v>
      </c>
    </row>
    <row r="8" spans="2:16" outlineLevel="1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486</v>
      </c>
      <c r="K8" t="s">
        <v>487</v>
      </c>
      <c r="M8" t="s">
        <v>488</v>
      </c>
    </row>
    <row r="9" spans="2:16" outlineLevel="1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</row>
    <row r="10" spans="2:16" outlineLevel="1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</row>
    <row r="11" spans="2:16" outlineLevel="1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</row>
    <row r="12" spans="2:16" outlineLevel="1">
      <c r="B12" s="139">
        <v>5</v>
      </c>
      <c r="C12" s="139">
        <v>17</v>
      </c>
      <c r="D12" s="139" t="s">
        <v>451</v>
      </c>
      <c r="F12">
        <f>B12*$K$3*100+剧情副本产出分析!$F$58*10</f>
        <v>2190</v>
      </c>
      <c r="G12">
        <f>SUM($F$8:F12)</f>
        <v>9650</v>
      </c>
      <c r="H12">
        <v>18</v>
      </c>
    </row>
    <row r="13" spans="2:16" outlineLevel="1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</row>
    <row r="14" spans="2:16" outlineLevel="1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</row>
    <row r="15" spans="2:16" outlineLevel="1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</row>
    <row r="16" spans="2:16" outlineLevel="1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</row>
    <row r="17" spans="1:8" outlineLevel="1">
      <c r="B17" s="139">
        <v>10</v>
      </c>
      <c r="C17" s="139">
        <v>23</v>
      </c>
      <c r="D17" s="139" t="s">
        <v>447</v>
      </c>
      <c r="F17">
        <f>B17*$K$3*100+剧情副本产出分析!$F$58*10</f>
        <v>2840</v>
      </c>
      <c r="G17">
        <f>SUM($F$8:F17)</f>
        <v>22550</v>
      </c>
      <c r="H17">
        <v>23</v>
      </c>
    </row>
    <row r="18" spans="1:8" outlineLevel="1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</row>
    <row r="19" spans="1:8" outlineLevel="1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</row>
    <row r="20" spans="1:8" outlineLevel="1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</row>
    <row r="21" spans="1:8" outlineLevel="1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</row>
    <row r="22" spans="1:8" outlineLevel="1">
      <c r="B22" s="139">
        <v>15</v>
      </c>
      <c r="C22" s="139">
        <v>28</v>
      </c>
      <c r="D22" s="139" t="s">
        <v>448</v>
      </c>
      <c r="F22">
        <f>B22*$K$3*100+剧情副本产出分析!$F$58*10</f>
        <v>3490</v>
      </c>
      <c r="G22">
        <f>SUM($F$8:F22)</f>
        <v>38700</v>
      </c>
      <c r="H22">
        <v>28</v>
      </c>
    </row>
    <row r="23" spans="1:8" outlineLevel="1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</row>
    <row r="24" spans="1:8" outlineLevel="1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</row>
    <row r="25" spans="1:8" outlineLevel="1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</row>
    <row r="26" spans="1:8" outlineLevel="1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</row>
    <row r="27" spans="1:8" outlineLevel="1">
      <c r="B27" s="139">
        <v>20</v>
      </c>
      <c r="C27" s="139">
        <v>33</v>
      </c>
      <c r="D27" s="139" t="s">
        <v>449</v>
      </c>
      <c r="F27">
        <f>B27*$K$3*100+剧情副本产出分析!$F$58*10</f>
        <v>4140</v>
      </c>
      <c r="G27">
        <f>SUM($F$8:F27)</f>
        <v>58100</v>
      </c>
      <c r="H27">
        <v>33</v>
      </c>
    </row>
    <row r="31" spans="1:8">
      <c r="C31" t="s">
        <v>438</v>
      </c>
    </row>
    <row r="32" spans="1:8">
      <c r="B32" t="s">
        <v>444</v>
      </c>
      <c r="C32">
        <v>30</v>
      </c>
      <c r="D32" t="s">
        <v>446</v>
      </c>
    </row>
    <row r="33" spans="2:8">
      <c r="C33" t="s">
        <v>445</v>
      </c>
    </row>
    <row r="35" spans="2:8" outlineLevel="1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</row>
    <row r="36" spans="2:8" outlineLevel="1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</row>
    <row r="37" spans="2:8" outlineLevel="1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</row>
    <row r="38" spans="2:8" outlineLevel="1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</row>
    <row r="39" spans="2:8" outlineLevel="1">
      <c r="B39" s="139">
        <v>5</v>
      </c>
      <c r="C39" s="139">
        <v>24</v>
      </c>
      <c r="D39" s="139" t="s">
        <v>452</v>
      </c>
      <c r="F39">
        <f>B39*$K$3*100+剧情副本产出分析!$F$68*10</f>
        <v>3210</v>
      </c>
      <c r="G39">
        <f>SUM($F$35:F39)</f>
        <v>14750</v>
      </c>
      <c r="H39">
        <v>23</v>
      </c>
    </row>
    <row r="40" spans="2:8" outlineLevel="1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</row>
    <row r="41" spans="2:8" outlineLevel="1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</row>
    <row r="42" spans="2:8" outlineLevel="1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</row>
    <row r="43" spans="2:8" outlineLevel="1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</row>
    <row r="44" spans="2:8" outlineLevel="1">
      <c r="B44" s="139">
        <v>10</v>
      </c>
      <c r="C44" s="139">
        <v>29</v>
      </c>
      <c r="D44" s="139" t="s">
        <v>453</v>
      </c>
      <c r="F44">
        <f>B44*$K$3*100+剧情副本产出分析!$F$68*10</f>
        <v>3860</v>
      </c>
      <c r="G44">
        <f>SUM($F$35:F44)</f>
        <v>32750</v>
      </c>
      <c r="H44">
        <v>28</v>
      </c>
    </row>
    <row r="45" spans="2:8" outlineLevel="1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</row>
    <row r="46" spans="2:8" outlineLevel="1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</row>
    <row r="47" spans="2:8" outlineLevel="1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</row>
    <row r="48" spans="2:8" outlineLevel="1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</row>
    <row r="49" spans="2:8" outlineLevel="1">
      <c r="B49" s="139">
        <v>15</v>
      </c>
      <c r="C49" s="139">
        <v>32</v>
      </c>
      <c r="D49" s="139" t="s">
        <v>454</v>
      </c>
      <c r="F49">
        <f>B49*$K$3*100+剧情副本产出分析!$F$68*10</f>
        <v>4510</v>
      </c>
      <c r="G49">
        <f>SUM($F$35:F49)</f>
        <v>54000</v>
      </c>
      <c r="H49">
        <v>33</v>
      </c>
    </row>
    <row r="50" spans="2:8" outlineLevel="1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</row>
    <row r="51" spans="2:8" outlineLevel="1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</row>
    <row r="52" spans="2:8" outlineLevel="1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</row>
    <row r="53" spans="2:8" outlineLevel="1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</row>
    <row r="54" spans="2:8" outlineLevel="1">
      <c r="B54" s="139">
        <v>20</v>
      </c>
      <c r="C54" s="139">
        <v>35</v>
      </c>
      <c r="D54" s="139" t="s">
        <v>455</v>
      </c>
      <c r="F54">
        <f>B54*$K$3*100+剧情副本产出分析!$F$68*10</f>
        <v>5160</v>
      </c>
      <c r="G54">
        <f>SUM($F$35:F54)</f>
        <v>78500</v>
      </c>
      <c r="H54">
        <v>38</v>
      </c>
    </row>
    <row r="55" spans="2:8" outlineLevel="1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</row>
    <row r="56" spans="2:8" outlineLevel="1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</row>
    <row r="57" spans="2:8" outlineLevel="1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</row>
    <row r="58" spans="2:8" outlineLevel="1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</row>
    <row r="59" spans="2:8" outlineLevel="1">
      <c r="B59" s="139">
        <v>25</v>
      </c>
      <c r="C59" s="139">
        <v>37</v>
      </c>
      <c r="D59" s="139" t="s">
        <v>456</v>
      </c>
      <c r="F59">
        <f>B59*$K$3*100+剧情副本产出分析!$F$68*10</f>
        <v>5810</v>
      </c>
      <c r="G59">
        <f>SUM($F$35:F59)</f>
        <v>106250</v>
      </c>
      <c r="H59">
        <v>43</v>
      </c>
    </row>
    <row r="60" spans="2:8" outlineLevel="1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</row>
    <row r="61" spans="2:8" outlineLevel="1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</row>
    <row r="62" spans="2:8" outlineLevel="1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</row>
    <row r="63" spans="2:8" outlineLevel="1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</row>
    <row r="64" spans="2:8" outlineLevel="1">
      <c r="B64" s="139">
        <v>30</v>
      </c>
      <c r="C64" s="139">
        <v>42</v>
      </c>
      <c r="D64" s="139" t="s">
        <v>457</v>
      </c>
      <c r="F64">
        <f>B64*$K$3*100+剧情副本产出分析!$F$68*10</f>
        <v>6460</v>
      </c>
      <c r="G64">
        <f>SUM($F$35:F64)</f>
        <v>137250</v>
      </c>
      <c r="H64">
        <v>48</v>
      </c>
    </row>
    <row r="66" spans="2:8">
      <c r="C66" t="s">
        <v>439</v>
      </c>
    </row>
    <row r="67" spans="2:8">
      <c r="B67" t="s">
        <v>443</v>
      </c>
      <c r="C67">
        <v>40</v>
      </c>
    </row>
    <row r="68" spans="2:8">
      <c r="C68" t="s">
        <v>442</v>
      </c>
    </row>
    <row r="70" spans="2:8" outlineLevel="1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</row>
    <row r="71" spans="2:8" outlineLevel="1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</row>
    <row r="72" spans="2:8" outlineLevel="1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</row>
    <row r="73" spans="2:8" outlineLevel="1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</row>
    <row r="74" spans="2:8" outlineLevel="1">
      <c r="B74" s="139">
        <v>5</v>
      </c>
      <c r="C74" s="139">
        <v>39</v>
      </c>
      <c r="D74" s="139" t="s">
        <v>458</v>
      </c>
      <c r="F74">
        <f>B74*$K$3*100+剧情副本产出分析!$F$78*10</f>
        <v>4430</v>
      </c>
      <c r="G74">
        <f>SUM($F$70:F74)</f>
        <v>20850</v>
      </c>
      <c r="H74">
        <v>38</v>
      </c>
    </row>
    <row r="75" spans="2:8" outlineLevel="1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</row>
    <row r="76" spans="2:8" outlineLevel="1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</row>
    <row r="77" spans="2:8" outlineLevel="1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</row>
    <row r="78" spans="2:8" outlineLevel="1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</row>
    <row r="79" spans="2:8" outlineLevel="1">
      <c r="B79" s="139">
        <v>10</v>
      </c>
      <c r="C79" s="139">
        <v>44</v>
      </c>
      <c r="D79" s="139" t="s">
        <v>476</v>
      </c>
      <c r="F79">
        <f>B79*$K$3*100+剧情副本产出分析!$F$78*10</f>
        <v>5080</v>
      </c>
      <c r="G79">
        <f>SUM($F$70:F79)</f>
        <v>44950</v>
      </c>
      <c r="H79">
        <v>43</v>
      </c>
    </row>
    <row r="80" spans="2:8" outlineLevel="1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</row>
    <row r="81" spans="2:8" outlineLevel="1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</row>
    <row r="82" spans="2:8" outlineLevel="1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</row>
    <row r="83" spans="2:8" outlineLevel="1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</row>
    <row r="84" spans="2:8" outlineLevel="1">
      <c r="B84" s="139">
        <v>15</v>
      </c>
      <c r="C84" s="139">
        <v>48</v>
      </c>
      <c r="D84" s="139" t="s">
        <v>477</v>
      </c>
      <c r="F84">
        <f>B84*$K$3*100+剧情副本产出分析!$F$78*10</f>
        <v>5730</v>
      </c>
      <c r="G84">
        <f>SUM($F$70:F84)</f>
        <v>72300</v>
      </c>
      <c r="H84">
        <v>48</v>
      </c>
    </row>
    <row r="85" spans="2:8" outlineLevel="1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</row>
    <row r="86" spans="2:8" outlineLevel="1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</row>
    <row r="87" spans="2:8" outlineLevel="1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</row>
    <row r="88" spans="2:8" outlineLevel="1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</row>
    <row r="89" spans="2:8" outlineLevel="1">
      <c r="B89" s="139">
        <v>20</v>
      </c>
      <c r="C89" s="139">
        <v>50</v>
      </c>
      <c r="D89" s="139" t="s">
        <v>478</v>
      </c>
      <c r="F89">
        <f>B89*$K$3*100+剧情副本产出分析!$F$78*10</f>
        <v>6380</v>
      </c>
      <c r="G89">
        <f>SUM($F$70:F89)</f>
        <v>102900</v>
      </c>
      <c r="H89">
        <v>53</v>
      </c>
    </row>
    <row r="90" spans="2:8" outlineLevel="1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</row>
    <row r="91" spans="2:8" outlineLevel="1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</row>
    <row r="92" spans="2:8" outlineLevel="1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</row>
    <row r="93" spans="2:8" outlineLevel="1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</row>
    <row r="94" spans="2:8" outlineLevel="1">
      <c r="B94" s="139">
        <v>25</v>
      </c>
      <c r="C94" s="139">
        <v>53</v>
      </c>
      <c r="D94" s="139" t="s">
        <v>479</v>
      </c>
      <c r="F94">
        <f>B94*$K$3*100+剧情副本产出分析!$F$78*10</f>
        <v>7030</v>
      </c>
      <c r="G94">
        <f>SUM($F$70:F94)</f>
        <v>136750</v>
      </c>
      <c r="H94">
        <v>58</v>
      </c>
    </row>
    <row r="95" spans="2:8" outlineLevel="1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</row>
    <row r="96" spans="2:8" outlineLevel="1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</row>
    <row r="97" spans="2:8" outlineLevel="1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</row>
    <row r="98" spans="2:8" outlineLevel="1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</row>
    <row r="99" spans="2:8" outlineLevel="1">
      <c r="B99" s="139">
        <v>30</v>
      </c>
      <c r="C99" s="139">
        <v>56</v>
      </c>
      <c r="D99" s="139" t="s">
        <v>480</v>
      </c>
      <c r="F99">
        <f>B99*$K$3*100+剧情副本产出分析!$F$78*10</f>
        <v>7680</v>
      </c>
      <c r="G99">
        <f>SUM($F$70:F99)</f>
        <v>173850</v>
      </c>
      <c r="H99">
        <v>63</v>
      </c>
    </row>
    <row r="100" spans="2:8" outlineLevel="1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</row>
    <row r="101" spans="2:8" outlineLevel="1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</row>
    <row r="102" spans="2:8" outlineLevel="1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</row>
    <row r="103" spans="2:8" outlineLevel="1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</row>
    <row r="104" spans="2:8" outlineLevel="1">
      <c r="B104" s="139">
        <v>35</v>
      </c>
      <c r="C104" s="139">
        <v>59</v>
      </c>
      <c r="D104" s="139" t="s">
        <v>481</v>
      </c>
      <c r="F104">
        <f>B104*$K$3*100+剧情副本产出分析!$F$78*10</f>
        <v>8330</v>
      </c>
      <c r="G104">
        <f>SUM($F$70:F104)</f>
        <v>214200</v>
      </c>
      <c r="H104">
        <v>68</v>
      </c>
    </row>
    <row r="105" spans="2:8" outlineLevel="1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</row>
    <row r="106" spans="2:8" outlineLevel="1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</row>
    <row r="107" spans="2:8" outlineLevel="1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</row>
    <row r="108" spans="2:8" outlineLevel="1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</row>
    <row r="109" spans="2:8" outlineLevel="1">
      <c r="B109" s="139">
        <v>40</v>
      </c>
      <c r="C109" s="139">
        <v>65</v>
      </c>
      <c r="D109" s="139" t="s">
        <v>482</v>
      </c>
      <c r="F109">
        <f>B109*$K$3*100+剧情副本产出分析!$F$78*10</f>
        <v>8980</v>
      </c>
      <c r="G109">
        <f>SUM($F$70:F109)</f>
        <v>257800</v>
      </c>
      <c r="H109">
        <v>73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>
      <c r="Q1" t="s">
        <v>471</v>
      </c>
    </row>
    <row r="2" spans="1:26">
      <c r="D2" t="s">
        <v>472</v>
      </c>
      <c r="W2" t="s">
        <v>475</v>
      </c>
      <c r="X2" s="141">
        <v>60</v>
      </c>
      <c r="Y2" s="141">
        <v>360</v>
      </c>
      <c r="Z2" s="141">
        <v>1200</v>
      </c>
    </row>
    <row r="3" spans="1:26">
      <c r="B3" t="s">
        <v>473</v>
      </c>
    </row>
    <row r="4" spans="1:26">
      <c r="R4" t="s">
        <v>474</v>
      </c>
      <c r="T4" t="s">
        <v>401</v>
      </c>
    </row>
    <row r="5" spans="1:26">
      <c r="B5" t="s">
        <v>474</v>
      </c>
      <c r="D5" t="s">
        <v>401</v>
      </c>
      <c r="G5" t="s">
        <v>493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>
      <c r="M13">
        <v>7</v>
      </c>
      <c r="N13">
        <f>剧情副本产出分析!F47</f>
        <v>66</v>
      </c>
      <c r="Q13" t="s">
        <v>489</v>
      </c>
      <c r="S13">
        <f>VLOOKUP(S10,'[1]宠物经验(副本关联表)'!$A$18:$J$66,9,0)</f>
        <v>1400</v>
      </c>
      <c r="T13">
        <f>VLOOKUP(T10,'[1]宠物经验(副本关联表)'!$A$18:$J$66,9,0)</f>
        <v>2250</v>
      </c>
      <c r="U13">
        <f>VLOOKUP(U10,'[1]宠物经验(副本关联表)'!$A$18:$J$66,9,0)</f>
        <v>4430</v>
      </c>
      <c r="V13">
        <f>VLOOKUP(V10,'[1]宠物经验(副本关联表)'!$A$18:$J$66,9,0)</f>
        <v>7940</v>
      </c>
    </row>
    <row r="14" spans="1:26" ht="27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492</v>
      </c>
      <c r="M14">
        <v>8</v>
      </c>
      <c r="N14">
        <f>剧情副本产出分析!F48</f>
        <v>72</v>
      </c>
      <c r="Q14" s="138" t="s">
        <v>491</v>
      </c>
      <c r="S14">
        <v>2</v>
      </c>
      <c r="T14">
        <v>3</v>
      </c>
      <c r="U14">
        <v>4</v>
      </c>
      <c r="V14">
        <v>5</v>
      </c>
    </row>
    <row r="15" spans="1:26" ht="27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490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>
      <c r="A17" s="138"/>
      <c r="Q17" s="138"/>
    </row>
    <row r="18" spans="1:22">
      <c r="M18">
        <v>10</v>
      </c>
      <c r="N18">
        <f>剧情副本产出分析!F50</f>
        <v>84</v>
      </c>
      <c r="Q18" t="s">
        <v>407</v>
      </c>
      <c r="S18">
        <f>INT((S$13*$S$5)*(1-$S$7-$S$6))</f>
        <v>1612</v>
      </c>
      <c r="T18">
        <f>INT((T$13*$T$5)*(1-$S$7-$S$6))</f>
        <v>1113</v>
      </c>
      <c r="U18">
        <f>INT((U$13*$U$5)*(1-$S$7-$S$6))</f>
        <v>877</v>
      </c>
      <c r="V18">
        <f>INT((V$13*$V$5)*(1-$S$7-$S$6))</f>
        <v>1286</v>
      </c>
    </row>
    <row r="19" spans="1:22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4</v>
      </c>
      <c r="T19">
        <f>ROUNDDOWN(T18/Y2,0)</f>
        <v>3</v>
      </c>
      <c r="U19">
        <f>ROUNDDOWN(U18/Z2,0)</f>
        <v>0</v>
      </c>
      <c r="V19">
        <f>ROUNDDOWN(V18/Z2,0)</f>
        <v>1</v>
      </c>
    </row>
    <row r="20" spans="1:22">
      <c r="A20" s="138" t="s">
        <v>494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513</v>
      </c>
      <c r="S21">
        <f>S19*Y2+S16</f>
        <v>1920</v>
      </c>
      <c r="T21">
        <f>T19*Y2+T16</f>
        <v>1620</v>
      </c>
      <c r="U21">
        <f>$Z$2*U19+U18</f>
        <v>877</v>
      </c>
      <c r="V21">
        <f>$Z$2*V19+V18</f>
        <v>2486</v>
      </c>
    </row>
    <row r="22" spans="1:22">
      <c r="M22">
        <v>14</v>
      </c>
      <c r="N22">
        <f>剧情副本产出分析!F54</f>
        <v>117</v>
      </c>
    </row>
    <row r="23" spans="1:22">
      <c r="M23">
        <v>15</v>
      </c>
      <c r="N23">
        <f>剧情副本产出分析!F55</f>
        <v>123.5</v>
      </c>
    </row>
    <row r="24" spans="1:22">
      <c r="M24">
        <v>16</v>
      </c>
      <c r="N24">
        <f>剧情副本产出分析!F56</f>
        <v>140</v>
      </c>
    </row>
    <row r="25" spans="1:22">
      <c r="M25">
        <v>17</v>
      </c>
      <c r="N25">
        <f>剧情副本产出分析!F57</f>
        <v>147</v>
      </c>
    </row>
    <row r="26" spans="1:22">
      <c r="M26">
        <v>18</v>
      </c>
      <c r="N26">
        <f>剧情副本产出分析!F58</f>
        <v>154</v>
      </c>
    </row>
    <row r="27" spans="1:22">
      <c r="M27">
        <v>19</v>
      </c>
      <c r="N27">
        <f>剧情副本产出分析!F59</f>
        <v>161</v>
      </c>
    </row>
    <row r="28" spans="1:22">
      <c r="M28">
        <v>20</v>
      </c>
      <c r="N28">
        <f>剧情副本产出分析!F60</f>
        <v>168</v>
      </c>
    </row>
    <row r="29" spans="1:22">
      <c r="M29">
        <v>21</v>
      </c>
      <c r="N29">
        <f>剧情副本产出分析!F61</f>
        <v>200</v>
      </c>
    </row>
    <row r="30" spans="1:22">
      <c r="M30">
        <v>22</v>
      </c>
      <c r="N30">
        <f>剧情副本产出分析!F62</f>
        <v>208</v>
      </c>
    </row>
    <row r="31" spans="1:22">
      <c r="M31">
        <v>23</v>
      </c>
      <c r="N31">
        <f>剧情副本产出分析!F63</f>
        <v>216</v>
      </c>
    </row>
    <row r="32" spans="1:22">
      <c r="M32">
        <v>24</v>
      </c>
      <c r="N32">
        <f>剧情副本产出分析!F64</f>
        <v>224</v>
      </c>
    </row>
    <row r="33" spans="13:14">
      <c r="M33">
        <v>25</v>
      </c>
      <c r="N33">
        <f>剧情副本产出分析!F65</f>
        <v>232</v>
      </c>
    </row>
    <row r="34" spans="13:14">
      <c r="M34">
        <v>26</v>
      </c>
      <c r="N34">
        <f>剧情副本产出分析!F66</f>
        <v>240</v>
      </c>
    </row>
    <row r="35" spans="13:14">
      <c r="M35">
        <v>27</v>
      </c>
      <c r="N35">
        <f>剧情副本产出分析!F67</f>
        <v>248</v>
      </c>
    </row>
    <row r="36" spans="13:14">
      <c r="M36">
        <v>28</v>
      </c>
      <c r="N36">
        <f>剧情副本产出分析!F68</f>
        <v>256</v>
      </c>
    </row>
    <row r="37" spans="13:14">
      <c r="M37">
        <v>29</v>
      </c>
      <c r="N37">
        <f>剧情副本产出分析!F69</f>
        <v>264</v>
      </c>
    </row>
    <row r="38" spans="13:14">
      <c r="M38">
        <v>30</v>
      </c>
      <c r="N38">
        <f>剧情副本产出分析!F70</f>
        <v>272</v>
      </c>
    </row>
    <row r="39" spans="13:14">
      <c r="M39">
        <v>31</v>
      </c>
      <c r="N39">
        <f>剧情副本产出分析!F71</f>
        <v>315</v>
      </c>
    </row>
    <row r="40" spans="13:14">
      <c r="M40">
        <v>32</v>
      </c>
      <c r="N40">
        <f>剧情副本产出分析!F72</f>
        <v>324</v>
      </c>
    </row>
    <row r="41" spans="13:14">
      <c r="M41">
        <v>33</v>
      </c>
      <c r="N41">
        <f>剧情副本产出分析!F73</f>
        <v>333</v>
      </c>
    </row>
    <row r="42" spans="13:14">
      <c r="M42">
        <v>34</v>
      </c>
      <c r="N42">
        <f>剧情副本产出分析!F74</f>
        <v>342</v>
      </c>
    </row>
    <row r="43" spans="13:14">
      <c r="M43">
        <v>35</v>
      </c>
      <c r="N43">
        <f>剧情副本产出分析!F75</f>
        <v>351</v>
      </c>
    </row>
    <row r="44" spans="13:14">
      <c r="M44">
        <v>36</v>
      </c>
      <c r="N44">
        <f>剧情副本产出分析!F76</f>
        <v>360</v>
      </c>
    </row>
    <row r="45" spans="13:14">
      <c r="M45">
        <v>37</v>
      </c>
      <c r="N45">
        <f>剧情副本产出分析!F77</f>
        <v>369</v>
      </c>
    </row>
    <row r="46" spans="13:14">
      <c r="M46">
        <v>38</v>
      </c>
      <c r="N46">
        <f>剧情副本产出分析!F78</f>
        <v>378</v>
      </c>
    </row>
    <row r="47" spans="13:14">
      <c r="M47">
        <v>39</v>
      </c>
      <c r="N47">
        <f>剧情副本产出分析!F79</f>
        <v>387</v>
      </c>
    </row>
    <row r="48" spans="13:14">
      <c r="M48">
        <v>40</v>
      </c>
      <c r="N48">
        <f>剧情副本产出分析!F80</f>
        <v>396</v>
      </c>
    </row>
    <row r="49" spans="13:14">
      <c r="M49">
        <v>41</v>
      </c>
      <c r="N49">
        <f>剧情副本产出分析!F81</f>
        <v>472.5</v>
      </c>
    </row>
    <row r="50" spans="13:14">
      <c r="M50">
        <v>42</v>
      </c>
      <c r="N50">
        <f>剧情副本产出分析!F82</f>
        <v>483</v>
      </c>
    </row>
    <row r="51" spans="13:14">
      <c r="M51">
        <v>43</v>
      </c>
      <c r="N51">
        <f>剧情副本产出分析!F83</f>
        <v>493.5</v>
      </c>
    </row>
    <row r="52" spans="13:14">
      <c r="M52">
        <v>44</v>
      </c>
      <c r="N52">
        <f>剧情副本产出分析!F84</f>
        <v>504</v>
      </c>
    </row>
    <row r="53" spans="13:14">
      <c r="M53">
        <v>45</v>
      </c>
      <c r="N53">
        <f>剧情副本产出分析!F85</f>
        <v>514.5</v>
      </c>
    </row>
    <row r="54" spans="13:14">
      <c r="M54">
        <v>46</v>
      </c>
      <c r="N54">
        <f>剧情副本产出分析!F86</f>
        <v>525</v>
      </c>
    </row>
    <row r="55" spans="13:14">
      <c r="M55">
        <v>47</v>
      </c>
      <c r="N55">
        <f>剧情副本产出分析!F87</f>
        <v>535.5</v>
      </c>
    </row>
    <row r="56" spans="13:14">
      <c r="M56">
        <v>48</v>
      </c>
      <c r="N56">
        <f>剧情副本产出分析!F88</f>
        <v>546</v>
      </c>
    </row>
    <row r="57" spans="13:14">
      <c r="M57">
        <v>49</v>
      </c>
      <c r="N57">
        <f>剧情副本产出分析!F89</f>
        <v>556.5</v>
      </c>
    </row>
    <row r="58" spans="13:14">
      <c r="M58">
        <v>50</v>
      </c>
      <c r="N58" t="e">
        <f>剧情副本产出分析!F90</f>
        <v>#REF!</v>
      </c>
    </row>
    <row r="59" spans="13:14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/>
  <cols>
    <col min="1" max="1" width="19.37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425</v>
      </c>
      <c r="B2" s="199" t="s">
        <v>426</v>
      </c>
      <c r="C2" s="199"/>
      <c r="D2" s="199"/>
      <c r="E2" s="199"/>
      <c r="F2" s="199" t="s">
        <v>427</v>
      </c>
      <c r="G2" s="199"/>
      <c r="H2" s="199"/>
      <c r="I2" s="199"/>
      <c r="J2" s="199" t="s">
        <v>427</v>
      </c>
      <c r="K2" s="199"/>
      <c r="L2" s="199"/>
      <c r="M2" s="199"/>
      <c r="N2" s="199" t="s">
        <v>427</v>
      </c>
      <c r="O2" s="199"/>
      <c r="P2" s="199"/>
      <c r="Q2" s="199"/>
      <c r="R2" s="199" t="s">
        <v>424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topLeftCell="A10" workbookViewId="0">
      <selection activeCell="G38" sqref="G38"/>
    </sheetView>
  </sheetViews>
  <sheetFormatPr defaultRowHeight="13.5" outlineLevelCol="1"/>
  <cols>
    <col min="2" max="2" width="15.125" bestFit="1" customWidth="1"/>
    <col min="4" max="4" width="13" bestFit="1" customWidth="1"/>
    <col min="9" max="12" width="9" customWidth="1" outlineLevel="1"/>
    <col min="13" max="13" width="17.25" customWidth="1" outlineLevel="1"/>
    <col min="14" max="14" width="10.75" customWidth="1" outlineLevel="1"/>
    <col min="15" max="19" width="9" customWidth="1" outlineLevel="1"/>
    <col min="20" max="20" width="11" customWidth="1" outlineLevel="1"/>
    <col min="21" max="22" width="9" customWidth="1" outlineLevel="1"/>
  </cols>
  <sheetData>
    <row r="2" spans="2:22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>
      <c r="B4" s="140" t="s">
        <v>460</v>
      </c>
    </row>
    <row r="5" spans="2:22">
      <c r="B5" s="140" t="s">
        <v>464</v>
      </c>
      <c r="D5" t="s">
        <v>603</v>
      </c>
      <c r="E5" t="s">
        <v>628</v>
      </c>
      <c r="F5" t="s">
        <v>629</v>
      </c>
    </row>
    <row r="6" spans="2:22">
      <c r="B6" s="140"/>
      <c r="F6" t="s">
        <v>627</v>
      </c>
    </row>
    <row r="7" spans="2:22">
      <c r="C7" t="s">
        <v>469</v>
      </c>
    </row>
    <row r="8" spans="2:22">
      <c r="J8" t="s">
        <v>635</v>
      </c>
      <c r="K8" t="s">
        <v>636</v>
      </c>
      <c r="L8" t="s">
        <v>634</v>
      </c>
      <c r="M8" t="s">
        <v>658</v>
      </c>
      <c r="N8" t="s">
        <v>660</v>
      </c>
    </row>
    <row r="9" spans="2:22">
      <c r="B9" t="s">
        <v>459</v>
      </c>
      <c r="E9" t="s">
        <v>604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>
      <c r="D10" t="s">
        <v>468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>
      <c r="D11" t="s">
        <v>463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>
      <c r="D12" t="s">
        <v>467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>
      <c r="B15" t="s">
        <v>461</v>
      </c>
      <c r="D15" t="s">
        <v>465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>
      <c r="D16" t="s">
        <v>466</v>
      </c>
      <c r="E16">
        <v>0.21</v>
      </c>
      <c r="I16" s="149"/>
      <c r="J16" s="132"/>
      <c r="K16" s="132" t="s">
        <v>651</v>
      </c>
      <c r="L16" s="132" t="s">
        <v>652</v>
      </c>
      <c r="M16" s="132" t="s">
        <v>654</v>
      </c>
      <c r="N16" s="132" t="s">
        <v>655</v>
      </c>
      <c r="O16" s="132" t="s">
        <v>656</v>
      </c>
      <c r="P16" s="132" t="s">
        <v>657</v>
      </c>
      <c r="Q16" s="132" t="s">
        <v>653</v>
      </c>
      <c r="R16" s="132"/>
      <c r="S16" s="132"/>
      <c r="T16" s="132" t="s">
        <v>659</v>
      </c>
      <c r="U16" s="132" t="s">
        <v>661</v>
      </c>
      <c r="V16" s="150"/>
    </row>
    <row r="17" spans="2:22">
      <c r="D17" t="s">
        <v>467</v>
      </c>
      <c r="E17">
        <v>0.5</v>
      </c>
      <c r="I17" s="149"/>
      <c r="J17" s="132" t="s">
        <v>647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>
      <c r="I18" s="149"/>
      <c r="J18" s="132" t="s">
        <v>646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>$L$9+D33</f>
        <v>0.85</v>
      </c>
      <c r="U18" s="152">
        <f>T18+$M$9*$N$9</f>
        <v>1.0899999999999999</v>
      </c>
      <c r="V18" s="150"/>
    </row>
    <row r="19" spans="2:22">
      <c r="I19" s="149"/>
      <c r="J19" s="132" t="s">
        <v>645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>$L$9+D34</f>
        <v>0.85</v>
      </c>
      <c r="U19" s="152">
        <f>T19+$M$9*$N$9</f>
        <v>1.0899999999999999</v>
      </c>
      <c r="V19" s="150"/>
    </row>
    <row r="20" spans="2:22">
      <c r="F20">
        <v>120</v>
      </c>
      <c r="I20" s="149"/>
      <c r="J20" s="132" t="s">
        <v>644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>
      <c r="B21" t="s">
        <v>462</v>
      </c>
      <c r="D21" t="s">
        <v>514</v>
      </c>
      <c r="E21">
        <v>0.03</v>
      </c>
      <c r="I21" s="149"/>
      <c r="J21" s="132" t="s">
        <v>643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>$L$10+D33</f>
        <v>0.8</v>
      </c>
      <c r="U21" s="152">
        <f>T21+$M$10*$N$10</f>
        <v>1.1500000000000001</v>
      </c>
      <c r="V21" s="150"/>
    </row>
    <row r="22" spans="2:22">
      <c r="D22" t="s">
        <v>632</v>
      </c>
      <c r="E22">
        <v>0.05</v>
      </c>
      <c r="I22" s="149"/>
      <c r="J22" s="132" t="s">
        <v>642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>$L$10+D34</f>
        <v>0.8</v>
      </c>
      <c r="U22" s="152">
        <f>T22+$M$10*$N$10</f>
        <v>1.1500000000000001</v>
      </c>
      <c r="V22" s="150"/>
    </row>
    <row r="23" spans="2:22">
      <c r="D23" t="s">
        <v>664</v>
      </c>
      <c r="E23">
        <v>0.5</v>
      </c>
      <c r="I23" s="149"/>
      <c r="J23" s="132" t="s">
        <v>641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>
      <c r="D24" t="s">
        <v>663</v>
      </c>
      <c r="E24">
        <v>1.4999999999999999E-2</v>
      </c>
      <c r="I24" s="149"/>
      <c r="J24" s="132" t="s">
        <v>640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>$L$11+D33</f>
        <v>0.75</v>
      </c>
      <c r="U24" s="152">
        <f>T24+$M$11*$N$11</f>
        <v>1.2</v>
      </c>
      <c r="V24" s="150"/>
    </row>
    <row r="25" spans="2:22">
      <c r="D25" t="s">
        <v>665</v>
      </c>
      <c r="E25">
        <v>0.5</v>
      </c>
      <c r="I25" s="149"/>
      <c r="J25" s="132" t="s">
        <v>639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>$L$11+D34</f>
        <v>0.75</v>
      </c>
      <c r="U25" s="152">
        <f>T25+$M$11*$N$11</f>
        <v>1.2</v>
      </c>
      <c r="V25" s="150"/>
    </row>
    <row r="26" spans="2:22">
      <c r="I26" s="149"/>
      <c r="J26" s="132" t="s">
        <v>648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>
      <c r="I27" s="149"/>
      <c r="J27" s="132" t="s">
        <v>649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>$L$12+D33</f>
        <v>0.7</v>
      </c>
      <c r="U27" s="152">
        <f>T27+$M$12*$N$12</f>
        <v>1.2</v>
      </c>
      <c r="V27" s="150"/>
    </row>
    <row r="28" spans="2:22">
      <c r="I28" s="149"/>
      <c r="J28" s="132" t="s">
        <v>650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>$L$12+D34</f>
        <v>0.7</v>
      </c>
      <c r="U28" s="152">
        <f>T28+$M$12*$N$12</f>
        <v>1.2</v>
      </c>
      <c r="V28" s="150"/>
    </row>
    <row r="29" spans="2:22">
      <c r="B29" t="s">
        <v>631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>
      <c r="B31" t="s">
        <v>630</v>
      </c>
      <c r="D31" t="s">
        <v>633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>
      <c r="L33" s="140"/>
      <c r="M33" s="140"/>
      <c r="N33" s="140"/>
      <c r="O33" s="140"/>
      <c r="P33" s="140"/>
      <c r="Q33" s="140"/>
      <c r="R33" s="140"/>
      <c r="S33" s="140"/>
    </row>
    <row r="34" spans="2:19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>
      <c r="L35" s="140"/>
      <c r="M35" s="140"/>
      <c r="N35" s="140"/>
      <c r="O35" s="140"/>
      <c r="P35" s="140"/>
      <c r="Q35" s="140"/>
      <c r="R35" s="140"/>
      <c r="S35" s="140"/>
    </row>
    <row r="36" spans="2:19">
      <c r="L36" s="140"/>
      <c r="M36" s="140"/>
      <c r="N36" s="140"/>
      <c r="O36" s="140"/>
      <c r="P36" s="140"/>
      <c r="Q36" s="140"/>
      <c r="R36" s="140"/>
      <c r="S36" s="140"/>
    </row>
    <row r="37" spans="2:19">
      <c r="L37" s="140"/>
      <c r="M37" s="140"/>
      <c r="N37" s="140"/>
      <c r="O37" s="140"/>
      <c r="P37" s="140"/>
      <c r="Q37" s="140"/>
      <c r="R37" s="140"/>
      <c r="S37" s="140"/>
    </row>
    <row r="38" spans="2:19">
      <c r="B38" t="s">
        <v>780</v>
      </c>
      <c r="C38">
        <v>15</v>
      </c>
      <c r="E38" t="s">
        <v>781</v>
      </c>
      <c r="G38" t="s">
        <v>785</v>
      </c>
      <c r="L38" s="140"/>
      <c r="M38" s="140"/>
      <c r="N38" s="140"/>
      <c r="O38" s="140"/>
      <c r="P38" s="140"/>
      <c r="Q38" s="140"/>
      <c r="R38" s="140"/>
      <c r="S38" s="140"/>
    </row>
    <row r="39" spans="2:19">
      <c r="C39">
        <v>25</v>
      </c>
      <c r="E39" t="s">
        <v>782</v>
      </c>
      <c r="L39" s="140"/>
      <c r="M39" s="140"/>
      <c r="N39" s="140"/>
      <c r="O39" s="140"/>
      <c r="P39" s="140"/>
      <c r="Q39" s="140"/>
      <c r="R39" s="140"/>
      <c r="S39" s="140"/>
    </row>
    <row r="40" spans="2:19">
      <c r="C40">
        <v>35</v>
      </c>
      <c r="E40" t="s">
        <v>783</v>
      </c>
      <c r="L40" s="140"/>
      <c r="M40" s="140"/>
      <c r="N40" s="140"/>
      <c r="O40" s="140"/>
      <c r="P40" s="140"/>
      <c r="Q40" s="140"/>
      <c r="R40" s="140"/>
      <c r="S40" s="140"/>
    </row>
    <row r="41" spans="2:19">
      <c r="C41">
        <v>45</v>
      </c>
      <c r="E41" t="s">
        <v>784</v>
      </c>
      <c r="L41" s="140"/>
      <c r="M41" s="140"/>
      <c r="N41" s="140"/>
      <c r="O41" s="140"/>
      <c r="P41" s="140"/>
      <c r="Q41" s="140"/>
      <c r="R41" s="140"/>
      <c r="S41" s="140"/>
    </row>
    <row r="42" spans="2:19">
      <c r="L42" s="140"/>
      <c r="M42" s="140"/>
      <c r="N42" s="140"/>
      <c r="O42" s="140"/>
      <c r="P42" s="140"/>
      <c r="Q42" s="140"/>
      <c r="R42" s="140"/>
      <c r="S42" s="140"/>
    </row>
    <row r="43" spans="2:19">
      <c r="L43" s="140"/>
      <c r="M43" s="140"/>
      <c r="N43" s="140"/>
      <c r="O43" s="140"/>
      <c r="P43" s="140"/>
      <c r="Q43" s="140"/>
      <c r="R43" s="140"/>
      <c r="S43" s="140"/>
    </row>
    <row r="44" spans="2:19">
      <c r="L44" s="140"/>
      <c r="M44" s="140"/>
      <c r="N44" s="140"/>
      <c r="O44" s="140"/>
      <c r="P44" s="140"/>
      <c r="Q44" s="140"/>
      <c r="R44" s="140"/>
      <c r="S44" s="140"/>
    </row>
    <row r="45" spans="2:19">
      <c r="L45" s="140"/>
      <c r="M45" s="140"/>
      <c r="N45" s="140"/>
      <c r="O45" s="140"/>
      <c r="P45" s="140"/>
      <c r="Q45" s="140"/>
      <c r="R45" s="140"/>
      <c r="S45" s="140"/>
    </row>
    <row r="46" spans="2:19">
      <c r="L46" s="140"/>
      <c r="M46" s="140"/>
      <c r="N46" s="140"/>
      <c r="O46" s="140"/>
      <c r="P46" s="140"/>
      <c r="Q46" s="140"/>
      <c r="R46" s="140"/>
      <c r="S46" s="140"/>
    </row>
    <row r="47" spans="2:19">
      <c r="L47" s="140"/>
      <c r="M47" s="140"/>
      <c r="N47" s="140"/>
      <c r="O47" s="140"/>
      <c r="P47" s="140"/>
      <c r="Q47" s="140"/>
      <c r="R47" s="140"/>
      <c r="S47" s="140"/>
    </row>
    <row r="48" spans="2:19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E14" sqref="E14"/>
    </sheetView>
  </sheetViews>
  <sheetFormatPr defaultRowHeight="13.5" outlineLevelRow="1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>
      <c r="L1" t="s">
        <v>525</v>
      </c>
      <c r="M1" t="s">
        <v>527</v>
      </c>
    </row>
    <row r="2" spans="1:21">
      <c r="B2" t="s">
        <v>495</v>
      </c>
      <c r="L2" t="s">
        <v>526</v>
      </c>
      <c r="M2">
        <v>1</v>
      </c>
      <c r="N2" t="s">
        <v>528</v>
      </c>
      <c r="T2" s="157">
        <v>1</v>
      </c>
      <c r="U2" s="157">
        <v>3</v>
      </c>
    </row>
    <row r="3" spans="1:21">
      <c r="L3" t="s">
        <v>530</v>
      </c>
      <c r="M3">
        <v>1</v>
      </c>
      <c r="N3" t="s">
        <v>529</v>
      </c>
      <c r="T3" s="157">
        <v>2</v>
      </c>
      <c r="U3" s="157">
        <v>8</v>
      </c>
    </row>
    <row r="4" spans="1:21">
      <c r="A4" t="s">
        <v>498</v>
      </c>
      <c r="B4" t="s">
        <v>496</v>
      </c>
      <c r="L4" t="s">
        <v>531</v>
      </c>
      <c r="M4">
        <v>3</v>
      </c>
      <c r="N4" t="s">
        <v>532</v>
      </c>
      <c r="T4" s="157">
        <v>3</v>
      </c>
      <c r="U4" s="157">
        <v>12</v>
      </c>
    </row>
    <row r="5" spans="1:21">
      <c r="D5" t="s">
        <v>501</v>
      </c>
      <c r="G5" s="136">
        <v>0.15</v>
      </c>
      <c r="L5" t="s">
        <v>540</v>
      </c>
      <c r="M5">
        <v>1</v>
      </c>
      <c r="N5" t="s">
        <v>548</v>
      </c>
      <c r="T5" s="157">
        <v>4</v>
      </c>
      <c r="U5" s="157">
        <v>14</v>
      </c>
    </row>
    <row r="6" spans="1:21">
      <c r="D6" t="s">
        <v>502</v>
      </c>
      <c r="G6" s="136">
        <v>0.5</v>
      </c>
      <c r="L6" t="s">
        <v>533</v>
      </c>
      <c r="M6">
        <v>2</v>
      </c>
      <c r="N6" t="s">
        <v>550</v>
      </c>
      <c r="T6" s="157">
        <v>5</v>
      </c>
      <c r="U6" s="157">
        <v>17</v>
      </c>
    </row>
    <row r="7" spans="1:21">
      <c r="D7" t="s">
        <v>503</v>
      </c>
      <c r="G7" s="136">
        <v>0.35</v>
      </c>
      <c r="L7" t="s">
        <v>534</v>
      </c>
      <c r="M7">
        <v>2</v>
      </c>
      <c r="N7" t="s">
        <v>549</v>
      </c>
      <c r="T7" s="157">
        <v>6</v>
      </c>
      <c r="U7" s="157">
        <v>17</v>
      </c>
    </row>
    <row r="8" spans="1:21">
      <c r="L8" t="s">
        <v>535</v>
      </c>
      <c r="M8">
        <v>2</v>
      </c>
      <c r="N8" t="s">
        <v>551</v>
      </c>
      <c r="T8" s="157">
        <v>7</v>
      </c>
      <c r="U8" s="157">
        <v>17</v>
      </c>
    </row>
    <row r="9" spans="1:21">
      <c r="L9" t="s">
        <v>536</v>
      </c>
      <c r="M9">
        <v>4</v>
      </c>
      <c r="N9" t="s">
        <v>552</v>
      </c>
      <c r="T9" s="157">
        <v>8</v>
      </c>
      <c r="U9" s="157">
        <v>17</v>
      </c>
    </row>
    <row r="10" spans="1:21">
      <c r="L10" t="s">
        <v>537</v>
      </c>
      <c r="M10">
        <v>5</v>
      </c>
      <c r="N10" t="s">
        <v>553</v>
      </c>
      <c r="T10" s="157">
        <v>9</v>
      </c>
      <c r="U10" s="157">
        <v>17</v>
      </c>
    </row>
    <row r="11" spans="1:21">
      <c r="L11" t="s">
        <v>538</v>
      </c>
      <c r="M11">
        <v>4</v>
      </c>
      <c r="N11" t="s">
        <v>554</v>
      </c>
      <c r="T11" s="157">
        <v>10</v>
      </c>
      <c r="U11" s="157">
        <v>17</v>
      </c>
    </row>
    <row r="12" spans="1:21">
      <c r="B12" t="s">
        <v>497</v>
      </c>
      <c r="D12" t="s">
        <v>508</v>
      </c>
      <c r="H12" t="s">
        <v>505</v>
      </c>
      <c r="J12" t="s">
        <v>507</v>
      </c>
      <c r="L12" t="s">
        <v>539</v>
      </c>
      <c r="M12">
        <v>3</v>
      </c>
      <c r="N12" t="s">
        <v>555</v>
      </c>
    </row>
    <row r="13" spans="1:21">
      <c r="C13" t="s">
        <v>499</v>
      </c>
      <c r="D13" t="s">
        <v>510</v>
      </c>
      <c r="L13" t="s">
        <v>541</v>
      </c>
      <c r="M13">
        <v>2</v>
      </c>
      <c r="N13" t="s">
        <v>556</v>
      </c>
    </row>
    <row r="14" spans="1:21">
      <c r="C14" t="s">
        <v>500</v>
      </c>
      <c r="D14" t="s">
        <v>509</v>
      </c>
      <c r="G14" t="s">
        <v>504</v>
      </c>
      <c r="I14" t="s">
        <v>506</v>
      </c>
      <c r="L14" t="s">
        <v>545</v>
      </c>
      <c r="M14">
        <v>5</v>
      </c>
      <c r="N14" s="142" t="s">
        <v>542</v>
      </c>
    </row>
    <row r="15" spans="1:21">
      <c r="L15" t="s">
        <v>543</v>
      </c>
      <c r="M15">
        <v>5</v>
      </c>
      <c r="N15" s="143" t="s">
        <v>544</v>
      </c>
    </row>
    <row r="16" spans="1:21">
      <c r="L16" t="s">
        <v>546</v>
      </c>
      <c r="M16">
        <v>2</v>
      </c>
      <c r="N16" t="s">
        <v>547</v>
      </c>
    </row>
    <row r="17" spans="1:17">
      <c r="L17" t="s">
        <v>566</v>
      </c>
      <c r="M17">
        <v>3</v>
      </c>
      <c r="N17" t="s">
        <v>567</v>
      </c>
      <c r="Q17" t="s">
        <v>584</v>
      </c>
    </row>
    <row r="18" spans="1:17">
      <c r="L18" t="s">
        <v>593</v>
      </c>
      <c r="M18">
        <v>3</v>
      </c>
      <c r="N18" t="s">
        <v>594</v>
      </c>
    </row>
    <row r="19" spans="1:17">
      <c r="C19" t="s">
        <v>637</v>
      </c>
      <c r="D19" s="141">
        <v>500</v>
      </c>
      <c r="E19" s="141"/>
    </row>
    <row r="20" spans="1:17">
      <c r="C20" t="s">
        <v>638</v>
      </c>
      <c r="D20" s="141">
        <v>300</v>
      </c>
      <c r="E20" s="141"/>
    </row>
    <row r="21" spans="1:17">
      <c r="A21" t="s">
        <v>517</v>
      </c>
      <c r="B21" t="s">
        <v>516</v>
      </c>
      <c r="C21" t="s">
        <v>524</v>
      </c>
      <c r="D21" t="s">
        <v>515</v>
      </c>
      <c r="E21" t="s">
        <v>559</v>
      </c>
      <c r="F21" t="s">
        <v>558</v>
      </c>
      <c r="G21" t="s">
        <v>557</v>
      </c>
    </row>
    <row r="22" spans="1:17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</row>
    <row r="24" spans="1:17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</row>
    <row r="25" spans="1:17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</row>
    <row r="27" spans="1:17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</row>
    <row r="28" spans="1:17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3" spans="1:6">
      <c r="A33" t="s">
        <v>569</v>
      </c>
      <c r="B33">
        <v>1</v>
      </c>
    </row>
    <row r="34" spans="1:6">
      <c r="C34" t="s">
        <v>588</v>
      </c>
    </row>
    <row r="37" spans="1:6" outlineLevel="1">
      <c r="E37" t="s">
        <v>522</v>
      </c>
      <c r="F37" s="141">
        <v>400</v>
      </c>
    </row>
    <row r="38" spans="1:6" outlineLevel="1">
      <c r="E38" t="s">
        <v>523</v>
      </c>
      <c r="F38" s="141">
        <v>50</v>
      </c>
    </row>
    <row r="39" spans="1:6" outlineLevel="1">
      <c r="A39" t="s">
        <v>518</v>
      </c>
      <c r="B39" t="s">
        <v>519</v>
      </c>
      <c r="D39" t="s">
        <v>520</v>
      </c>
      <c r="E39" t="s">
        <v>504</v>
      </c>
      <c r="F39" t="s">
        <v>521</v>
      </c>
    </row>
    <row r="40" spans="1:6" outlineLevel="1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</row>
    <row r="41" spans="1:6" outlineLevel="1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6" outlineLevel="1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6" outlineLevel="1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</row>
    <row r="44" spans="1:6" outlineLevel="1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</row>
    <row r="45" spans="1:6" outlineLevel="1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</row>
    <row r="46" spans="1:6" outlineLevel="1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</row>
    <row r="47" spans="1:6" outlineLevel="1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</row>
    <row r="48" spans="1:6" outlineLevel="1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</row>
    <row r="49" spans="1:6" outlineLevel="1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</row>
    <row r="50" spans="1:6" outlineLevel="1"/>
    <row r="53" spans="1:6" outlineLevel="1">
      <c r="A53" t="s">
        <v>565</v>
      </c>
      <c r="B53" t="s">
        <v>572</v>
      </c>
      <c r="C53" t="s">
        <v>570</v>
      </c>
      <c r="D53" t="s">
        <v>571</v>
      </c>
    </row>
    <row r="54" spans="1:6" outlineLevel="1">
      <c r="B54">
        <v>1</v>
      </c>
      <c r="C54" t="s">
        <v>573</v>
      </c>
      <c r="D54">
        <v>500</v>
      </c>
    </row>
    <row r="55" spans="1:6" outlineLevel="1">
      <c r="B55">
        <v>2</v>
      </c>
      <c r="C55" t="s">
        <v>574</v>
      </c>
      <c r="D55">
        <v>500</v>
      </c>
    </row>
    <row r="56" spans="1:6" outlineLevel="1">
      <c r="B56">
        <v>3</v>
      </c>
      <c r="C56" t="s">
        <v>575</v>
      </c>
      <c r="D56">
        <v>500</v>
      </c>
    </row>
    <row r="57" spans="1:6" outlineLevel="1">
      <c r="B57">
        <v>3</v>
      </c>
      <c r="C57" t="s">
        <v>589</v>
      </c>
      <c r="D57">
        <v>100</v>
      </c>
    </row>
    <row r="58" spans="1:6" outlineLevel="1">
      <c r="B58">
        <v>3</v>
      </c>
      <c r="C58" t="s">
        <v>590</v>
      </c>
      <c r="D58">
        <v>300</v>
      </c>
    </row>
    <row r="59" spans="1:6" outlineLevel="1">
      <c r="B59">
        <v>4</v>
      </c>
      <c r="C59" t="s">
        <v>581</v>
      </c>
      <c r="D59">
        <v>50</v>
      </c>
    </row>
    <row r="60" spans="1:6" outlineLevel="1">
      <c r="B60">
        <v>4</v>
      </c>
      <c r="C60" t="s">
        <v>582</v>
      </c>
      <c r="D60">
        <v>250</v>
      </c>
    </row>
    <row r="61" spans="1:6" outlineLevel="1">
      <c r="B61">
        <v>5</v>
      </c>
      <c r="C61" t="s">
        <v>579</v>
      </c>
      <c r="D61">
        <v>1300</v>
      </c>
    </row>
    <row r="62" spans="1:6" outlineLevel="1">
      <c r="B62">
        <v>5</v>
      </c>
      <c r="C62" t="s">
        <v>580</v>
      </c>
      <c r="D62">
        <v>1900</v>
      </c>
    </row>
    <row r="63" spans="1:6" outlineLevel="1">
      <c r="B63">
        <v>6</v>
      </c>
      <c r="C63" t="s">
        <v>576</v>
      </c>
      <c r="D63">
        <v>500</v>
      </c>
    </row>
    <row r="64" spans="1:6" outlineLevel="1">
      <c r="B64">
        <v>6</v>
      </c>
      <c r="C64" t="s">
        <v>577</v>
      </c>
      <c r="D64">
        <v>2600</v>
      </c>
    </row>
    <row r="65" spans="2:4" outlineLevel="1">
      <c r="B65">
        <v>7</v>
      </c>
      <c r="C65" t="s">
        <v>578</v>
      </c>
      <c r="D65">
        <v>300</v>
      </c>
    </row>
    <row r="66" spans="2:4" outlineLevel="1">
      <c r="B66">
        <v>7</v>
      </c>
      <c r="C66" t="s">
        <v>583</v>
      </c>
      <c r="D66">
        <v>500</v>
      </c>
    </row>
    <row r="67" spans="2:4" outlineLevel="1">
      <c r="B67">
        <v>8</v>
      </c>
      <c r="C67" t="s">
        <v>585</v>
      </c>
      <c r="D67">
        <v>150</v>
      </c>
    </row>
    <row r="68" spans="2:4" outlineLevel="1">
      <c r="B68">
        <v>8</v>
      </c>
      <c r="C68" t="s">
        <v>586</v>
      </c>
      <c r="D68">
        <v>100</v>
      </c>
    </row>
    <row r="69" spans="2:4" outlineLevel="1">
      <c r="B69">
        <v>8</v>
      </c>
      <c r="C69" t="s">
        <v>587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  <vt:lpstr>签到系数</vt:lpstr>
      <vt:lpstr>抽蛋投放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2016-03-02T10:18:33Z</dcterms:modified>
</cp:coreProperties>
</file>