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8410" yWindow="-15" windowWidth="28680" windowHeight="12615" activeTab="6"/>
  </bookViews>
  <sheets>
    <sheet name="文档说明" sheetId="1" r:id="rId1"/>
    <sheet name="强化消耗石头" sheetId="4" r:id="rId2"/>
    <sheet name="强化产出投放" sheetId="2" r:id="rId3"/>
    <sheet name="装备拆分生成表" sheetId="8" r:id="rId4"/>
    <sheet name="装备拆分分析表" sheetId="9" r:id="rId5"/>
    <sheet name="装备属性生成表" sheetId="10" r:id="rId6"/>
    <sheet name="装备强化消耗表" sheetId="11" r:id="rId7"/>
  </sheets>
  <externalReferences>
    <externalReference r:id="rId8"/>
    <externalReference r:id="rId9"/>
    <externalReference r:id="rId10"/>
  </externalReferences>
  <calcPr calcId="145621"/>
</workbook>
</file>

<file path=xl/calcChain.xml><?xml version="1.0" encoding="utf-8"?>
<calcChain xmlns="http://schemas.openxmlformats.org/spreadsheetml/2006/main">
  <c r="G47" i="11" l="1"/>
  <c r="G48" i="11"/>
  <c r="G41" i="11"/>
  <c r="G42" i="11"/>
  <c r="G43" i="11"/>
  <c r="G44" i="11"/>
  <c r="G45" i="11"/>
  <c r="G46" i="11"/>
  <c r="G33" i="11"/>
  <c r="G34" i="11"/>
  <c r="G35" i="11"/>
  <c r="G36" i="11"/>
  <c r="G37" i="11"/>
  <c r="G38" i="11"/>
  <c r="G39" i="11"/>
  <c r="G40" i="11"/>
  <c r="G29" i="11"/>
  <c r="G30" i="11"/>
  <c r="G31" i="11"/>
  <c r="G32" i="11"/>
  <c r="G28" i="11"/>
  <c r="G23" i="11"/>
  <c r="G24" i="11"/>
  <c r="G25" i="11"/>
  <c r="G26" i="11"/>
  <c r="G27" i="11"/>
  <c r="G22" i="11"/>
  <c r="G21" i="11"/>
  <c r="G14" i="11"/>
  <c r="G15" i="11"/>
  <c r="G16" i="11"/>
  <c r="G17" i="11"/>
  <c r="G18" i="11"/>
  <c r="G19" i="11"/>
  <c r="G20" i="11"/>
  <c r="G13" i="11"/>
  <c r="G6" i="11"/>
  <c r="G7" i="11"/>
  <c r="G8" i="11"/>
  <c r="G9" i="11"/>
  <c r="G10" i="11"/>
  <c r="G11" i="11"/>
  <c r="G12" i="11"/>
  <c r="G5" i="11"/>
  <c r="G4" i="11"/>
  <c r="A35" i="10" l="1"/>
  <c r="A36" i="10"/>
  <c r="A37" i="10"/>
  <c r="A38" i="10"/>
  <c r="A68" i="10" s="1"/>
  <c r="A39" i="10"/>
  <c r="A40" i="10"/>
  <c r="A41" i="10"/>
  <c r="A71" i="10" s="1"/>
  <c r="A101" i="10" s="1"/>
  <c r="A42" i="10"/>
  <c r="A72" i="10" s="1"/>
  <c r="A43" i="10"/>
  <c r="A44" i="10"/>
  <c r="A45" i="10"/>
  <c r="A75" i="10" s="1"/>
  <c r="A105" i="10" s="1"/>
  <c r="A46" i="10"/>
  <c r="A76" i="10" s="1"/>
  <c r="A47" i="10"/>
  <c r="A48" i="10"/>
  <c r="A49" i="10"/>
  <c r="A79" i="10" s="1"/>
  <c r="A109" i="10" s="1"/>
  <c r="A50" i="10"/>
  <c r="A80" i="10" s="1"/>
  <c r="A51" i="10"/>
  <c r="A81" i="10" s="1"/>
  <c r="A52" i="10"/>
  <c r="A53" i="10"/>
  <c r="A54" i="10"/>
  <c r="A84" i="10" s="1"/>
  <c r="A55" i="10"/>
  <c r="A85" i="10" s="1"/>
  <c r="A56" i="10"/>
  <c r="A57" i="10"/>
  <c r="A87" i="10" s="1"/>
  <c r="A117" i="10" s="1"/>
  <c r="A58" i="10"/>
  <c r="A59" i="10"/>
  <c r="A89" i="10" s="1"/>
  <c r="A119" i="10" s="1"/>
  <c r="A60" i="10"/>
  <c r="A61" i="10"/>
  <c r="A91" i="10" s="1"/>
  <c r="A62" i="10"/>
  <c r="A63" i="10"/>
  <c r="A93" i="10" s="1"/>
  <c r="A64" i="10"/>
  <c r="A65" i="10"/>
  <c r="A66" i="10"/>
  <c r="A67" i="10"/>
  <c r="A97" i="10" s="1"/>
  <c r="A69" i="10"/>
  <c r="A70" i="10"/>
  <c r="A73" i="10"/>
  <c r="A103" i="10" s="1"/>
  <c r="A74" i="10"/>
  <c r="A104" i="10" s="1"/>
  <c r="A77" i="10"/>
  <c r="A107" i="10" s="1"/>
  <c r="A78" i="10"/>
  <c r="A82" i="10"/>
  <c r="A112" i="10" s="1"/>
  <c r="A83" i="10"/>
  <c r="A86" i="10"/>
  <c r="A116" i="10" s="1"/>
  <c r="A88" i="10"/>
  <c r="A118" i="10" s="1"/>
  <c r="A90" i="10"/>
  <c r="A120" i="10" s="1"/>
  <c r="A92" i="10"/>
  <c r="A122" i="10" s="1"/>
  <c r="A94" i="10"/>
  <c r="A95" i="10"/>
  <c r="A96" i="10"/>
  <c r="A98" i="10"/>
  <c r="A99" i="10"/>
  <c r="A100" i="10"/>
  <c r="A102" i="10"/>
  <c r="A106" i="10"/>
  <c r="A108" i="10"/>
  <c r="A110" i="10"/>
  <c r="A111" i="10"/>
  <c r="A113" i="10"/>
  <c r="A114" i="10"/>
  <c r="A115" i="10"/>
  <c r="A121" i="10"/>
  <c r="A123" i="10"/>
  <c r="A124" i="10"/>
  <c r="A155" i="10"/>
  <c r="A156" i="10"/>
  <c r="A157" i="10"/>
  <c r="A187" i="10" s="1"/>
  <c r="A217" i="10" s="1"/>
  <c r="A158" i="10"/>
  <c r="A188" i="10" s="1"/>
  <c r="A218" i="10" s="1"/>
  <c r="A159" i="10"/>
  <c r="A160" i="10"/>
  <c r="A161" i="10"/>
  <c r="A191" i="10" s="1"/>
  <c r="A221" i="10" s="1"/>
  <c r="A162" i="10"/>
  <c r="A192" i="10" s="1"/>
  <c r="A222" i="10" s="1"/>
  <c r="A163" i="10"/>
  <c r="A164" i="10"/>
  <c r="A165" i="10"/>
  <c r="A195" i="10" s="1"/>
  <c r="A225" i="10" s="1"/>
  <c r="A166" i="10"/>
  <c r="A196" i="10" s="1"/>
  <c r="A226" i="10" s="1"/>
  <c r="A167" i="10"/>
  <c r="A197" i="10" s="1"/>
  <c r="A168" i="10"/>
  <c r="A169" i="10"/>
  <c r="A199" i="10" s="1"/>
  <c r="A229" i="10" s="1"/>
  <c r="A170" i="10"/>
  <c r="A200" i="10" s="1"/>
  <c r="A230" i="10" s="1"/>
  <c r="A171" i="10"/>
  <c r="A172" i="10"/>
  <c r="A173" i="10"/>
  <c r="A174" i="10"/>
  <c r="A204" i="10" s="1"/>
  <c r="A234" i="10" s="1"/>
  <c r="A175" i="10"/>
  <c r="A205" i="10" s="1"/>
  <c r="A235" i="10" s="1"/>
  <c r="A176" i="10"/>
  <c r="A177" i="10"/>
  <c r="A207" i="10" s="1"/>
  <c r="A237" i="10" s="1"/>
  <c r="A178" i="10"/>
  <c r="A208" i="10" s="1"/>
  <c r="A238" i="10" s="1"/>
  <c r="A179" i="10"/>
  <c r="A180" i="10"/>
  <c r="A181" i="10"/>
  <c r="A211" i="10" s="1"/>
  <c r="A241" i="10" s="1"/>
  <c r="A182" i="10"/>
  <c r="A212" i="10" s="1"/>
  <c r="A242" i="10" s="1"/>
  <c r="A183" i="10"/>
  <c r="A213" i="10" s="1"/>
  <c r="A184" i="10"/>
  <c r="A185" i="10"/>
  <c r="A215" i="10" s="1"/>
  <c r="A186" i="10"/>
  <c r="A189" i="10"/>
  <c r="A219" i="10" s="1"/>
  <c r="A190" i="10"/>
  <c r="A193" i="10"/>
  <c r="A223" i="10" s="1"/>
  <c r="A194" i="10"/>
  <c r="A198" i="10"/>
  <c r="A201" i="10"/>
  <c r="A202" i="10"/>
  <c r="A203" i="10"/>
  <c r="A233" i="10" s="1"/>
  <c r="A206" i="10"/>
  <c r="A236" i="10" s="1"/>
  <c r="A209" i="10"/>
  <c r="A239" i="10" s="1"/>
  <c r="A210" i="10"/>
  <c r="A240" i="10" s="1"/>
  <c r="A214" i="10"/>
  <c r="A216" i="10"/>
  <c r="A220" i="10"/>
  <c r="A224" i="10"/>
  <c r="A227" i="10"/>
  <c r="A228" i="10"/>
  <c r="A231" i="10"/>
  <c r="A232" i="10"/>
  <c r="A243" i="10"/>
  <c r="A244" i="10"/>
  <c r="D5" i="9"/>
  <c r="E5" i="9"/>
  <c r="F5" i="9"/>
  <c r="G5" i="9"/>
  <c r="H5" i="9"/>
  <c r="D14" i="9"/>
  <c r="E14" i="9"/>
  <c r="F14" i="9"/>
  <c r="G14" i="9"/>
  <c r="D23" i="9"/>
  <c r="E23" i="9"/>
  <c r="F23" i="9"/>
  <c r="G23" i="9"/>
  <c r="D32" i="9"/>
  <c r="E32" i="9"/>
  <c r="H32" i="9" s="1"/>
  <c r="F32" i="9"/>
  <c r="G32" i="9"/>
  <c r="U48" i="9"/>
  <c r="E161" i="10" s="1"/>
  <c r="M49" i="9"/>
  <c r="C132" i="10" s="1"/>
  <c r="T50" i="9"/>
  <c r="C163" i="10" s="1"/>
  <c r="U50" i="9"/>
  <c r="E163" i="10" s="1"/>
  <c r="T52" i="9"/>
  <c r="C165" i="10" s="1"/>
  <c r="C3" i="8"/>
  <c r="H3" i="8" s="1"/>
  <c r="E3" i="8" s="1"/>
  <c r="D3" i="8"/>
  <c r="C4" i="8"/>
  <c r="H4" i="8" s="1"/>
  <c r="D4" i="8"/>
  <c r="C5" i="8"/>
  <c r="H5" i="8" s="1"/>
  <c r="AB49" i="9" s="1"/>
  <c r="E192" i="10" s="1"/>
  <c r="D5" i="8"/>
  <c r="C6" i="8"/>
  <c r="H6" i="8" s="1"/>
  <c r="D6" i="8"/>
  <c r="C7" i="8"/>
  <c r="H7" i="8" s="1"/>
  <c r="D7" i="8"/>
  <c r="C8" i="8"/>
  <c r="D8" i="8"/>
  <c r="H8" i="8"/>
  <c r="C9" i="8"/>
  <c r="H9" i="8" s="1"/>
  <c r="Z60" i="9" s="1"/>
  <c r="B203" i="10" s="1"/>
  <c r="D9" i="8"/>
  <c r="C10" i="8"/>
  <c r="D10" i="8"/>
  <c r="H10" i="8"/>
  <c r="C11" i="8"/>
  <c r="H11" i="8" s="1"/>
  <c r="D11" i="8"/>
  <c r="C12" i="8"/>
  <c r="H12" i="8" s="1"/>
  <c r="D12" i="8"/>
  <c r="C13" i="8"/>
  <c r="H13" i="8" s="1"/>
  <c r="D13" i="8"/>
  <c r="C14" i="8"/>
  <c r="H14" i="8" s="1"/>
  <c r="D14" i="8"/>
  <c r="C15" i="8"/>
  <c r="H15" i="8" s="1"/>
  <c r="D15" i="8"/>
  <c r="C16" i="8"/>
  <c r="D16" i="8"/>
  <c r="C20" i="8"/>
  <c r="AF51" i="9" s="1"/>
  <c r="F224" i="10" s="1"/>
  <c r="D20" i="8"/>
  <c r="Z53" i="9" s="1"/>
  <c r="B196" i="10" s="1"/>
  <c r="E20" i="8"/>
  <c r="F20" i="8"/>
  <c r="F21" i="8" s="1"/>
  <c r="Z66" i="9" l="1"/>
  <c r="B209" i="10" s="1"/>
  <c r="S67" i="9"/>
  <c r="B180" i="10" s="1"/>
  <c r="AF67" i="9"/>
  <c r="F240" i="10" s="1"/>
  <c r="Z68" i="9"/>
  <c r="B211" i="10" s="1"/>
  <c r="S69" i="9"/>
  <c r="B182" i="10" s="1"/>
  <c r="AF69" i="9"/>
  <c r="F242" i="10" s="1"/>
  <c r="Z70" i="9"/>
  <c r="B213" i="10" s="1"/>
  <c r="S71" i="9"/>
  <c r="B184" i="10" s="1"/>
  <c r="AF71" i="9"/>
  <c r="F244" i="10" s="1"/>
  <c r="L66" i="9"/>
  <c r="B149" i="10" s="1"/>
  <c r="AB66" i="9"/>
  <c r="E209" i="10" s="1"/>
  <c r="U67" i="9"/>
  <c r="E180" i="10" s="1"/>
  <c r="L68" i="9"/>
  <c r="B151" i="10" s="1"/>
  <c r="AB68" i="9"/>
  <c r="E211" i="10" s="1"/>
  <c r="U69" i="9"/>
  <c r="E182" i="10" s="1"/>
  <c r="L70" i="9"/>
  <c r="B153" i="10" s="1"/>
  <c r="AB70" i="9"/>
  <c r="E213" i="10" s="1"/>
  <c r="U71" i="9"/>
  <c r="E184" i="10" s="1"/>
  <c r="S66" i="9"/>
  <c r="B179" i="10" s="1"/>
  <c r="AF66" i="9"/>
  <c r="F239" i="10" s="1"/>
  <c r="Z67" i="9"/>
  <c r="B210" i="10" s="1"/>
  <c r="S68" i="9"/>
  <c r="B181" i="10" s="1"/>
  <c r="AF68" i="9"/>
  <c r="F241" i="10" s="1"/>
  <c r="Z69" i="9"/>
  <c r="B212" i="10" s="1"/>
  <c r="S70" i="9"/>
  <c r="B183" i="10" s="1"/>
  <c r="AF70" i="9"/>
  <c r="F243" i="10" s="1"/>
  <c r="Z71" i="9"/>
  <c r="B214" i="10" s="1"/>
  <c r="U66" i="9"/>
  <c r="E179" i="10" s="1"/>
  <c r="L67" i="9"/>
  <c r="B150" i="10" s="1"/>
  <c r="AB67" i="9"/>
  <c r="E210" i="10" s="1"/>
  <c r="U68" i="9"/>
  <c r="E181" i="10" s="1"/>
  <c r="L69" i="9"/>
  <c r="B152" i="10" s="1"/>
  <c r="AB69" i="9"/>
  <c r="E212" i="10" s="1"/>
  <c r="U70" i="9"/>
  <c r="E183" i="10" s="1"/>
  <c r="L71" i="9"/>
  <c r="B154" i="10" s="1"/>
  <c r="AB71" i="9"/>
  <c r="E214" i="10" s="1"/>
  <c r="AB65" i="9"/>
  <c r="AF64" i="9"/>
  <c r="F237" i="10" s="1"/>
  <c r="L64" i="9"/>
  <c r="B147" i="10" s="1"/>
  <c r="L62" i="9"/>
  <c r="B145" i="10" s="1"/>
  <c r="L60" i="9"/>
  <c r="B143" i="10" s="1"/>
  <c r="U65" i="9"/>
  <c r="E178" i="10" s="1"/>
  <c r="AB64" i="9"/>
  <c r="Z63" i="9"/>
  <c r="B206" i="10" s="1"/>
  <c r="Z61" i="9"/>
  <c r="B204" i="10" s="1"/>
  <c r="S65" i="9"/>
  <c r="B178" i="10" s="1"/>
  <c r="U64" i="9"/>
  <c r="E177" i="10" s="1"/>
  <c r="L63" i="9"/>
  <c r="B146" i="10" s="1"/>
  <c r="L61" i="9"/>
  <c r="B144" i="10" s="1"/>
  <c r="L53" i="9"/>
  <c r="B136" i="10" s="1"/>
  <c r="AB51" i="9"/>
  <c r="E194" i="10" s="1"/>
  <c r="AF49" i="9"/>
  <c r="F222" i="10" s="1"/>
  <c r="T48" i="9"/>
  <c r="C161" i="10" s="1"/>
  <c r="AF65" i="9"/>
  <c r="F238" i="10" s="1"/>
  <c r="L65" i="9"/>
  <c r="B148" i="10" s="1"/>
  <c r="S64" i="9"/>
  <c r="B177" i="10" s="1"/>
  <c r="Z62" i="9"/>
  <c r="B205" i="10" s="1"/>
  <c r="U52" i="9"/>
  <c r="E165" i="10" s="1"/>
  <c r="M51" i="9"/>
  <c r="C134" i="10" s="1"/>
  <c r="N42" i="9"/>
  <c r="E125" i="10" s="1"/>
  <c r="N43" i="9"/>
  <c r="E126" i="10" s="1"/>
  <c r="N44" i="9"/>
  <c r="E127" i="10" s="1"/>
  <c r="N45" i="9"/>
  <c r="E128" i="10" s="1"/>
  <c r="N46" i="9"/>
  <c r="E129" i="10" s="1"/>
  <c r="N47" i="9"/>
  <c r="E130" i="10" s="1"/>
  <c r="AI42" i="9"/>
  <c r="E215" i="10" s="1"/>
  <c r="AI43" i="9"/>
  <c r="E216" i="10" s="1"/>
  <c r="AI44" i="9"/>
  <c r="E217" i="10" s="1"/>
  <c r="AI45" i="9"/>
  <c r="E218" i="10" s="1"/>
  <c r="AI46" i="9"/>
  <c r="E219" i="10" s="1"/>
  <c r="AI47" i="9"/>
  <c r="E220" i="10" s="1"/>
  <c r="AB42" i="9"/>
  <c r="E185" i="10" s="1"/>
  <c r="AB44" i="9"/>
  <c r="E187" i="10" s="1"/>
  <c r="AB46" i="9"/>
  <c r="E189" i="10" s="1"/>
  <c r="U43" i="9"/>
  <c r="E156" i="10" s="1"/>
  <c r="U45" i="9"/>
  <c r="E158" i="10" s="1"/>
  <c r="U47" i="9"/>
  <c r="E160" i="10" s="1"/>
  <c r="AB43" i="9"/>
  <c r="E186" i="10" s="1"/>
  <c r="AB45" i="9"/>
  <c r="E188" i="10" s="1"/>
  <c r="AB47" i="9"/>
  <c r="E190" i="10" s="1"/>
  <c r="U42" i="9"/>
  <c r="E155" i="10" s="1"/>
  <c r="U44" i="9"/>
  <c r="E157" i="10" s="1"/>
  <c r="U46" i="9"/>
  <c r="E159" i="10" s="1"/>
  <c r="D21" i="8"/>
  <c r="C21" i="8"/>
  <c r="E21" i="8"/>
  <c r="G5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F4" i="8"/>
  <c r="F5" i="8" s="1"/>
  <c r="M54" i="9"/>
  <c r="C137" i="10" s="1"/>
  <c r="T54" i="9"/>
  <c r="C167" i="10" s="1"/>
  <c r="AA54" i="9"/>
  <c r="C197" i="10" s="1"/>
  <c r="AH54" i="9"/>
  <c r="C227" i="10" s="1"/>
  <c r="M55" i="9"/>
  <c r="C138" i="10" s="1"/>
  <c r="T55" i="9"/>
  <c r="C168" i="10" s="1"/>
  <c r="AA55" i="9"/>
  <c r="C198" i="10" s="1"/>
  <c r="AH55" i="9"/>
  <c r="C228" i="10" s="1"/>
  <c r="M56" i="9"/>
  <c r="C139" i="10" s="1"/>
  <c r="T56" i="9"/>
  <c r="C169" i="10" s="1"/>
  <c r="AA56" i="9"/>
  <c r="C199" i="10" s="1"/>
  <c r="AH56" i="9"/>
  <c r="C229" i="10" s="1"/>
  <c r="M57" i="9"/>
  <c r="C140" i="10" s="1"/>
  <c r="T57" i="9"/>
  <c r="C170" i="10" s="1"/>
  <c r="AA57" i="9"/>
  <c r="C200" i="10" s="1"/>
  <c r="AH57" i="9"/>
  <c r="C230" i="10" s="1"/>
  <c r="M58" i="9"/>
  <c r="C141" i="10" s="1"/>
  <c r="T58" i="9"/>
  <c r="C171" i="10" s="1"/>
  <c r="AA58" i="9"/>
  <c r="C201" i="10" s="1"/>
  <c r="AH58" i="9"/>
  <c r="C231" i="10" s="1"/>
  <c r="M59" i="9"/>
  <c r="C142" i="10" s="1"/>
  <c r="T59" i="9"/>
  <c r="C172" i="10" s="1"/>
  <c r="AA59" i="9"/>
  <c r="C202" i="10" s="1"/>
  <c r="AH59" i="9"/>
  <c r="C232" i="10" s="1"/>
  <c r="N54" i="9"/>
  <c r="E137" i="10" s="1"/>
  <c r="U54" i="9"/>
  <c r="E167" i="10" s="1"/>
  <c r="AB54" i="9"/>
  <c r="AI54" i="9"/>
  <c r="E227" i="10" s="1"/>
  <c r="N55" i="9"/>
  <c r="E138" i="10" s="1"/>
  <c r="U55" i="9"/>
  <c r="E168" i="10" s="1"/>
  <c r="AB55" i="9"/>
  <c r="AI55" i="9"/>
  <c r="E228" i="10" s="1"/>
  <c r="N56" i="9"/>
  <c r="E139" i="10" s="1"/>
  <c r="U56" i="9"/>
  <c r="E169" i="10" s="1"/>
  <c r="AB56" i="9"/>
  <c r="AI56" i="9"/>
  <c r="E229" i="10" s="1"/>
  <c r="N57" i="9"/>
  <c r="E140" i="10" s="1"/>
  <c r="U57" i="9"/>
  <c r="E170" i="10" s="1"/>
  <c r="AB57" i="9"/>
  <c r="AI57" i="9"/>
  <c r="E230" i="10" s="1"/>
  <c r="N58" i="9"/>
  <c r="E141" i="10" s="1"/>
  <c r="U58" i="9"/>
  <c r="E171" i="10" s="1"/>
  <c r="AB58" i="9"/>
  <c r="AI58" i="9"/>
  <c r="E231" i="10" s="1"/>
  <c r="N59" i="9"/>
  <c r="E142" i="10" s="1"/>
  <c r="U59" i="9"/>
  <c r="E172" i="10" s="1"/>
  <c r="AB59" i="9"/>
  <c r="AI59" i="9"/>
  <c r="E232" i="10" s="1"/>
  <c r="Z59" i="9"/>
  <c r="B202" i="10" s="1"/>
  <c r="L59" i="9"/>
  <c r="B142" i="10" s="1"/>
  <c r="Z58" i="9"/>
  <c r="B201" i="10" s="1"/>
  <c r="L58" i="9"/>
  <c r="B141" i="10" s="1"/>
  <c r="Z57" i="9"/>
  <c r="B200" i="10" s="1"/>
  <c r="L57" i="9"/>
  <c r="B140" i="10" s="1"/>
  <c r="Z56" i="9"/>
  <c r="B199" i="10" s="1"/>
  <c r="L56" i="9"/>
  <c r="B139" i="10" s="1"/>
  <c r="Z55" i="9"/>
  <c r="B198" i="10" s="1"/>
  <c r="L55" i="9"/>
  <c r="B138" i="10" s="1"/>
  <c r="Z54" i="9"/>
  <c r="B197" i="10" s="1"/>
  <c r="L54" i="9"/>
  <c r="B137" i="10" s="1"/>
  <c r="K71" i="9"/>
  <c r="F154" i="10" s="1"/>
  <c r="K70" i="9"/>
  <c r="F153" i="10" s="1"/>
  <c r="K69" i="9"/>
  <c r="F152" i="10" s="1"/>
  <c r="K68" i="9"/>
  <c r="F151" i="10" s="1"/>
  <c r="K67" i="9"/>
  <c r="F150" i="10" s="1"/>
  <c r="K66" i="9"/>
  <c r="F149" i="10" s="1"/>
  <c r="K65" i="9"/>
  <c r="F148" i="10" s="1"/>
  <c r="K64" i="9"/>
  <c r="F147" i="10" s="1"/>
  <c r="Y63" i="9"/>
  <c r="K63" i="9"/>
  <c r="F146" i="10" s="1"/>
  <c r="Y62" i="9"/>
  <c r="K62" i="9"/>
  <c r="F145" i="10" s="1"/>
  <c r="Y61" i="9"/>
  <c r="K61" i="9"/>
  <c r="F144" i="10" s="1"/>
  <c r="Y60" i="9"/>
  <c r="K60" i="9"/>
  <c r="F143" i="10" s="1"/>
  <c r="Y59" i="9"/>
  <c r="K59" i="9"/>
  <c r="F142" i="10" s="1"/>
  <c r="Y58" i="9"/>
  <c r="K58" i="9"/>
  <c r="F141" i="10" s="1"/>
  <c r="Y57" i="9"/>
  <c r="K57" i="9"/>
  <c r="F140" i="10" s="1"/>
  <c r="Y56" i="9"/>
  <c r="K56" i="9"/>
  <c r="F139" i="10" s="1"/>
  <c r="Y55" i="9"/>
  <c r="K55" i="9"/>
  <c r="F138" i="10" s="1"/>
  <c r="Y54" i="9"/>
  <c r="K54" i="9"/>
  <c r="F137" i="10" s="1"/>
  <c r="Y53" i="9"/>
  <c r="F196" i="10" s="1"/>
  <c r="K53" i="9"/>
  <c r="F136" i="10" s="1"/>
  <c r="K51" i="9"/>
  <c r="F134" i="10" s="1"/>
  <c r="K49" i="9"/>
  <c r="F132" i="10" s="1"/>
  <c r="M60" i="9"/>
  <c r="C143" i="10" s="1"/>
  <c r="T60" i="9"/>
  <c r="C173" i="10" s="1"/>
  <c r="AA60" i="9"/>
  <c r="C203" i="10" s="1"/>
  <c r="AH60" i="9"/>
  <c r="C233" i="10" s="1"/>
  <c r="M61" i="9"/>
  <c r="C144" i="10" s="1"/>
  <c r="T61" i="9"/>
  <c r="C174" i="10" s="1"/>
  <c r="AA61" i="9"/>
  <c r="C204" i="10" s="1"/>
  <c r="AH61" i="9"/>
  <c r="C234" i="10" s="1"/>
  <c r="M62" i="9"/>
  <c r="C145" i="10" s="1"/>
  <c r="T62" i="9"/>
  <c r="C175" i="10" s="1"/>
  <c r="AA62" i="9"/>
  <c r="C205" i="10" s="1"/>
  <c r="AH62" i="9"/>
  <c r="C235" i="10" s="1"/>
  <c r="M63" i="9"/>
  <c r="C146" i="10" s="1"/>
  <c r="T63" i="9"/>
  <c r="C176" i="10" s="1"/>
  <c r="AA63" i="9"/>
  <c r="C206" i="10" s="1"/>
  <c r="AH63" i="9"/>
  <c r="C236" i="10" s="1"/>
  <c r="M64" i="9"/>
  <c r="C147" i="10" s="1"/>
  <c r="T64" i="9"/>
  <c r="C177" i="10" s="1"/>
  <c r="AA64" i="9"/>
  <c r="C207" i="10" s="1"/>
  <c r="AH64" i="9"/>
  <c r="C237" i="10" s="1"/>
  <c r="M65" i="9"/>
  <c r="C148" i="10" s="1"/>
  <c r="T65" i="9"/>
  <c r="C178" i="10" s="1"/>
  <c r="AA65" i="9"/>
  <c r="C208" i="10" s="1"/>
  <c r="AH65" i="9"/>
  <c r="C238" i="10" s="1"/>
  <c r="N60" i="9"/>
  <c r="E143" i="10" s="1"/>
  <c r="U60" i="9"/>
  <c r="E173" i="10" s="1"/>
  <c r="AB60" i="9"/>
  <c r="AI60" i="9"/>
  <c r="E233" i="10" s="1"/>
  <c r="N61" i="9"/>
  <c r="E144" i="10" s="1"/>
  <c r="U61" i="9"/>
  <c r="E174" i="10" s="1"/>
  <c r="AB61" i="9"/>
  <c r="AI61" i="9"/>
  <c r="E234" i="10" s="1"/>
  <c r="N62" i="9"/>
  <c r="E145" i="10" s="1"/>
  <c r="U62" i="9"/>
  <c r="E175" i="10" s="1"/>
  <c r="AB62" i="9"/>
  <c r="AI62" i="9"/>
  <c r="E235" i="10" s="1"/>
  <c r="N63" i="9"/>
  <c r="E146" i="10" s="1"/>
  <c r="U63" i="9"/>
  <c r="E176" i="10" s="1"/>
  <c r="AB63" i="9"/>
  <c r="AI63" i="9"/>
  <c r="E236" i="10" s="1"/>
  <c r="L48" i="9"/>
  <c r="B131" i="10" s="1"/>
  <c r="S48" i="9"/>
  <c r="B161" i="10" s="1"/>
  <c r="Z48" i="9"/>
  <c r="B191" i="10" s="1"/>
  <c r="AG48" i="9"/>
  <c r="B221" i="10" s="1"/>
  <c r="L49" i="9"/>
  <c r="B132" i="10" s="1"/>
  <c r="S49" i="9"/>
  <c r="B162" i="10" s="1"/>
  <c r="Z49" i="9"/>
  <c r="B192" i="10" s="1"/>
  <c r="AG49" i="9"/>
  <c r="B222" i="10" s="1"/>
  <c r="L50" i="9"/>
  <c r="B133" i="10" s="1"/>
  <c r="S50" i="9"/>
  <c r="B163" i="10" s="1"/>
  <c r="Z50" i="9"/>
  <c r="B193" i="10" s="1"/>
  <c r="AG50" i="9"/>
  <c r="B223" i="10" s="1"/>
  <c r="L51" i="9"/>
  <c r="B134" i="10" s="1"/>
  <c r="S51" i="9"/>
  <c r="B164" i="10" s="1"/>
  <c r="Z51" i="9"/>
  <c r="B194" i="10" s="1"/>
  <c r="AG51" i="9"/>
  <c r="B224" i="10" s="1"/>
  <c r="L52" i="9"/>
  <c r="B135" i="10" s="1"/>
  <c r="S52" i="9"/>
  <c r="B165" i="10" s="1"/>
  <c r="Z52" i="9"/>
  <c r="B195" i="10" s="1"/>
  <c r="AG52" i="9"/>
  <c r="B225" i="10" s="1"/>
  <c r="N48" i="9"/>
  <c r="E131" i="10" s="1"/>
  <c r="Y48" i="9"/>
  <c r="F191" i="10" s="1"/>
  <c r="AH48" i="9"/>
  <c r="C221" i="10" s="1"/>
  <c r="N49" i="9"/>
  <c r="E132" i="10" s="1"/>
  <c r="Y49" i="9"/>
  <c r="F192" i="10" s="1"/>
  <c r="AH49" i="9"/>
  <c r="C222" i="10" s="1"/>
  <c r="N50" i="9"/>
  <c r="E133" i="10" s="1"/>
  <c r="Y50" i="9"/>
  <c r="F193" i="10" s="1"/>
  <c r="AH50" i="9"/>
  <c r="C223" i="10" s="1"/>
  <c r="N51" i="9"/>
  <c r="E134" i="10" s="1"/>
  <c r="Y51" i="9"/>
  <c r="F194" i="10" s="1"/>
  <c r="AH51" i="9"/>
  <c r="C224" i="10" s="1"/>
  <c r="N52" i="9"/>
  <c r="E135" i="10" s="1"/>
  <c r="Y52" i="9"/>
  <c r="F195" i="10" s="1"/>
  <c r="AH52" i="9"/>
  <c r="C225" i="10" s="1"/>
  <c r="M53" i="9"/>
  <c r="C136" i="10" s="1"/>
  <c r="T53" i="9"/>
  <c r="C166" i="10" s="1"/>
  <c r="AA53" i="9"/>
  <c r="C196" i="10" s="1"/>
  <c r="AH53" i="9"/>
  <c r="C226" i="10" s="1"/>
  <c r="R48" i="9"/>
  <c r="F161" i="10" s="1"/>
  <c r="AA48" i="9"/>
  <c r="C191" i="10" s="1"/>
  <c r="AI48" i="9"/>
  <c r="E221" i="10" s="1"/>
  <c r="R49" i="9"/>
  <c r="F162" i="10" s="1"/>
  <c r="AA49" i="9"/>
  <c r="C192" i="10" s="1"/>
  <c r="AI49" i="9"/>
  <c r="E222" i="10" s="1"/>
  <c r="R50" i="9"/>
  <c r="F163" i="10" s="1"/>
  <c r="AA50" i="9"/>
  <c r="C193" i="10" s="1"/>
  <c r="AI50" i="9"/>
  <c r="E223" i="10" s="1"/>
  <c r="R51" i="9"/>
  <c r="F164" i="10" s="1"/>
  <c r="AA51" i="9"/>
  <c r="C194" i="10" s="1"/>
  <c r="AI51" i="9"/>
  <c r="E224" i="10" s="1"/>
  <c r="R52" i="9"/>
  <c r="F165" i="10" s="1"/>
  <c r="AA52" i="9"/>
  <c r="C195" i="10" s="1"/>
  <c r="AI52" i="9"/>
  <c r="E225" i="10" s="1"/>
  <c r="N53" i="9"/>
  <c r="E136" i="10" s="1"/>
  <c r="U53" i="9"/>
  <c r="E166" i="10" s="1"/>
  <c r="AB53" i="9"/>
  <c r="E196" i="10" s="1"/>
  <c r="AI53" i="9"/>
  <c r="E226" i="10" s="1"/>
  <c r="AI71" i="9"/>
  <c r="E244" i="10" s="1"/>
  <c r="R71" i="9"/>
  <c r="F184" i="10" s="1"/>
  <c r="AI70" i="9"/>
  <c r="E243" i="10" s="1"/>
  <c r="R70" i="9"/>
  <c r="F183" i="10" s="1"/>
  <c r="AI69" i="9"/>
  <c r="E242" i="10" s="1"/>
  <c r="R69" i="9"/>
  <c r="F182" i="10" s="1"/>
  <c r="AI68" i="9"/>
  <c r="E241" i="10" s="1"/>
  <c r="R68" i="9"/>
  <c r="F181" i="10" s="1"/>
  <c r="AI67" i="9"/>
  <c r="E240" i="10" s="1"/>
  <c r="R67" i="9"/>
  <c r="F180" i="10" s="1"/>
  <c r="AI66" i="9"/>
  <c r="E239" i="10" s="1"/>
  <c r="R66" i="9"/>
  <c r="F179" i="10" s="1"/>
  <c r="AI65" i="9"/>
  <c r="E238" i="10" s="1"/>
  <c r="Z65" i="9"/>
  <c r="B208" i="10" s="1"/>
  <c r="R65" i="9"/>
  <c r="F178" i="10" s="1"/>
  <c r="AI64" i="9"/>
  <c r="E237" i="10" s="1"/>
  <c r="Z64" i="9"/>
  <c r="B207" i="10" s="1"/>
  <c r="R64" i="9"/>
  <c r="F177" i="10" s="1"/>
  <c r="AG63" i="9"/>
  <c r="B236" i="10" s="1"/>
  <c r="S63" i="9"/>
  <c r="B176" i="10" s="1"/>
  <c r="AG62" i="9"/>
  <c r="B235" i="10" s="1"/>
  <c r="S62" i="9"/>
  <c r="B175" i="10" s="1"/>
  <c r="AG61" i="9"/>
  <c r="B234" i="10" s="1"/>
  <c r="S61" i="9"/>
  <c r="B174" i="10" s="1"/>
  <c r="AG60" i="9"/>
  <c r="B233" i="10" s="1"/>
  <c r="S60" i="9"/>
  <c r="B173" i="10" s="1"/>
  <c r="AG59" i="9"/>
  <c r="B232" i="10" s="1"/>
  <c r="S59" i="9"/>
  <c r="B172" i="10" s="1"/>
  <c r="AG58" i="9"/>
  <c r="B231" i="10" s="1"/>
  <c r="S58" i="9"/>
  <c r="B171" i="10" s="1"/>
  <c r="AG57" i="9"/>
  <c r="B230" i="10" s="1"/>
  <c r="S57" i="9"/>
  <c r="B170" i="10" s="1"/>
  <c r="AG56" i="9"/>
  <c r="B229" i="10" s="1"/>
  <c r="S56" i="9"/>
  <c r="B169" i="10" s="1"/>
  <c r="AG55" i="9"/>
  <c r="B228" i="10" s="1"/>
  <c r="S55" i="9"/>
  <c r="B168" i="10" s="1"/>
  <c r="AG54" i="9"/>
  <c r="B227" i="10" s="1"/>
  <c r="S54" i="9"/>
  <c r="B167" i="10" s="1"/>
  <c r="AG53" i="9"/>
  <c r="B226" i="10" s="1"/>
  <c r="S53" i="9"/>
  <c r="B166" i="10" s="1"/>
  <c r="AF52" i="9"/>
  <c r="F225" i="10" s="1"/>
  <c r="M52" i="9"/>
  <c r="C135" i="10" s="1"/>
  <c r="U51" i="9"/>
  <c r="E164" i="10" s="1"/>
  <c r="AF50" i="9"/>
  <c r="F223" i="10" s="1"/>
  <c r="M50" i="9"/>
  <c r="C133" i="10" s="1"/>
  <c r="U49" i="9"/>
  <c r="E162" i="10" s="1"/>
  <c r="AF48" i="9"/>
  <c r="F221" i="10" s="1"/>
  <c r="M48" i="9"/>
  <c r="C131" i="10" s="1"/>
  <c r="H23" i="9"/>
  <c r="M66" i="9"/>
  <c r="C149" i="10" s="1"/>
  <c r="T66" i="9"/>
  <c r="C179" i="10" s="1"/>
  <c r="AA66" i="9"/>
  <c r="C209" i="10" s="1"/>
  <c r="AH66" i="9"/>
  <c r="C239" i="10" s="1"/>
  <c r="M67" i="9"/>
  <c r="C150" i="10" s="1"/>
  <c r="T67" i="9"/>
  <c r="C180" i="10" s="1"/>
  <c r="AA67" i="9"/>
  <c r="C210" i="10" s="1"/>
  <c r="AH67" i="9"/>
  <c r="C240" i="10" s="1"/>
  <c r="M68" i="9"/>
  <c r="C151" i="10" s="1"/>
  <c r="T68" i="9"/>
  <c r="C181" i="10" s="1"/>
  <c r="AA68" i="9"/>
  <c r="C211" i="10" s="1"/>
  <c r="AH68" i="9"/>
  <c r="C241" i="10" s="1"/>
  <c r="M69" i="9"/>
  <c r="C152" i="10" s="1"/>
  <c r="T69" i="9"/>
  <c r="C182" i="10" s="1"/>
  <c r="AA69" i="9"/>
  <c r="C212" i="10" s="1"/>
  <c r="AH69" i="9"/>
  <c r="C242" i="10" s="1"/>
  <c r="M70" i="9"/>
  <c r="C153" i="10" s="1"/>
  <c r="T70" i="9"/>
  <c r="C183" i="10" s="1"/>
  <c r="AA70" i="9"/>
  <c r="C213" i="10" s="1"/>
  <c r="AH70" i="9"/>
  <c r="C243" i="10" s="1"/>
  <c r="M71" i="9"/>
  <c r="C154" i="10" s="1"/>
  <c r="T71" i="9"/>
  <c r="C184" i="10" s="1"/>
  <c r="AA71" i="9"/>
  <c r="C214" i="10" s="1"/>
  <c r="AH71" i="9"/>
  <c r="C244" i="10" s="1"/>
  <c r="AG71" i="9"/>
  <c r="B244" i="10" s="1"/>
  <c r="Y71" i="9"/>
  <c r="F214" i="10" s="1"/>
  <c r="N71" i="9"/>
  <c r="E154" i="10" s="1"/>
  <c r="AG70" i="9"/>
  <c r="B243" i="10" s="1"/>
  <c r="Y70" i="9"/>
  <c r="F213" i="10" s="1"/>
  <c r="N70" i="9"/>
  <c r="E153" i="10" s="1"/>
  <c r="AG69" i="9"/>
  <c r="B242" i="10" s="1"/>
  <c r="Y69" i="9"/>
  <c r="F212" i="10" s="1"/>
  <c r="N69" i="9"/>
  <c r="E152" i="10" s="1"/>
  <c r="AG68" i="9"/>
  <c r="B241" i="10" s="1"/>
  <c r="Y68" i="9"/>
  <c r="F211" i="10" s="1"/>
  <c r="N68" i="9"/>
  <c r="E151" i="10" s="1"/>
  <c r="AG67" i="9"/>
  <c r="B240" i="10" s="1"/>
  <c r="Y67" i="9"/>
  <c r="F210" i="10" s="1"/>
  <c r="N67" i="9"/>
  <c r="E150" i="10" s="1"/>
  <c r="AG66" i="9"/>
  <c r="B239" i="10" s="1"/>
  <c r="Y66" i="9"/>
  <c r="F209" i="10" s="1"/>
  <c r="N66" i="9"/>
  <c r="E149" i="10" s="1"/>
  <c r="AG65" i="9"/>
  <c r="B238" i="10" s="1"/>
  <c r="Y65" i="9"/>
  <c r="N65" i="9"/>
  <c r="E148" i="10" s="1"/>
  <c r="AG64" i="9"/>
  <c r="B237" i="10" s="1"/>
  <c r="Y64" i="9"/>
  <c r="N64" i="9"/>
  <c r="E147" i="10" s="1"/>
  <c r="AF63" i="9"/>
  <c r="F236" i="10" s="1"/>
  <c r="R63" i="9"/>
  <c r="F176" i="10" s="1"/>
  <c r="AF62" i="9"/>
  <c r="F235" i="10" s="1"/>
  <c r="R62" i="9"/>
  <c r="F175" i="10" s="1"/>
  <c r="AF61" i="9"/>
  <c r="F234" i="10" s="1"/>
  <c r="R61" i="9"/>
  <c r="F174" i="10" s="1"/>
  <c r="AF60" i="9"/>
  <c r="F233" i="10" s="1"/>
  <c r="R60" i="9"/>
  <c r="F173" i="10" s="1"/>
  <c r="AF59" i="9"/>
  <c r="F232" i="10" s="1"/>
  <c r="R59" i="9"/>
  <c r="F172" i="10" s="1"/>
  <c r="AF58" i="9"/>
  <c r="F231" i="10" s="1"/>
  <c r="R58" i="9"/>
  <c r="F171" i="10" s="1"/>
  <c r="AF57" i="9"/>
  <c r="F230" i="10" s="1"/>
  <c r="R57" i="9"/>
  <c r="F170" i="10" s="1"/>
  <c r="AF56" i="9"/>
  <c r="F229" i="10" s="1"/>
  <c r="R56" i="9"/>
  <c r="F169" i="10" s="1"/>
  <c r="AF55" i="9"/>
  <c r="F228" i="10" s="1"/>
  <c r="R55" i="9"/>
  <c r="F168" i="10" s="1"/>
  <c r="AF54" i="9"/>
  <c r="F227" i="10" s="1"/>
  <c r="R54" i="9"/>
  <c r="F167" i="10" s="1"/>
  <c r="AF53" i="9"/>
  <c r="F226" i="10" s="1"/>
  <c r="R53" i="9"/>
  <c r="F166" i="10" s="1"/>
  <c r="AB52" i="9"/>
  <c r="E195" i="10" s="1"/>
  <c r="K52" i="9"/>
  <c r="F135" i="10" s="1"/>
  <c r="T51" i="9"/>
  <c r="C164" i="10" s="1"/>
  <c r="AB50" i="9"/>
  <c r="E193" i="10" s="1"/>
  <c r="K50" i="9"/>
  <c r="F133" i="10" s="1"/>
  <c r="T49" i="9"/>
  <c r="C162" i="10" s="1"/>
  <c r="AB48" i="9"/>
  <c r="E191" i="10" s="1"/>
  <c r="K48" i="9"/>
  <c r="F131" i="10" s="1"/>
  <c r="H14" i="9"/>
  <c r="F204" i="10" l="1"/>
  <c r="F198" i="10"/>
  <c r="F200" i="10"/>
  <c r="F206" i="10"/>
  <c r="F208" i="10"/>
  <c r="F202" i="10"/>
  <c r="D25" i="8"/>
  <c r="D24" i="8" s="1"/>
  <c r="D26" i="8" s="1"/>
  <c r="E25" i="8"/>
  <c r="E24" i="8" s="1"/>
  <c r="E26" i="8" s="1"/>
  <c r="F25" i="8"/>
  <c r="F24" i="8" s="1"/>
  <c r="F26" i="8" s="1"/>
  <c r="E5" i="8"/>
  <c r="AH42" i="9"/>
  <c r="C215" i="10" s="1"/>
  <c r="AH43" i="9"/>
  <c r="C216" i="10" s="1"/>
  <c r="AH44" i="9"/>
  <c r="C217" i="10" s="1"/>
  <c r="AH45" i="9"/>
  <c r="C218" i="10" s="1"/>
  <c r="AH46" i="9"/>
  <c r="C219" i="10" s="1"/>
  <c r="AH47" i="9"/>
  <c r="C220" i="10" s="1"/>
  <c r="AA42" i="9"/>
  <c r="C185" i="10" s="1"/>
  <c r="AA43" i="9"/>
  <c r="C186" i="10" s="1"/>
  <c r="AA44" i="9"/>
  <c r="C187" i="10" s="1"/>
  <c r="AA45" i="9"/>
  <c r="C188" i="10" s="1"/>
  <c r="AA46" i="9"/>
  <c r="C189" i="10" s="1"/>
  <c r="AA47" i="9"/>
  <c r="C190" i="10" s="1"/>
  <c r="T43" i="9"/>
  <c r="C156" i="10" s="1"/>
  <c r="T45" i="9"/>
  <c r="C158" i="10" s="1"/>
  <c r="T47" i="9"/>
  <c r="C160" i="10" s="1"/>
  <c r="M42" i="9"/>
  <c r="C125" i="10" s="1"/>
  <c r="M44" i="9"/>
  <c r="C127" i="10" s="1"/>
  <c r="M46" i="9"/>
  <c r="C129" i="10" s="1"/>
  <c r="T42" i="9"/>
  <c r="C155" i="10" s="1"/>
  <c r="T44" i="9"/>
  <c r="C157" i="10" s="1"/>
  <c r="T46" i="9"/>
  <c r="C159" i="10" s="1"/>
  <c r="M43" i="9"/>
  <c r="C126" i="10" s="1"/>
  <c r="M45" i="9"/>
  <c r="C128" i="10" s="1"/>
  <c r="M47" i="9"/>
  <c r="C130" i="10" s="1"/>
  <c r="F6" i="8"/>
  <c r="Y42" i="9"/>
  <c r="F185" i="10" s="1"/>
  <c r="Y43" i="9"/>
  <c r="F186" i="10" s="1"/>
  <c r="Y44" i="9"/>
  <c r="F187" i="10" s="1"/>
  <c r="Y45" i="9"/>
  <c r="F188" i="10" s="1"/>
  <c r="Y46" i="9"/>
  <c r="F189" i="10" s="1"/>
  <c r="Y47" i="9"/>
  <c r="F190" i="10" s="1"/>
  <c r="R42" i="9"/>
  <c r="F155" i="10" s="1"/>
  <c r="R43" i="9"/>
  <c r="F156" i="10" s="1"/>
  <c r="R44" i="9"/>
  <c r="F157" i="10" s="1"/>
  <c r="R45" i="9"/>
  <c r="F158" i="10" s="1"/>
  <c r="R46" i="9"/>
  <c r="F159" i="10" s="1"/>
  <c r="R47" i="9"/>
  <c r="F160" i="10" s="1"/>
  <c r="K42" i="9"/>
  <c r="F125" i="10" s="1"/>
  <c r="K44" i="9"/>
  <c r="F127" i="10" s="1"/>
  <c r="K46" i="9"/>
  <c r="F129" i="10" s="1"/>
  <c r="AF42" i="9"/>
  <c r="F215" i="10" s="1"/>
  <c r="AF44" i="9"/>
  <c r="F217" i="10" s="1"/>
  <c r="AF46" i="9"/>
  <c r="F219" i="10" s="1"/>
  <c r="K43" i="9"/>
  <c r="F126" i="10" s="1"/>
  <c r="K45" i="9"/>
  <c r="F128" i="10" s="1"/>
  <c r="K47" i="9"/>
  <c r="F130" i="10" s="1"/>
  <c r="AF43" i="9"/>
  <c r="F216" i="10" s="1"/>
  <c r="AF45" i="9"/>
  <c r="F218" i="10" s="1"/>
  <c r="AF47" i="9"/>
  <c r="F220" i="10" s="1"/>
  <c r="F203" i="10"/>
  <c r="F197" i="10"/>
  <c r="F199" i="10"/>
  <c r="F205" i="10"/>
  <c r="F207" i="10"/>
  <c r="F201" i="10"/>
  <c r="E4" i="8"/>
  <c r="L42" i="9"/>
  <c r="B125" i="10" s="1"/>
  <c r="S42" i="9"/>
  <c r="B155" i="10" s="1"/>
  <c r="Z42" i="9"/>
  <c r="B185" i="10" s="1"/>
  <c r="AG42" i="9"/>
  <c r="B215" i="10" s="1"/>
  <c r="L43" i="9"/>
  <c r="B126" i="10" s="1"/>
  <c r="S43" i="9"/>
  <c r="B156" i="10" s="1"/>
  <c r="Z43" i="9"/>
  <c r="B186" i="10" s="1"/>
  <c r="AG43" i="9"/>
  <c r="B216" i="10" s="1"/>
  <c r="L44" i="9"/>
  <c r="B127" i="10" s="1"/>
  <c r="S44" i="9"/>
  <c r="B157" i="10" s="1"/>
  <c r="Z44" i="9"/>
  <c r="B187" i="10" s="1"/>
  <c r="AG44" i="9"/>
  <c r="B217" i="10" s="1"/>
  <c r="L45" i="9"/>
  <c r="B128" i="10" s="1"/>
  <c r="S45" i="9"/>
  <c r="B158" i="10" s="1"/>
  <c r="Z45" i="9"/>
  <c r="B188" i="10" s="1"/>
  <c r="AG45" i="9"/>
  <c r="B218" i="10" s="1"/>
  <c r="L46" i="9"/>
  <c r="B129" i="10" s="1"/>
  <c r="S46" i="9"/>
  <c r="B159" i="10" s="1"/>
  <c r="Z46" i="9"/>
  <c r="B189" i="10" s="1"/>
  <c r="AG46" i="9"/>
  <c r="B219" i="10" s="1"/>
  <c r="L47" i="9"/>
  <c r="B130" i="10" s="1"/>
  <c r="S47" i="9"/>
  <c r="B160" i="10" s="1"/>
  <c r="Z47" i="9"/>
  <c r="B190" i="10" s="1"/>
  <c r="AG47" i="9"/>
  <c r="B220" i="10" s="1"/>
  <c r="E208" i="10"/>
  <c r="E202" i="10"/>
  <c r="E201" i="10"/>
  <c r="E207" i="10"/>
  <c r="E206" i="10"/>
  <c r="E200" i="10"/>
  <c r="E205" i="10"/>
  <c r="E199" i="10"/>
  <c r="E204" i="10"/>
  <c r="E198" i="10"/>
  <c r="E197" i="10"/>
  <c r="E203" i="10"/>
  <c r="C25" i="8"/>
  <c r="C24" i="8" s="1"/>
  <c r="C26" i="8" s="1"/>
  <c r="M3" i="9" l="1"/>
  <c r="C5" i="10" s="1"/>
  <c r="M4" i="9"/>
  <c r="C6" i="10" s="1"/>
  <c r="T5" i="9"/>
  <c r="C37" i="10" s="1"/>
  <c r="T6" i="9"/>
  <c r="C38" i="10" s="1"/>
  <c r="T7" i="9"/>
  <c r="C39" i="10" s="1"/>
  <c r="T8" i="9"/>
  <c r="C40" i="10" s="1"/>
  <c r="AH3" i="9"/>
  <c r="C95" i="10" s="1"/>
  <c r="AH4" i="9"/>
  <c r="C96" i="10" s="1"/>
  <c r="M5" i="9"/>
  <c r="C7" i="10" s="1"/>
  <c r="M6" i="9"/>
  <c r="C8" i="10" s="1"/>
  <c r="M7" i="9"/>
  <c r="C9" i="10" s="1"/>
  <c r="M8" i="9"/>
  <c r="C10" i="10" s="1"/>
  <c r="AA4" i="9"/>
  <c r="C66" i="10" s="1"/>
  <c r="AH5" i="9"/>
  <c r="C97" i="10" s="1"/>
  <c r="AH7" i="9"/>
  <c r="C99" i="10" s="1"/>
  <c r="T3" i="9"/>
  <c r="C35" i="10" s="1"/>
  <c r="AA6" i="9"/>
  <c r="C68" i="10" s="1"/>
  <c r="AA8" i="9"/>
  <c r="C70" i="10" s="1"/>
  <c r="AA3" i="9"/>
  <c r="C65" i="10" s="1"/>
  <c r="AH6" i="9"/>
  <c r="C98" i="10" s="1"/>
  <c r="AH8" i="9"/>
  <c r="C100" i="10" s="1"/>
  <c r="T4" i="9"/>
  <c r="C36" i="10" s="1"/>
  <c r="AA5" i="9"/>
  <c r="C67" i="10" s="1"/>
  <c r="AA7" i="9"/>
  <c r="C69" i="10" s="1"/>
  <c r="E27" i="8"/>
  <c r="E28" i="8" s="1"/>
  <c r="E29" i="8" s="1"/>
  <c r="E30" i="8" s="1"/>
  <c r="E31" i="8" s="1"/>
  <c r="E32" i="8" s="1"/>
  <c r="E33" i="8" s="1"/>
  <c r="E34" i="8" s="1"/>
  <c r="K5" i="9"/>
  <c r="F7" i="10" s="1"/>
  <c r="R5" i="9"/>
  <c r="F37" i="10" s="1"/>
  <c r="Y5" i="9"/>
  <c r="F67" i="10" s="1"/>
  <c r="AF5" i="9"/>
  <c r="F97" i="10" s="1"/>
  <c r="K6" i="9"/>
  <c r="F8" i="10" s="1"/>
  <c r="R6" i="9"/>
  <c r="F38" i="10" s="1"/>
  <c r="Y6" i="9"/>
  <c r="F68" i="10" s="1"/>
  <c r="AF6" i="9"/>
  <c r="F98" i="10" s="1"/>
  <c r="K7" i="9"/>
  <c r="F9" i="10" s="1"/>
  <c r="R7" i="9"/>
  <c r="F39" i="10" s="1"/>
  <c r="Y7" i="9"/>
  <c r="F69" i="10" s="1"/>
  <c r="AF7" i="9"/>
  <c r="F99" i="10" s="1"/>
  <c r="K8" i="9"/>
  <c r="F10" i="10" s="1"/>
  <c r="R8" i="9"/>
  <c r="F40" i="10" s="1"/>
  <c r="Y8" i="9"/>
  <c r="F70" i="10" s="1"/>
  <c r="AF8" i="9"/>
  <c r="F100" i="10" s="1"/>
  <c r="AF3" i="9"/>
  <c r="F95" i="10" s="1"/>
  <c r="AF4" i="9"/>
  <c r="F96" i="10" s="1"/>
  <c r="Y3" i="9"/>
  <c r="F65" i="10" s="1"/>
  <c r="Y4" i="9"/>
  <c r="F66" i="10" s="1"/>
  <c r="R3" i="9"/>
  <c r="F35" i="10" s="1"/>
  <c r="K4" i="9"/>
  <c r="F6" i="10" s="1"/>
  <c r="R4" i="9"/>
  <c r="F36" i="10" s="1"/>
  <c r="C27" i="8"/>
  <c r="C28" i="8" s="1"/>
  <c r="C29" i="8" s="1"/>
  <c r="C30" i="8" s="1"/>
  <c r="C31" i="8" s="1"/>
  <c r="C32" i="8" s="1"/>
  <c r="C33" i="8" s="1"/>
  <c r="C34" i="8" s="1"/>
  <c r="K3" i="9"/>
  <c r="F5" i="10" s="1"/>
  <c r="D37" i="8"/>
  <c r="D36" i="8" s="1"/>
  <c r="D38" i="8" s="1"/>
  <c r="C37" i="8"/>
  <c r="C36" i="8" s="1"/>
  <c r="C38" i="8" s="1"/>
  <c r="F7" i="8"/>
  <c r="E37" i="8"/>
  <c r="E36" i="8" s="1"/>
  <c r="E38" i="8" s="1"/>
  <c r="F37" i="8"/>
  <c r="F36" i="8" s="1"/>
  <c r="F38" i="8" s="1"/>
  <c r="E6" i="8"/>
  <c r="L3" i="9"/>
  <c r="B5" i="10" s="1"/>
  <c r="S3" i="9"/>
  <c r="B35" i="10" s="1"/>
  <c r="Z3" i="9"/>
  <c r="B65" i="10" s="1"/>
  <c r="AG3" i="9"/>
  <c r="B95" i="10" s="1"/>
  <c r="L4" i="9"/>
  <c r="B6" i="10" s="1"/>
  <c r="S4" i="9"/>
  <c r="B36" i="10" s="1"/>
  <c r="Z4" i="9"/>
  <c r="B66" i="10" s="1"/>
  <c r="AG4" i="9"/>
  <c r="B96" i="10" s="1"/>
  <c r="L5" i="9"/>
  <c r="B7" i="10" s="1"/>
  <c r="L6" i="9"/>
  <c r="B8" i="10" s="1"/>
  <c r="L7" i="9"/>
  <c r="B9" i="10" s="1"/>
  <c r="L8" i="9"/>
  <c r="B10" i="10" s="1"/>
  <c r="D27" i="8"/>
  <c r="D28" i="8"/>
  <c r="D29" i="8" s="1"/>
  <c r="D30" i="8" s="1"/>
  <c r="D31" i="8" s="1"/>
  <c r="D32" i="8" s="1"/>
  <c r="D33" i="8" s="1"/>
  <c r="D34" i="8" s="1"/>
  <c r="AG5" i="9"/>
  <c r="B97" i="10" s="1"/>
  <c r="AG6" i="9"/>
  <c r="B98" i="10" s="1"/>
  <c r="AG7" i="9"/>
  <c r="B99" i="10" s="1"/>
  <c r="AG8" i="9"/>
  <c r="B100" i="10" s="1"/>
  <c r="Z6" i="9"/>
  <c r="B68" i="10" s="1"/>
  <c r="Z8" i="9"/>
  <c r="B70" i="10" s="1"/>
  <c r="S5" i="9"/>
  <c r="B37" i="10" s="1"/>
  <c r="S7" i="9"/>
  <c r="B39" i="10" s="1"/>
  <c r="Z5" i="9"/>
  <c r="B67" i="10" s="1"/>
  <c r="Z7" i="9"/>
  <c r="B69" i="10" s="1"/>
  <c r="S6" i="9"/>
  <c r="B38" i="10" s="1"/>
  <c r="S8" i="9"/>
  <c r="B40" i="10" s="1"/>
  <c r="U3" i="9"/>
  <c r="E35" i="10" s="1"/>
  <c r="U4" i="9"/>
  <c r="E36" i="10" s="1"/>
  <c r="AB5" i="9"/>
  <c r="E67" i="10" s="1"/>
  <c r="AB6" i="9"/>
  <c r="E68" i="10" s="1"/>
  <c r="AB7" i="9"/>
  <c r="E69" i="10" s="1"/>
  <c r="AB8" i="9"/>
  <c r="E70" i="10" s="1"/>
  <c r="N3" i="9"/>
  <c r="E5" i="10" s="1"/>
  <c r="N4" i="9"/>
  <c r="E6" i="10" s="1"/>
  <c r="U5" i="9"/>
  <c r="E37" i="10" s="1"/>
  <c r="U6" i="9"/>
  <c r="E38" i="10" s="1"/>
  <c r="U7" i="9"/>
  <c r="E39" i="10" s="1"/>
  <c r="U8" i="9"/>
  <c r="E40" i="10" s="1"/>
  <c r="AI3" i="9"/>
  <c r="E95" i="10" s="1"/>
  <c r="N5" i="9"/>
  <c r="E7" i="10" s="1"/>
  <c r="N7" i="9"/>
  <c r="E9" i="10" s="1"/>
  <c r="F27" i="8"/>
  <c r="F28" i="8" s="1"/>
  <c r="F29" i="8" s="1"/>
  <c r="F30" i="8" s="1"/>
  <c r="F31" i="8" s="1"/>
  <c r="F32" i="8" s="1"/>
  <c r="F33" i="8" s="1"/>
  <c r="F34" i="8" s="1"/>
  <c r="AB4" i="9"/>
  <c r="E66" i="10" s="1"/>
  <c r="AI5" i="9"/>
  <c r="E97" i="10" s="1"/>
  <c r="AI7" i="9"/>
  <c r="E99" i="10" s="1"/>
  <c r="AI4" i="9"/>
  <c r="E96" i="10" s="1"/>
  <c r="N6" i="9"/>
  <c r="E8" i="10" s="1"/>
  <c r="N8" i="9"/>
  <c r="E10" i="10" s="1"/>
  <c r="AB3" i="9"/>
  <c r="E65" i="10" s="1"/>
  <c r="AI6" i="9"/>
  <c r="E98" i="10" s="1"/>
  <c r="AI8" i="9"/>
  <c r="E100" i="10" s="1"/>
  <c r="T11" i="9" l="1"/>
  <c r="C41" i="10" s="1"/>
  <c r="T12" i="9"/>
  <c r="C42" i="10" s="1"/>
  <c r="T13" i="9"/>
  <c r="C43" i="10" s="1"/>
  <c r="AA14" i="9"/>
  <c r="C74" i="10" s="1"/>
  <c r="AA15" i="9"/>
  <c r="C75" i="10" s="1"/>
  <c r="AA16" i="9"/>
  <c r="C76" i="10" s="1"/>
  <c r="M11" i="9"/>
  <c r="C11" i="10" s="1"/>
  <c r="M12" i="9"/>
  <c r="C12" i="10" s="1"/>
  <c r="M13" i="9"/>
  <c r="C13" i="10" s="1"/>
  <c r="T14" i="9"/>
  <c r="C44" i="10" s="1"/>
  <c r="T15" i="9"/>
  <c r="C45" i="10" s="1"/>
  <c r="T16" i="9"/>
  <c r="C46" i="10" s="1"/>
  <c r="AH11" i="9"/>
  <c r="C101" i="10" s="1"/>
  <c r="AH13" i="9"/>
  <c r="C103" i="10" s="1"/>
  <c r="M15" i="9"/>
  <c r="C15" i="10" s="1"/>
  <c r="E39" i="8"/>
  <c r="E40" i="8" s="1"/>
  <c r="E41" i="8" s="1"/>
  <c r="E42" i="8" s="1"/>
  <c r="E43" i="8" s="1"/>
  <c r="E44" i="8" s="1"/>
  <c r="E45" i="8" s="1"/>
  <c r="E46" i="8" s="1"/>
  <c r="AA12" i="9"/>
  <c r="C72" i="10" s="1"/>
  <c r="AH15" i="9"/>
  <c r="C105" i="10" s="1"/>
  <c r="AH12" i="9"/>
  <c r="C102" i="10" s="1"/>
  <c r="M14" i="9"/>
  <c r="C14" i="10" s="1"/>
  <c r="M16" i="9"/>
  <c r="C16" i="10" s="1"/>
  <c r="AA11" i="9"/>
  <c r="C71" i="10" s="1"/>
  <c r="AA13" i="9"/>
  <c r="C73" i="10" s="1"/>
  <c r="AH14" i="9"/>
  <c r="C104" i="10" s="1"/>
  <c r="AH16" i="9"/>
  <c r="C106" i="10" s="1"/>
  <c r="F8" i="8"/>
  <c r="E7" i="8"/>
  <c r="K11" i="9"/>
  <c r="F11" i="10" s="1"/>
  <c r="R11" i="9"/>
  <c r="F41" i="10" s="1"/>
  <c r="Y11" i="9"/>
  <c r="F71" i="10" s="1"/>
  <c r="AF11" i="9"/>
  <c r="F101" i="10" s="1"/>
  <c r="K12" i="9"/>
  <c r="F12" i="10" s="1"/>
  <c r="R12" i="9"/>
  <c r="F42" i="10" s="1"/>
  <c r="Y12" i="9"/>
  <c r="F72" i="10" s="1"/>
  <c r="AF12" i="9"/>
  <c r="F102" i="10" s="1"/>
  <c r="K13" i="9"/>
  <c r="F13" i="10" s="1"/>
  <c r="R13" i="9"/>
  <c r="F43" i="10" s="1"/>
  <c r="Y13" i="9"/>
  <c r="F73" i="10" s="1"/>
  <c r="AF13" i="9"/>
  <c r="F103" i="10" s="1"/>
  <c r="K14" i="9"/>
  <c r="F14" i="10" s="1"/>
  <c r="K15" i="9"/>
  <c r="F15" i="10" s="1"/>
  <c r="K16" i="9"/>
  <c r="F16" i="10" s="1"/>
  <c r="AF14" i="9"/>
  <c r="F104" i="10" s="1"/>
  <c r="AF15" i="9"/>
  <c r="F105" i="10" s="1"/>
  <c r="AF16" i="9"/>
  <c r="F106" i="10" s="1"/>
  <c r="Y14" i="9"/>
  <c r="F74" i="10" s="1"/>
  <c r="Y16" i="9"/>
  <c r="F76" i="10" s="1"/>
  <c r="R15" i="9"/>
  <c r="F45" i="10" s="1"/>
  <c r="Y15" i="9"/>
  <c r="F75" i="10" s="1"/>
  <c r="R14" i="9"/>
  <c r="F44" i="10" s="1"/>
  <c r="R16" i="9"/>
  <c r="F46" i="10" s="1"/>
  <c r="C39" i="8"/>
  <c r="C40" i="8" s="1"/>
  <c r="C41" i="8" s="1"/>
  <c r="C42" i="8" s="1"/>
  <c r="C43" i="8" s="1"/>
  <c r="C44" i="8" s="1"/>
  <c r="C45" i="8" s="1"/>
  <c r="C46" i="8" s="1"/>
  <c r="N14" i="9"/>
  <c r="E14" i="10" s="1"/>
  <c r="U14" i="9"/>
  <c r="E44" i="10" s="1"/>
  <c r="AB14" i="9"/>
  <c r="E74" i="10" s="1"/>
  <c r="AI14" i="9"/>
  <c r="E104" i="10" s="1"/>
  <c r="N15" i="9"/>
  <c r="E15" i="10" s="1"/>
  <c r="U15" i="9"/>
  <c r="E45" i="10" s="1"/>
  <c r="AB15" i="9"/>
  <c r="E75" i="10" s="1"/>
  <c r="AI15" i="9"/>
  <c r="E105" i="10" s="1"/>
  <c r="N16" i="9"/>
  <c r="E16" i="10" s="1"/>
  <c r="U16" i="9"/>
  <c r="E46" i="10" s="1"/>
  <c r="AB16" i="9"/>
  <c r="E76" i="10" s="1"/>
  <c r="AI16" i="9"/>
  <c r="E106" i="10" s="1"/>
  <c r="AB11" i="9"/>
  <c r="E71" i="10" s="1"/>
  <c r="AB12" i="9"/>
  <c r="E72" i="10" s="1"/>
  <c r="AB13" i="9"/>
  <c r="E73" i="10" s="1"/>
  <c r="U11" i="9"/>
  <c r="E41" i="10" s="1"/>
  <c r="U12" i="9"/>
  <c r="E42" i="10" s="1"/>
  <c r="U13" i="9"/>
  <c r="E43" i="10" s="1"/>
  <c r="N11" i="9"/>
  <c r="E11" i="10" s="1"/>
  <c r="N13" i="9"/>
  <c r="E13" i="10" s="1"/>
  <c r="AI11" i="9"/>
  <c r="E101" i="10" s="1"/>
  <c r="AI13" i="9"/>
  <c r="E103" i="10" s="1"/>
  <c r="F39" i="8"/>
  <c r="F40" i="8" s="1"/>
  <c r="F41" i="8" s="1"/>
  <c r="F42" i="8" s="1"/>
  <c r="F43" i="8" s="1"/>
  <c r="F44" i="8" s="1"/>
  <c r="F45" i="8" s="1"/>
  <c r="F46" i="8" s="1"/>
  <c r="N12" i="9"/>
  <c r="E12" i="10" s="1"/>
  <c r="AI12" i="9"/>
  <c r="E102" i="10" s="1"/>
  <c r="L11" i="9"/>
  <c r="B11" i="10" s="1"/>
  <c r="L12" i="9"/>
  <c r="B12" i="10" s="1"/>
  <c r="L13" i="9"/>
  <c r="B13" i="10" s="1"/>
  <c r="S14" i="9"/>
  <c r="B44" i="10" s="1"/>
  <c r="S15" i="9"/>
  <c r="B45" i="10" s="1"/>
  <c r="S16" i="9"/>
  <c r="B46" i="10" s="1"/>
  <c r="D39" i="8"/>
  <c r="D40" i="8"/>
  <c r="D41" i="8" s="1"/>
  <c r="D42" i="8" s="1"/>
  <c r="D43" i="8" s="1"/>
  <c r="D44" i="8" s="1"/>
  <c r="D45" i="8" s="1"/>
  <c r="D46" i="8" s="1"/>
  <c r="AG11" i="9"/>
  <c r="B101" i="10" s="1"/>
  <c r="AG12" i="9"/>
  <c r="B102" i="10" s="1"/>
  <c r="AG13" i="9"/>
  <c r="B103" i="10" s="1"/>
  <c r="L14" i="9"/>
  <c r="B14" i="10" s="1"/>
  <c r="L15" i="9"/>
  <c r="B15" i="10" s="1"/>
  <c r="L16" i="9"/>
  <c r="B16" i="10" s="1"/>
  <c r="Z12" i="9"/>
  <c r="B72" i="10" s="1"/>
  <c r="AG15" i="9"/>
  <c r="B105" i="10" s="1"/>
  <c r="S11" i="9"/>
  <c r="B41" i="10" s="1"/>
  <c r="S13" i="9"/>
  <c r="B43" i="10" s="1"/>
  <c r="Z14" i="9"/>
  <c r="B74" i="10" s="1"/>
  <c r="Z16" i="9"/>
  <c r="B76" i="10" s="1"/>
  <c r="Z11" i="9"/>
  <c r="B71" i="10" s="1"/>
  <c r="Z13" i="9"/>
  <c r="B73" i="10" s="1"/>
  <c r="AG14" i="9"/>
  <c r="B104" i="10" s="1"/>
  <c r="AG16" i="9"/>
  <c r="B106" i="10" s="1"/>
  <c r="S12" i="9"/>
  <c r="B42" i="10" s="1"/>
  <c r="Z15" i="9"/>
  <c r="B75" i="10" s="1"/>
  <c r="D49" i="8" l="1"/>
  <c r="D48" i="8" s="1"/>
  <c r="D50" i="8" s="1"/>
  <c r="F9" i="8"/>
  <c r="F49" i="8"/>
  <c r="F48" i="8" s="1"/>
  <c r="F50" i="8" s="1"/>
  <c r="E8" i="8"/>
  <c r="C49" i="8"/>
  <c r="C48" i="8" s="1"/>
  <c r="C50" i="8" s="1"/>
  <c r="E49" i="8"/>
  <c r="E48" i="8" s="1"/>
  <c r="E50" i="8" s="1"/>
  <c r="N19" i="9" l="1"/>
  <c r="E17" i="10" s="1"/>
  <c r="U19" i="9"/>
  <c r="E47" i="10" s="1"/>
  <c r="AB19" i="9"/>
  <c r="E77" i="10" s="1"/>
  <c r="AI19" i="9"/>
  <c r="E107" i="10" s="1"/>
  <c r="N20" i="9"/>
  <c r="E18" i="10" s="1"/>
  <c r="U20" i="9"/>
  <c r="E48" i="10" s="1"/>
  <c r="AB20" i="9"/>
  <c r="E78" i="10" s="1"/>
  <c r="AI20" i="9"/>
  <c r="E108" i="10" s="1"/>
  <c r="N21" i="9"/>
  <c r="E19" i="10" s="1"/>
  <c r="U21" i="9"/>
  <c r="E49" i="10" s="1"/>
  <c r="AB21" i="9"/>
  <c r="E79" i="10" s="1"/>
  <c r="AI21" i="9"/>
  <c r="E109" i="10" s="1"/>
  <c r="N22" i="9"/>
  <c r="E20" i="10" s="1"/>
  <c r="U22" i="9"/>
  <c r="E50" i="10" s="1"/>
  <c r="AB22" i="9"/>
  <c r="E80" i="10" s="1"/>
  <c r="AI22" i="9"/>
  <c r="E110" i="10" s="1"/>
  <c r="AI23" i="9"/>
  <c r="E111" i="10" s="1"/>
  <c r="AI24" i="9"/>
  <c r="E112" i="10" s="1"/>
  <c r="AB23" i="9"/>
  <c r="E81" i="10" s="1"/>
  <c r="AB24" i="9"/>
  <c r="E82" i="10" s="1"/>
  <c r="U24" i="9"/>
  <c r="E52" i="10" s="1"/>
  <c r="N23" i="9"/>
  <c r="E21" i="10" s="1"/>
  <c r="U23" i="9"/>
  <c r="E51" i="10" s="1"/>
  <c r="F51" i="8"/>
  <c r="F52" i="8" s="1"/>
  <c r="F53" i="8" s="1"/>
  <c r="F54" i="8" s="1"/>
  <c r="F55" i="8" s="1"/>
  <c r="F56" i="8" s="1"/>
  <c r="F57" i="8" s="1"/>
  <c r="F58" i="8" s="1"/>
  <c r="N24" i="9"/>
  <c r="E22" i="10" s="1"/>
  <c r="M23" i="9"/>
  <c r="C21" i="10" s="1"/>
  <c r="T23" i="9"/>
  <c r="C51" i="10" s="1"/>
  <c r="AA23" i="9"/>
  <c r="C81" i="10" s="1"/>
  <c r="AH23" i="9"/>
  <c r="C111" i="10" s="1"/>
  <c r="M24" i="9"/>
  <c r="C22" i="10" s="1"/>
  <c r="T24" i="9"/>
  <c r="C52" i="10" s="1"/>
  <c r="AA24" i="9"/>
  <c r="C82" i="10" s="1"/>
  <c r="AH24" i="9"/>
  <c r="C112" i="10" s="1"/>
  <c r="AA19" i="9"/>
  <c r="C77" i="10" s="1"/>
  <c r="AA20" i="9"/>
  <c r="C78" i="10" s="1"/>
  <c r="AA21" i="9"/>
  <c r="C79" i="10" s="1"/>
  <c r="AA22" i="9"/>
  <c r="C80" i="10" s="1"/>
  <c r="T19" i="9"/>
  <c r="C47" i="10" s="1"/>
  <c r="T20" i="9"/>
  <c r="C48" i="10" s="1"/>
  <c r="T21" i="9"/>
  <c r="C49" i="10" s="1"/>
  <c r="T22" i="9"/>
  <c r="C50" i="10" s="1"/>
  <c r="M19" i="9"/>
  <c r="C17" i="10" s="1"/>
  <c r="M21" i="9"/>
  <c r="C19" i="10" s="1"/>
  <c r="AH19" i="9"/>
  <c r="C107" i="10" s="1"/>
  <c r="AH21" i="9"/>
  <c r="C109" i="10" s="1"/>
  <c r="E51" i="8"/>
  <c r="E52" i="8" s="1"/>
  <c r="E53" i="8" s="1"/>
  <c r="E54" i="8" s="1"/>
  <c r="E55" i="8" s="1"/>
  <c r="E56" i="8" s="1"/>
  <c r="E57" i="8" s="1"/>
  <c r="E58" i="8" s="1"/>
  <c r="M20" i="9"/>
  <c r="C18" i="10" s="1"/>
  <c r="M22" i="9"/>
  <c r="C20" i="10" s="1"/>
  <c r="AH20" i="9"/>
  <c r="C108" i="10" s="1"/>
  <c r="AH22" i="9"/>
  <c r="C110" i="10" s="1"/>
  <c r="E9" i="8"/>
  <c r="F10" i="8"/>
  <c r="K19" i="9"/>
  <c r="F17" i="10" s="1"/>
  <c r="K20" i="9"/>
  <c r="F18" i="10" s="1"/>
  <c r="K21" i="9"/>
  <c r="F19" i="10" s="1"/>
  <c r="K22" i="9"/>
  <c r="F20" i="10" s="1"/>
  <c r="R23" i="9"/>
  <c r="F51" i="10" s="1"/>
  <c r="R24" i="9"/>
  <c r="F52" i="10" s="1"/>
  <c r="AF19" i="9"/>
  <c r="F107" i="10" s="1"/>
  <c r="AF20" i="9"/>
  <c r="F108" i="10" s="1"/>
  <c r="AF21" i="9"/>
  <c r="F109" i="10" s="1"/>
  <c r="AF22" i="9"/>
  <c r="F110" i="10" s="1"/>
  <c r="K23" i="9"/>
  <c r="F21" i="10" s="1"/>
  <c r="K24" i="9"/>
  <c r="F22" i="10" s="1"/>
  <c r="Y20" i="9"/>
  <c r="F78" i="10" s="1"/>
  <c r="Y22" i="9"/>
  <c r="F80" i="10" s="1"/>
  <c r="AF23" i="9"/>
  <c r="F111" i="10" s="1"/>
  <c r="C51" i="8"/>
  <c r="C52" i="8" s="1"/>
  <c r="C53" i="8" s="1"/>
  <c r="C54" i="8" s="1"/>
  <c r="C55" i="8" s="1"/>
  <c r="C56" i="8" s="1"/>
  <c r="C57" i="8" s="1"/>
  <c r="C58" i="8" s="1"/>
  <c r="R19" i="9"/>
  <c r="F47" i="10" s="1"/>
  <c r="R21" i="9"/>
  <c r="F49" i="10" s="1"/>
  <c r="Y24" i="9"/>
  <c r="F82" i="10" s="1"/>
  <c r="Y19" i="9"/>
  <c r="F77" i="10" s="1"/>
  <c r="Y21" i="9"/>
  <c r="F79" i="10" s="1"/>
  <c r="AF24" i="9"/>
  <c r="F112" i="10" s="1"/>
  <c r="R20" i="9"/>
  <c r="F48" i="10" s="1"/>
  <c r="R22" i="9"/>
  <c r="F50" i="10" s="1"/>
  <c r="Y23" i="9"/>
  <c r="F81" i="10" s="1"/>
  <c r="S19" i="9"/>
  <c r="B47" i="10" s="1"/>
  <c r="S20" i="9"/>
  <c r="B48" i="10" s="1"/>
  <c r="S21" i="9"/>
  <c r="B49" i="10" s="1"/>
  <c r="S22" i="9"/>
  <c r="B50" i="10" s="1"/>
  <c r="Z23" i="9"/>
  <c r="B81" i="10" s="1"/>
  <c r="Z24" i="9"/>
  <c r="B82" i="10" s="1"/>
  <c r="D51" i="8"/>
  <c r="D52" i="8" s="1"/>
  <c r="D53" i="8" s="1"/>
  <c r="D54" i="8" s="1"/>
  <c r="D55" i="8" s="1"/>
  <c r="D56" i="8" s="1"/>
  <c r="D57" i="8" s="1"/>
  <c r="D58" i="8" s="1"/>
  <c r="L19" i="9"/>
  <c r="B17" i="10" s="1"/>
  <c r="L20" i="9"/>
  <c r="B18" i="10" s="1"/>
  <c r="L21" i="9"/>
  <c r="B19" i="10" s="1"/>
  <c r="L22" i="9"/>
  <c r="B20" i="10" s="1"/>
  <c r="S23" i="9"/>
  <c r="B51" i="10" s="1"/>
  <c r="S24" i="9"/>
  <c r="B52" i="10" s="1"/>
  <c r="AG19" i="9"/>
  <c r="B107" i="10" s="1"/>
  <c r="AG21" i="9"/>
  <c r="B109" i="10" s="1"/>
  <c r="L23" i="9"/>
  <c r="B21" i="10" s="1"/>
  <c r="Z20" i="9"/>
  <c r="B78" i="10" s="1"/>
  <c r="Z22" i="9"/>
  <c r="B80" i="10" s="1"/>
  <c r="AG23" i="9"/>
  <c r="B111" i="10" s="1"/>
  <c r="AG20" i="9"/>
  <c r="B108" i="10" s="1"/>
  <c r="AG22" i="9"/>
  <c r="B110" i="10" s="1"/>
  <c r="L24" i="9"/>
  <c r="B22" i="10" s="1"/>
  <c r="Z19" i="9"/>
  <c r="B77" i="10" s="1"/>
  <c r="Z21" i="9"/>
  <c r="B79" i="10" s="1"/>
  <c r="AG24" i="9"/>
  <c r="B112" i="10" s="1"/>
  <c r="F11" i="8" l="1"/>
  <c r="E10" i="8"/>
  <c r="F12" i="8" l="1"/>
  <c r="D61" i="8"/>
  <c r="D60" i="8" s="1"/>
  <c r="D62" i="8" s="1"/>
  <c r="E61" i="8"/>
  <c r="E60" i="8" s="1"/>
  <c r="E62" i="8" s="1"/>
  <c r="F61" i="8"/>
  <c r="F60" i="8" s="1"/>
  <c r="F62" i="8" s="1"/>
  <c r="C61" i="8"/>
  <c r="C60" i="8" s="1"/>
  <c r="C62" i="8" s="1"/>
  <c r="E11" i="8"/>
  <c r="AI27" i="9" l="1"/>
  <c r="E113" i="10" s="1"/>
  <c r="AI28" i="9"/>
  <c r="E114" i="10" s="1"/>
  <c r="AI29" i="9"/>
  <c r="E115" i="10" s="1"/>
  <c r="AI30" i="9"/>
  <c r="E116" i="10" s="1"/>
  <c r="AI31" i="9"/>
  <c r="E117" i="10" s="1"/>
  <c r="N32" i="9"/>
  <c r="E28" i="10" s="1"/>
  <c r="AB27" i="9"/>
  <c r="E83" i="10" s="1"/>
  <c r="AB28" i="9"/>
  <c r="E84" i="10" s="1"/>
  <c r="AB29" i="9"/>
  <c r="E85" i="10" s="1"/>
  <c r="AB30" i="9"/>
  <c r="E86" i="10" s="1"/>
  <c r="AB31" i="9"/>
  <c r="E87" i="10" s="1"/>
  <c r="AI32" i="9"/>
  <c r="E118" i="10" s="1"/>
  <c r="U28" i="9"/>
  <c r="E54" i="10" s="1"/>
  <c r="U30" i="9"/>
  <c r="E56" i="10" s="1"/>
  <c r="N27" i="9"/>
  <c r="E23" i="10" s="1"/>
  <c r="N29" i="9"/>
  <c r="E25" i="10" s="1"/>
  <c r="N31" i="9"/>
  <c r="E27" i="10" s="1"/>
  <c r="U32" i="9"/>
  <c r="E58" i="10" s="1"/>
  <c r="U27" i="9"/>
  <c r="E53" i="10" s="1"/>
  <c r="U29" i="9"/>
  <c r="E55" i="10" s="1"/>
  <c r="U31" i="9"/>
  <c r="E57" i="10" s="1"/>
  <c r="AB32" i="9"/>
  <c r="E88" i="10" s="1"/>
  <c r="N28" i="9"/>
  <c r="E24" i="10" s="1"/>
  <c r="N30" i="9"/>
  <c r="E26" i="10" s="1"/>
  <c r="F63" i="8"/>
  <c r="F64" i="8" s="1"/>
  <c r="F65" i="8" s="1"/>
  <c r="F66" i="8" s="1"/>
  <c r="F67" i="8" s="1"/>
  <c r="F68" i="8" s="1"/>
  <c r="F69" i="8" s="1"/>
  <c r="F70" i="8" s="1"/>
  <c r="M27" i="9"/>
  <c r="C23" i="10" s="1"/>
  <c r="T27" i="9"/>
  <c r="C53" i="10" s="1"/>
  <c r="AA27" i="9"/>
  <c r="C83" i="10" s="1"/>
  <c r="AH27" i="9"/>
  <c r="C113" i="10" s="1"/>
  <c r="M28" i="9"/>
  <c r="C24" i="10" s="1"/>
  <c r="T28" i="9"/>
  <c r="C54" i="10" s="1"/>
  <c r="AA28" i="9"/>
  <c r="C84" i="10" s="1"/>
  <c r="AH28" i="9"/>
  <c r="C114" i="10" s="1"/>
  <c r="M29" i="9"/>
  <c r="C25" i="10" s="1"/>
  <c r="T29" i="9"/>
  <c r="C55" i="10" s="1"/>
  <c r="AA29" i="9"/>
  <c r="C85" i="10" s="1"/>
  <c r="AH29" i="9"/>
  <c r="C115" i="10" s="1"/>
  <c r="M30" i="9"/>
  <c r="C26" i="10" s="1"/>
  <c r="T30" i="9"/>
  <c r="C56" i="10" s="1"/>
  <c r="AA30" i="9"/>
  <c r="C86" i="10" s="1"/>
  <c r="AH30" i="9"/>
  <c r="C116" i="10" s="1"/>
  <c r="M31" i="9"/>
  <c r="C27" i="10" s="1"/>
  <c r="T31" i="9"/>
  <c r="C57" i="10" s="1"/>
  <c r="AA31" i="9"/>
  <c r="C87" i="10" s="1"/>
  <c r="AH31" i="9"/>
  <c r="C117" i="10" s="1"/>
  <c r="AH32" i="9"/>
  <c r="C118" i="10" s="1"/>
  <c r="AA32" i="9"/>
  <c r="C88" i="10" s="1"/>
  <c r="T32" i="9"/>
  <c r="C58" i="10" s="1"/>
  <c r="E63" i="8"/>
  <c r="E64" i="8" s="1"/>
  <c r="E65" i="8" s="1"/>
  <c r="E66" i="8" s="1"/>
  <c r="E67" i="8" s="1"/>
  <c r="E68" i="8" s="1"/>
  <c r="E69" i="8" s="1"/>
  <c r="E70" i="8" s="1"/>
  <c r="M32" i="9"/>
  <c r="C28" i="10" s="1"/>
  <c r="L32" i="9"/>
  <c r="B28" i="10" s="1"/>
  <c r="S32" i="9"/>
  <c r="B58" i="10" s="1"/>
  <c r="Z32" i="9"/>
  <c r="B88" i="10" s="1"/>
  <c r="AG32" i="9"/>
  <c r="B118" i="10" s="1"/>
  <c r="Z27" i="9"/>
  <c r="B83" i="10" s="1"/>
  <c r="Z28" i="9"/>
  <c r="B84" i="10" s="1"/>
  <c r="Z29" i="9"/>
  <c r="B85" i="10" s="1"/>
  <c r="Z30" i="9"/>
  <c r="B86" i="10" s="1"/>
  <c r="Z31" i="9"/>
  <c r="B87" i="10" s="1"/>
  <c r="D63" i="8"/>
  <c r="D64" i="8" s="1"/>
  <c r="D65" i="8" s="1"/>
  <c r="D66" i="8" s="1"/>
  <c r="D67" i="8" s="1"/>
  <c r="D68" i="8" s="1"/>
  <c r="D69" i="8" s="1"/>
  <c r="D70" i="8" s="1"/>
  <c r="S27" i="9"/>
  <c r="B53" i="10" s="1"/>
  <c r="S28" i="9"/>
  <c r="B54" i="10" s="1"/>
  <c r="S29" i="9"/>
  <c r="B55" i="10" s="1"/>
  <c r="S30" i="9"/>
  <c r="B56" i="10" s="1"/>
  <c r="S31" i="9"/>
  <c r="B57" i="10" s="1"/>
  <c r="L27" i="9"/>
  <c r="B23" i="10" s="1"/>
  <c r="L29" i="9"/>
  <c r="B25" i="10" s="1"/>
  <c r="L31" i="9"/>
  <c r="B27" i="10" s="1"/>
  <c r="AG27" i="9"/>
  <c r="B113" i="10" s="1"/>
  <c r="AG29" i="9"/>
  <c r="B115" i="10" s="1"/>
  <c r="AG31" i="9"/>
  <c r="B117" i="10" s="1"/>
  <c r="L28" i="9"/>
  <c r="B24" i="10" s="1"/>
  <c r="L30" i="9"/>
  <c r="B26" i="10" s="1"/>
  <c r="AG28" i="9"/>
  <c r="B114" i="10" s="1"/>
  <c r="AG30" i="9"/>
  <c r="B116" i="10" s="1"/>
  <c r="R27" i="9"/>
  <c r="F53" i="10" s="1"/>
  <c r="R28" i="9"/>
  <c r="F54" i="10" s="1"/>
  <c r="R29" i="9"/>
  <c r="F55" i="10" s="1"/>
  <c r="R30" i="9"/>
  <c r="F56" i="10" s="1"/>
  <c r="R31" i="9"/>
  <c r="F57" i="10" s="1"/>
  <c r="Y32" i="9"/>
  <c r="F88" i="10" s="1"/>
  <c r="K27" i="9"/>
  <c r="F23" i="10" s="1"/>
  <c r="K28" i="9"/>
  <c r="F24" i="10" s="1"/>
  <c r="K29" i="9"/>
  <c r="F25" i="10" s="1"/>
  <c r="K30" i="9"/>
  <c r="F26" i="10" s="1"/>
  <c r="K31" i="9"/>
  <c r="F27" i="10" s="1"/>
  <c r="R32" i="9"/>
  <c r="F58" i="10" s="1"/>
  <c r="AF27" i="9"/>
  <c r="F113" i="10" s="1"/>
  <c r="AF29" i="9"/>
  <c r="F115" i="10" s="1"/>
  <c r="AF31" i="9"/>
  <c r="F117" i="10" s="1"/>
  <c r="Y28" i="9"/>
  <c r="F84" i="10" s="1"/>
  <c r="Y30" i="9"/>
  <c r="F86" i="10" s="1"/>
  <c r="C63" i="8"/>
  <c r="C64" i="8" s="1"/>
  <c r="C65" i="8" s="1"/>
  <c r="C66" i="8" s="1"/>
  <c r="C67" i="8" s="1"/>
  <c r="C68" i="8" s="1"/>
  <c r="C69" i="8" s="1"/>
  <c r="C70" i="8" s="1"/>
  <c r="AF28" i="9"/>
  <c r="F114" i="10" s="1"/>
  <c r="AF30" i="9"/>
  <c r="F116" i="10" s="1"/>
  <c r="K32" i="9"/>
  <c r="F28" i="10" s="1"/>
  <c r="Y27" i="9"/>
  <c r="F83" i="10" s="1"/>
  <c r="Y29" i="9"/>
  <c r="F85" i="10" s="1"/>
  <c r="Y31" i="9"/>
  <c r="F87" i="10" s="1"/>
  <c r="AF32" i="9"/>
  <c r="F118" i="10" s="1"/>
  <c r="E12" i="8"/>
  <c r="F13" i="8"/>
  <c r="E13" i="8" l="1"/>
  <c r="F14" i="8"/>
  <c r="F15" i="8" l="1"/>
  <c r="E14" i="8"/>
  <c r="D73" i="8" l="1"/>
  <c r="D72" i="8" s="1"/>
  <c r="D74" i="8" s="1"/>
  <c r="C73" i="8"/>
  <c r="C72" i="8" s="1"/>
  <c r="C74" i="8" s="1"/>
  <c r="E73" i="8"/>
  <c r="E72" i="8" s="1"/>
  <c r="E74" i="8" s="1"/>
  <c r="F73" i="8"/>
  <c r="F72" i="8" s="1"/>
  <c r="F74" i="8" s="1"/>
  <c r="E15" i="8"/>
  <c r="N35" i="9" l="1"/>
  <c r="E29" i="10" s="1"/>
  <c r="N36" i="9"/>
  <c r="E30" i="10" s="1"/>
  <c r="N37" i="9"/>
  <c r="E31" i="10" s="1"/>
  <c r="N38" i="9"/>
  <c r="E32" i="10" s="1"/>
  <c r="N39" i="9"/>
  <c r="E33" i="10" s="1"/>
  <c r="N40" i="9"/>
  <c r="E34" i="10" s="1"/>
  <c r="AI35" i="9"/>
  <c r="E119" i="10" s="1"/>
  <c r="AI36" i="9"/>
  <c r="E120" i="10" s="1"/>
  <c r="AI37" i="9"/>
  <c r="E121" i="10" s="1"/>
  <c r="AI38" i="9"/>
  <c r="E122" i="10" s="1"/>
  <c r="AI39" i="9"/>
  <c r="E123" i="10" s="1"/>
  <c r="AI40" i="9"/>
  <c r="E124" i="10" s="1"/>
  <c r="AB35" i="9"/>
  <c r="E89" i="10" s="1"/>
  <c r="AB37" i="9"/>
  <c r="E91" i="10" s="1"/>
  <c r="AB39" i="9"/>
  <c r="E93" i="10" s="1"/>
  <c r="F75" i="8"/>
  <c r="F76" i="8" s="1"/>
  <c r="F77" i="8" s="1"/>
  <c r="F78" i="8" s="1"/>
  <c r="F79" i="8" s="1"/>
  <c r="F80" i="8" s="1"/>
  <c r="F81" i="8" s="1"/>
  <c r="F82" i="8" s="1"/>
  <c r="U36" i="9"/>
  <c r="E60" i="10" s="1"/>
  <c r="U38" i="9"/>
  <c r="E62" i="10" s="1"/>
  <c r="U40" i="9"/>
  <c r="E64" i="10" s="1"/>
  <c r="AB36" i="9"/>
  <c r="E90" i="10" s="1"/>
  <c r="AB38" i="9"/>
  <c r="E92" i="10" s="1"/>
  <c r="AB40" i="9"/>
  <c r="E94" i="10" s="1"/>
  <c r="U35" i="9"/>
  <c r="E59" i="10" s="1"/>
  <c r="U37" i="9"/>
  <c r="E61" i="10" s="1"/>
  <c r="U39" i="9"/>
  <c r="E63" i="10" s="1"/>
  <c r="AH35" i="9"/>
  <c r="C119" i="10" s="1"/>
  <c r="AH36" i="9"/>
  <c r="C120" i="10" s="1"/>
  <c r="AH37" i="9"/>
  <c r="C121" i="10" s="1"/>
  <c r="AH38" i="9"/>
  <c r="C122" i="10" s="1"/>
  <c r="AH39" i="9"/>
  <c r="C123" i="10" s="1"/>
  <c r="AH40" i="9"/>
  <c r="C124" i="10" s="1"/>
  <c r="AA35" i="9"/>
  <c r="C89" i="10" s="1"/>
  <c r="AA36" i="9"/>
  <c r="C90" i="10" s="1"/>
  <c r="AA37" i="9"/>
  <c r="C91" i="10" s="1"/>
  <c r="AA38" i="9"/>
  <c r="C92" i="10" s="1"/>
  <c r="AA39" i="9"/>
  <c r="C93" i="10" s="1"/>
  <c r="AA40" i="9"/>
  <c r="C94" i="10" s="1"/>
  <c r="T36" i="9"/>
  <c r="C60" i="10" s="1"/>
  <c r="T38" i="9"/>
  <c r="C62" i="10" s="1"/>
  <c r="T40" i="9"/>
  <c r="C64" i="10" s="1"/>
  <c r="M35" i="9"/>
  <c r="C29" i="10" s="1"/>
  <c r="M37" i="9"/>
  <c r="C31" i="10" s="1"/>
  <c r="M39" i="9"/>
  <c r="C33" i="10" s="1"/>
  <c r="T35" i="9"/>
  <c r="C59" i="10" s="1"/>
  <c r="T37" i="9"/>
  <c r="C61" i="10" s="1"/>
  <c r="T39" i="9"/>
  <c r="C63" i="10" s="1"/>
  <c r="M36" i="9"/>
  <c r="C30" i="10" s="1"/>
  <c r="M38" i="9"/>
  <c r="C32" i="10" s="1"/>
  <c r="M40" i="9"/>
  <c r="C34" i="10" s="1"/>
  <c r="E75" i="8"/>
  <c r="E76" i="8" s="1"/>
  <c r="E77" i="8" s="1"/>
  <c r="E78" i="8" s="1"/>
  <c r="E79" i="8" s="1"/>
  <c r="E80" i="8" s="1"/>
  <c r="E81" i="8" s="1"/>
  <c r="E82" i="8" s="1"/>
  <c r="Y35" i="9"/>
  <c r="F89" i="10" s="1"/>
  <c r="Y36" i="9"/>
  <c r="F90" i="10" s="1"/>
  <c r="Y37" i="9"/>
  <c r="F91" i="10" s="1"/>
  <c r="Y38" i="9"/>
  <c r="F92" i="10" s="1"/>
  <c r="Y39" i="9"/>
  <c r="F93" i="10" s="1"/>
  <c r="Y40" i="9"/>
  <c r="F94" i="10" s="1"/>
  <c r="R35" i="9"/>
  <c r="F59" i="10" s="1"/>
  <c r="R36" i="9"/>
  <c r="F60" i="10" s="1"/>
  <c r="R37" i="9"/>
  <c r="F61" i="10" s="1"/>
  <c r="R38" i="9"/>
  <c r="F62" i="10" s="1"/>
  <c r="R39" i="9"/>
  <c r="F63" i="10" s="1"/>
  <c r="R40" i="9"/>
  <c r="F64" i="10" s="1"/>
  <c r="K35" i="9"/>
  <c r="F29" i="10" s="1"/>
  <c r="K37" i="9"/>
  <c r="F31" i="10" s="1"/>
  <c r="K39" i="9"/>
  <c r="F33" i="10" s="1"/>
  <c r="AF35" i="9"/>
  <c r="F119" i="10" s="1"/>
  <c r="AF37" i="9"/>
  <c r="F121" i="10" s="1"/>
  <c r="AF39" i="9"/>
  <c r="F123" i="10" s="1"/>
  <c r="K36" i="9"/>
  <c r="F30" i="10" s="1"/>
  <c r="K38" i="9"/>
  <c r="F32" i="10" s="1"/>
  <c r="K40" i="9"/>
  <c r="F34" i="10" s="1"/>
  <c r="C75" i="8"/>
  <c r="C76" i="8" s="1"/>
  <c r="C77" i="8" s="1"/>
  <c r="C78" i="8" s="1"/>
  <c r="C79" i="8" s="1"/>
  <c r="C80" i="8" s="1"/>
  <c r="C81" i="8" s="1"/>
  <c r="C82" i="8" s="1"/>
  <c r="AF36" i="9"/>
  <c r="F120" i="10" s="1"/>
  <c r="AF38" i="9"/>
  <c r="F122" i="10" s="1"/>
  <c r="AF40" i="9"/>
  <c r="F124" i="10" s="1"/>
  <c r="L35" i="9"/>
  <c r="B29" i="10" s="1"/>
  <c r="S35" i="9"/>
  <c r="B59" i="10" s="1"/>
  <c r="Z35" i="9"/>
  <c r="B89" i="10" s="1"/>
  <c r="AG35" i="9"/>
  <c r="B119" i="10" s="1"/>
  <c r="L36" i="9"/>
  <c r="B30" i="10" s="1"/>
  <c r="S36" i="9"/>
  <c r="B60" i="10" s="1"/>
  <c r="Z36" i="9"/>
  <c r="B90" i="10" s="1"/>
  <c r="AG36" i="9"/>
  <c r="B120" i="10" s="1"/>
  <c r="L37" i="9"/>
  <c r="B31" i="10" s="1"/>
  <c r="S37" i="9"/>
  <c r="B61" i="10" s="1"/>
  <c r="Z37" i="9"/>
  <c r="B91" i="10" s="1"/>
  <c r="AG37" i="9"/>
  <c r="B121" i="10" s="1"/>
  <c r="L38" i="9"/>
  <c r="B32" i="10" s="1"/>
  <c r="S38" i="9"/>
  <c r="B62" i="10" s="1"/>
  <c r="Z38" i="9"/>
  <c r="B92" i="10" s="1"/>
  <c r="AG38" i="9"/>
  <c r="B122" i="10" s="1"/>
  <c r="L39" i="9"/>
  <c r="B33" i="10" s="1"/>
  <c r="S39" i="9"/>
  <c r="B63" i="10" s="1"/>
  <c r="Z39" i="9"/>
  <c r="B93" i="10" s="1"/>
  <c r="AG39" i="9"/>
  <c r="B123" i="10" s="1"/>
  <c r="L40" i="9"/>
  <c r="B34" i="10" s="1"/>
  <c r="S40" i="9"/>
  <c r="B64" i="10" s="1"/>
  <c r="Z40" i="9"/>
  <c r="B94" i="10" s="1"/>
  <c r="AG40" i="9"/>
  <c r="B124" i="10" s="1"/>
  <c r="D75" i="8"/>
  <c r="D76" i="8" s="1"/>
  <c r="D77" i="8" s="1"/>
  <c r="D78" i="8" s="1"/>
  <c r="D79" i="8" s="1"/>
  <c r="D80" i="8" s="1"/>
  <c r="D81" i="8" s="1"/>
  <c r="D82" i="8" s="1"/>
  <c r="Q22" i="2" l="1"/>
  <c r="Q23" i="2"/>
  <c r="Q24" i="2"/>
  <c r="Q25" i="2"/>
  <c r="Q21" i="2"/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7" i="2"/>
  <c r="R3" i="2" l="1"/>
  <c r="H8" i="2" l="1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29" i="2"/>
  <c r="K29" i="2" s="1"/>
  <c r="H30" i="2"/>
  <c r="K30" i="2" s="1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7" i="2"/>
  <c r="K7" i="2" s="1"/>
  <c r="E14" i="2"/>
  <c r="E13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1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7" i="2"/>
  <c r="F8" i="4" l="1"/>
  <c r="N8" i="4" s="1"/>
  <c r="R8" i="4"/>
  <c r="S8" i="4"/>
  <c r="T8" i="4"/>
  <c r="T9" i="4" s="1"/>
  <c r="U8" i="4"/>
  <c r="U9" i="4" s="1"/>
  <c r="V8" i="4"/>
  <c r="W8" i="4"/>
  <c r="X8" i="4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Y8" i="4"/>
  <c r="Y9" i="4" s="1"/>
  <c r="Z8" i="4"/>
  <c r="AC8" i="4"/>
  <c r="AD8" i="4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E8" i="4"/>
  <c r="AF8" i="4"/>
  <c r="AG8" i="4"/>
  <c r="AH8" i="4"/>
  <c r="AH9" i="4" s="1"/>
  <c r="AI8" i="4"/>
  <c r="AJ8" i="4"/>
  <c r="AK8" i="4"/>
  <c r="AN8" i="4"/>
  <c r="AN9" i="4" s="1"/>
  <c r="AN10" i="4" s="1"/>
  <c r="AN11" i="4" s="1"/>
  <c r="AN12" i="4" s="1"/>
  <c r="AO8" i="4"/>
  <c r="AP8" i="4"/>
  <c r="AQ8" i="4"/>
  <c r="AR8" i="4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S8" i="4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T8" i="4"/>
  <c r="AU8" i="4"/>
  <c r="AV8" i="4"/>
  <c r="AV9" i="4" s="1"/>
  <c r="AV10" i="4" s="1"/>
  <c r="AV11" i="4" s="1"/>
  <c r="AY8" i="4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Z8" i="4"/>
  <c r="BA8" i="4"/>
  <c r="BB8" i="4"/>
  <c r="BB9" i="4" s="1"/>
  <c r="BB10" i="4" s="1"/>
  <c r="BB11" i="4" s="1"/>
  <c r="BC8" i="4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D8" i="4"/>
  <c r="BE8" i="4"/>
  <c r="BF8" i="4"/>
  <c r="BF9" i="4" s="1"/>
  <c r="BF10" i="4" s="1"/>
  <c r="BF11" i="4" s="1"/>
  <c r="BF12" i="4" s="1"/>
  <c r="BF13" i="4" s="1"/>
  <c r="BF14" i="4" s="1"/>
  <c r="BF15" i="4" s="1"/>
  <c r="BF16" i="4" s="1"/>
  <c r="BF17" i="4" s="1"/>
  <c r="BG8" i="4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J8" i="4"/>
  <c r="BK8" i="4"/>
  <c r="BL8" i="4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M8" i="4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BN8" i="4"/>
  <c r="BO8" i="4"/>
  <c r="BP8" i="4"/>
  <c r="BP9" i="4" s="1"/>
  <c r="BP10" i="4" s="1"/>
  <c r="BP11" i="4" s="1"/>
  <c r="BP12" i="4" s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P24" i="4" s="1"/>
  <c r="BP25" i="4" s="1"/>
  <c r="BP26" i="4" s="1"/>
  <c r="BQ8" i="4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R8" i="4"/>
  <c r="R9" i="4"/>
  <c r="S9" i="4"/>
  <c r="F9" i="4" s="1"/>
  <c r="V9" i="4"/>
  <c r="W9" i="4"/>
  <c r="Z9" i="4"/>
  <c r="AC9" i="4"/>
  <c r="AC10" i="4" s="1"/>
  <c r="AC11" i="4" s="1"/>
  <c r="AF9" i="4"/>
  <c r="AF10" i="4" s="1"/>
  <c r="AF11" i="4" s="1"/>
  <c r="AF12" i="4" s="1"/>
  <c r="AF13" i="4" s="1"/>
  <c r="AF14" i="4" s="1"/>
  <c r="AG9" i="4"/>
  <c r="AG10" i="4" s="1"/>
  <c r="AG11" i="4" s="1"/>
  <c r="AG12" i="4" s="1"/>
  <c r="AJ9" i="4"/>
  <c r="AK9" i="4"/>
  <c r="AK10" i="4" s="1"/>
  <c r="AK11" i="4" s="1"/>
  <c r="AK12" i="4" s="1"/>
  <c r="AK13" i="4" s="1"/>
  <c r="AP9" i="4"/>
  <c r="AQ9" i="4"/>
  <c r="AT9" i="4"/>
  <c r="AU9" i="4"/>
  <c r="AZ9" i="4"/>
  <c r="BA9" i="4"/>
  <c r="BD9" i="4"/>
  <c r="BE9" i="4"/>
  <c r="BE10" i="4" s="1"/>
  <c r="BE11" i="4" s="1"/>
  <c r="BE12" i="4" s="1"/>
  <c r="BE13" i="4" s="1"/>
  <c r="BJ9" i="4"/>
  <c r="BJ10" i="4" s="1"/>
  <c r="BJ11" i="4" s="1"/>
  <c r="BK9" i="4"/>
  <c r="BN9" i="4"/>
  <c r="BO9" i="4"/>
  <c r="BO10" i="4" s="1"/>
  <c r="BO11" i="4" s="1"/>
  <c r="BO12" i="4" s="1"/>
  <c r="BO13" i="4" s="1"/>
  <c r="BO14" i="4" s="1"/>
  <c r="BO15" i="4" s="1"/>
  <c r="BO16" i="4" s="1"/>
  <c r="BO17" i="4" s="1"/>
  <c r="BR9" i="4"/>
  <c r="R10" i="4"/>
  <c r="T10" i="4"/>
  <c r="T11" i="4" s="1"/>
  <c r="V10" i="4"/>
  <c r="W10" i="4"/>
  <c r="Z10" i="4"/>
  <c r="AH10" i="4"/>
  <c r="AJ10" i="4"/>
  <c r="AP10" i="4"/>
  <c r="AQ10" i="4"/>
  <c r="AT10" i="4"/>
  <c r="AU10" i="4"/>
  <c r="AZ10" i="4"/>
  <c r="AZ11" i="4" s="1"/>
  <c r="AZ12" i="4" s="1"/>
  <c r="AZ13" i="4" s="1"/>
  <c r="AZ14" i="4" s="1"/>
  <c r="BA10" i="4"/>
  <c r="BA11" i="4" s="1"/>
  <c r="BA12" i="4" s="1"/>
  <c r="BD10" i="4"/>
  <c r="BD11" i="4" s="1"/>
  <c r="BD12" i="4" s="1"/>
  <c r="BD13" i="4" s="1"/>
  <c r="BK10" i="4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N10" i="4"/>
  <c r="BN11" i="4" s="1"/>
  <c r="BN12" i="4" s="1"/>
  <c r="BN13" i="4" s="1"/>
  <c r="BN14" i="4" s="1"/>
  <c r="BN15" i="4" s="1"/>
  <c r="BN16" i="4" s="1"/>
  <c r="BN17" i="4" s="1"/>
  <c r="BN18" i="4" s="1"/>
  <c r="BN19" i="4" s="1"/>
  <c r="BN20" i="4" s="1"/>
  <c r="BN21" i="4" s="1"/>
  <c r="BN22" i="4" s="1"/>
  <c r="BN23" i="4" s="1"/>
  <c r="BN24" i="4" s="1"/>
  <c r="BN25" i="4" s="1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N41" i="4" s="1"/>
  <c r="BN42" i="4" s="1"/>
  <c r="BN43" i="4" s="1"/>
  <c r="BN44" i="4" s="1"/>
  <c r="BN45" i="4" s="1"/>
  <c r="BN46" i="4" s="1"/>
  <c r="BR10" i="4"/>
  <c r="BR11" i="4" s="1"/>
  <c r="BR12" i="4" s="1"/>
  <c r="BR13" i="4" s="1"/>
  <c r="BR14" i="4" s="1"/>
  <c r="R11" i="4"/>
  <c r="V11" i="4"/>
  <c r="W11" i="4"/>
  <c r="AH11" i="4"/>
  <c r="AJ11" i="4"/>
  <c r="AP11" i="4"/>
  <c r="AP12" i="4" s="1"/>
  <c r="AQ11" i="4"/>
  <c r="AT11" i="4"/>
  <c r="AU11" i="4"/>
  <c r="AU12" i="4" s="1"/>
  <c r="R12" i="4"/>
  <c r="T12" i="4"/>
  <c r="W12" i="4"/>
  <c r="AH12" i="4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J12" i="4"/>
  <c r="AQ12" i="4"/>
  <c r="AT12" i="4"/>
  <c r="AT13" i="4" s="1"/>
  <c r="F13" i="4"/>
  <c r="N13" i="4" s="1"/>
  <c r="R13" i="4"/>
  <c r="T13" i="4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W13" i="4"/>
  <c r="W14" i="4" s="1"/>
  <c r="W15" i="4" s="1"/>
  <c r="W16" i="4" s="1"/>
  <c r="W17" i="4" s="1"/>
  <c r="W18" i="4" s="1"/>
  <c r="W19" i="4" s="1"/>
  <c r="AJ13" i="4"/>
  <c r="AQ13" i="4"/>
  <c r="AQ14" i="4" s="1"/>
  <c r="AQ15" i="4" s="1"/>
  <c r="AQ16" i="4" s="1"/>
  <c r="AQ17" i="4" s="1"/>
  <c r="R14" i="4"/>
  <c r="R15" i="4" s="1"/>
  <c r="AJ14" i="4"/>
  <c r="AJ15" i="4" s="1"/>
  <c r="AK14" i="4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BD14" i="4"/>
  <c r="BD15" i="4" s="1"/>
  <c r="BE14" i="4"/>
  <c r="BE15" i="4" s="1"/>
  <c r="AF15" i="4"/>
  <c r="AF16" i="4" s="1"/>
  <c r="AZ15" i="4"/>
  <c r="AZ16" i="4" s="1"/>
  <c r="BR15" i="4"/>
  <c r="BR16" i="4" s="1"/>
  <c r="BR17" i="4" s="1"/>
  <c r="R16" i="4"/>
  <c r="R17" i="4" s="1"/>
  <c r="AJ16" i="4"/>
  <c r="AJ17" i="4" s="1"/>
  <c r="AJ18" i="4" s="1"/>
  <c r="BD16" i="4"/>
  <c r="BD17" i="4" s="1"/>
  <c r="AF17" i="4"/>
  <c r="AF18" i="4" s="1"/>
  <c r="AZ17" i="4"/>
  <c r="AZ18" i="4" s="1"/>
  <c r="AZ19" i="4" s="1"/>
  <c r="D18" i="4"/>
  <c r="R18" i="4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AQ18" i="4"/>
  <c r="AQ19" i="4" s="1"/>
  <c r="AQ20" i="4" s="1"/>
  <c r="AQ21" i="4" s="1"/>
  <c r="AQ22" i="4" s="1"/>
  <c r="AQ23" i="4" s="1"/>
  <c r="AQ24" i="4" s="1"/>
  <c r="BD18" i="4"/>
  <c r="BD19" i="4" s="1"/>
  <c r="BD20" i="4" s="1"/>
  <c r="BD21" i="4" s="1"/>
  <c r="BR18" i="4"/>
  <c r="BR19" i="4" s="1"/>
  <c r="D19" i="4"/>
  <c r="AJ19" i="4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D20" i="4"/>
  <c r="W20" i="4"/>
  <c r="W21" i="4" s="1"/>
  <c r="W22" i="4" s="1"/>
  <c r="D21" i="4"/>
  <c r="D22" i="4"/>
  <c r="J22" i="4"/>
  <c r="BD22" i="4"/>
  <c r="BD23" i="4" s="1"/>
  <c r="BD24" i="4" s="1"/>
  <c r="BD25" i="4" s="1"/>
  <c r="BD26" i="4" s="1"/>
  <c r="BD27" i="4" s="1"/>
  <c r="BD28" i="4" s="1"/>
  <c r="BD29" i="4" s="1"/>
  <c r="BL22" i="4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BL46" i="4" s="1"/>
  <c r="D23" i="4"/>
  <c r="J23" i="4"/>
  <c r="W23" i="4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D24" i="4"/>
  <c r="J24" i="4"/>
  <c r="BC24" i="4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D25" i="4"/>
  <c r="F25" i="4"/>
  <c r="N25" i="4" s="1"/>
  <c r="J25" i="4"/>
  <c r="AQ25" i="4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D26" i="4"/>
  <c r="J26" i="4"/>
  <c r="AR26" i="4"/>
  <c r="AR27" i="4" s="1"/>
  <c r="AR28" i="4" s="1"/>
  <c r="AR29" i="4" s="1"/>
  <c r="AR30" i="4" s="1"/>
  <c r="AR31" i="4" s="1"/>
  <c r="AY26" i="4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BP27" i="4"/>
  <c r="BP28" i="4" s="1"/>
  <c r="BP29" i="4" s="1"/>
  <c r="BP30" i="4" s="1"/>
  <c r="BP31" i="4" s="1"/>
  <c r="BP32" i="4" s="1"/>
  <c r="BP33" i="4" s="1"/>
  <c r="BP34" i="4" s="1"/>
  <c r="BP35" i="4" s="1"/>
  <c r="BP36" i="4" s="1"/>
  <c r="D28" i="4"/>
  <c r="J28" i="4"/>
  <c r="D29" i="4"/>
  <c r="J29" i="4"/>
  <c r="D30" i="4"/>
  <c r="J30" i="4"/>
  <c r="R30" i="4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BD30" i="4"/>
  <c r="BD31" i="4" s="1"/>
  <c r="BD32" i="4" s="1"/>
  <c r="BD33" i="4" s="1"/>
  <c r="BD34" i="4" s="1"/>
  <c r="BD35" i="4" s="1"/>
  <c r="BQ30" i="4"/>
  <c r="BQ31" i="4" s="1"/>
  <c r="BQ32" i="4" s="1"/>
  <c r="BQ33" i="4" s="1"/>
  <c r="BQ34" i="4" s="1"/>
  <c r="BQ35" i="4" s="1"/>
  <c r="D31" i="4"/>
  <c r="F31" i="4"/>
  <c r="N31" i="4" s="1"/>
  <c r="G31" i="4"/>
  <c r="J31" i="4"/>
  <c r="T31" i="4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D32" i="4"/>
  <c r="J32" i="4"/>
  <c r="AR32" i="4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D33" i="4"/>
  <c r="J33" i="4"/>
  <c r="D34" i="4"/>
  <c r="J34" i="4"/>
  <c r="AD34" i="4"/>
  <c r="AD35" i="4" s="1"/>
  <c r="AD36" i="4" s="1"/>
  <c r="D35" i="4"/>
  <c r="J35" i="4"/>
  <c r="BG35" i="4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D36" i="4"/>
  <c r="J36" i="4"/>
  <c r="AS36" i="4"/>
  <c r="AS37" i="4" s="1"/>
  <c r="AS38" i="4" s="1"/>
  <c r="AS39" i="4" s="1"/>
  <c r="BD36" i="4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Q36" i="4"/>
  <c r="BQ37" i="4" s="1"/>
  <c r="BQ38" i="4" s="1"/>
  <c r="BQ39" i="4" s="1"/>
  <c r="BQ40" i="4" s="1"/>
  <c r="BQ41" i="4" s="1"/>
  <c r="BQ42" i="4" s="1"/>
  <c r="BQ43" i="4" s="1"/>
  <c r="BQ44" i="4" s="1"/>
  <c r="BQ45" i="4" s="1"/>
  <c r="BQ46" i="4" s="1"/>
  <c r="D37" i="4"/>
  <c r="J37" i="4"/>
  <c r="AD37" i="4"/>
  <c r="AD38" i="4" s="1"/>
  <c r="AD39" i="4" s="1"/>
  <c r="AD40" i="4" s="1"/>
  <c r="AD41" i="4" s="1"/>
  <c r="AD42" i="4" s="1"/>
  <c r="AD43" i="4" s="1"/>
  <c r="AD44" i="4" s="1"/>
  <c r="AD45" i="4" s="1"/>
  <c r="AD46" i="4" s="1"/>
  <c r="AQ37" i="4"/>
  <c r="AQ38" i="4" s="1"/>
  <c r="AQ39" i="4" s="1"/>
  <c r="AQ40" i="4" s="1"/>
  <c r="AQ41" i="4" s="1"/>
  <c r="AQ42" i="4" s="1"/>
  <c r="AQ43" i="4" s="1"/>
  <c r="AQ44" i="4" s="1"/>
  <c r="AQ45" i="4" s="1"/>
  <c r="AQ46" i="4" s="1"/>
  <c r="BP37" i="4"/>
  <c r="BP38" i="4" s="1"/>
  <c r="BP39" i="4" s="1"/>
  <c r="BP40" i="4" s="1"/>
  <c r="BP41" i="4" s="1"/>
  <c r="BP42" i="4" s="1"/>
  <c r="BP43" i="4" s="1"/>
  <c r="BP44" i="4" s="1"/>
  <c r="BP45" i="4" s="1"/>
  <c r="BP46" i="4" s="1"/>
  <c r="D38" i="4"/>
  <c r="J38" i="4"/>
  <c r="D39" i="4"/>
  <c r="J39" i="4"/>
  <c r="AY39" i="4"/>
  <c r="AY40" i="4" s="1"/>
  <c r="AY41" i="4" s="1"/>
  <c r="AY42" i="4" s="1"/>
  <c r="AY43" i="4" s="1"/>
  <c r="AY44" i="4" s="1"/>
  <c r="AY45" i="4" s="1"/>
  <c r="AY46" i="4" s="1"/>
  <c r="D40" i="4"/>
  <c r="J40" i="4"/>
  <c r="AS40" i="4"/>
  <c r="AS41" i="4" s="1"/>
  <c r="D41" i="4"/>
  <c r="J41" i="4"/>
  <c r="D42" i="4"/>
  <c r="J42" i="4"/>
  <c r="AS42" i="4"/>
  <c r="AS43" i="4" s="1"/>
  <c r="BM42" i="4"/>
  <c r="BM43" i="4" s="1"/>
  <c r="BM44" i="4" s="1"/>
  <c r="BM45" i="4" s="1"/>
  <c r="BM46" i="4" s="1"/>
  <c r="D43" i="4"/>
  <c r="J43" i="4"/>
  <c r="D44" i="4"/>
  <c r="J44" i="4"/>
  <c r="AS44" i="4"/>
  <c r="AS45" i="4" s="1"/>
  <c r="AS46" i="4" s="1"/>
  <c r="D45" i="4"/>
  <c r="F45" i="4"/>
  <c r="J45" i="4"/>
  <c r="D46" i="4"/>
  <c r="J46" i="4"/>
  <c r="AR46" i="4"/>
  <c r="BG46" i="4"/>
  <c r="D47" i="4"/>
  <c r="J47" i="4"/>
  <c r="D48" i="4"/>
  <c r="J48" i="4"/>
  <c r="D49" i="4"/>
  <c r="J49" i="4"/>
  <c r="D50" i="4"/>
  <c r="J50" i="4"/>
  <c r="D51" i="4"/>
  <c r="F51" i="4"/>
  <c r="N51" i="4" s="1"/>
  <c r="J51" i="4"/>
  <c r="D52" i="4"/>
  <c r="F52" i="4"/>
  <c r="N52" i="4" s="1"/>
  <c r="J52" i="4"/>
  <c r="D53" i="4"/>
  <c r="J53" i="4"/>
  <c r="D54" i="4"/>
  <c r="J54" i="4"/>
  <c r="D55" i="4"/>
  <c r="F55" i="4"/>
  <c r="J55" i="4"/>
  <c r="D56" i="4"/>
  <c r="J56" i="4"/>
  <c r="D57" i="4"/>
  <c r="J57" i="4"/>
  <c r="AF19" i="4" l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P13" i="4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F30" i="4"/>
  <c r="N30" i="4" s="1"/>
  <c r="BK21" i="4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AC12" i="4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F18" i="4"/>
  <c r="F43" i="4"/>
  <c r="BB12" i="4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AN13" i="4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F28" i="4"/>
  <c r="N28" i="4" s="1"/>
  <c r="AU13" i="4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T14" i="4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F34" i="4"/>
  <c r="N34" i="4" s="1"/>
  <c r="BA13" i="4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F42" i="4"/>
  <c r="N42" i="4" s="1"/>
  <c r="AG13" i="4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F22" i="4"/>
  <c r="AZ20" i="4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BE16" i="4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F49" i="4"/>
  <c r="N49" i="4" s="1"/>
  <c r="BJ12" i="4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AV12" i="4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F56" i="4"/>
  <c r="N56" i="4" s="1"/>
  <c r="F53" i="4"/>
  <c r="N53" i="4" s="1"/>
  <c r="F48" i="4"/>
  <c r="N48" i="4" s="1"/>
  <c r="G42" i="4"/>
  <c r="V12" i="4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G55" i="4"/>
  <c r="N55" i="4"/>
  <c r="G45" i="4"/>
  <c r="N45" i="4"/>
  <c r="G13" i="4"/>
  <c r="G53" i="4"/>
  <c r="G49" i="4"/>
  <c r="Z11" i="4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S10" i="4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F26" i="4"/>
  <c r="N26" i="4" s="1"/>
  <c r="G8" i="4"/>
  <c r="G9" i="4"/>
  <c r="H9" i="4" s="1"/>
  <c r="N9" i="4"/>
  <c r="G56" i="4"/>
  <c r="G51" i="4"/>
  <c r="G25" i="4"/>
  <c r="BO18" i="4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BF18" i="4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R20" i="4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G52" i="4"/>
  <c r="F44" i="4"/>
  <c r="F37" i="4"/>
  <c r="G37" i="4" s="1"/>
  <c r="F39" i="4"/>
  <c r="G39" i="4" s="1"/>
  <c r="AO9" i="4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F29" i="4"/>
  <c r="AI9" i="4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E9" i="4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F20" i="4"/>
  <c r="Y10" i="4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U10" i="4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F40" i="4"/>
  <c r="F33" i="4"/>
  <c r="F32" i="4"/>
  <c r="F23" i="4"/>
  <c r="F14" i="4"/>
  <c r="F10" i="4"/>
  <c r="F19" i="4"/>
  <c r="G40" i="4" l="1"/>
  <c r="N40" i="4"/>
  <c r="G20" i="4"/>
  <c r="N20" i="4"/>
  <c r="G44" i="4"/>
  <c r="N44" i="4"/>
  <c r="G22" i="4"/>
  <c r="N22" i="4"/>
  <c r="G18" i="4"/>
  <c r="N18" i="4"/>
  <c r="G19" i="4"/>
  <c r="H19" i="4" s="1"/>
  <c r="N19" i="4"/>
  <c r="G48" i="4"/>
  <c r="G30" i="4"/>
  <c r="G28" i="4"/>
  <c r="F16" i="4"/>
  <c r="F36" i="4"/>
  <c r="F46" i="4"/>
  <c r="G14" i="4"/>
  <c r="N14" i="4"/>
  <c r="G33" i="4"/>
  <c r="N33" i="4"/>
  <c r="G29" i="4"/>
  <c r="N29" i="4"/>
  <c r="F12" i="4"/>
  <c r="G23" i="4"/>
  <c r="N23" i="4"/>
  <c r="G10" i="4"/>
  <c r="H10" i="4" s="1"/>
  <c r="N10" i="4"/>
  <c r="G32" i="4"/>
  <c r="N32" i="4"/>
  <c r="F15" i="4"/>
  <c r="F24" i="4"/>
  <c r="F54" i="4"/>
  <c r="G34" i="4"/>
  <c r="F38" i="4"/>
  <c r="G38" i="4" s="1"/>
  <c r="F41" i="4"/>
  <c r="F50" i="4"/>
  <c r="F21" i="4"/>
  <c r="F57" i="4"/>
  <c r="G26" i="4"/>
  <c r="F35" i="4"/>
  <c r="G43" i="4"/>
  <c r="N43" i="4"/>
  <c r="F11" i="4"/>
  <c r="F47" i="4"/>
  <c r="G11" i="4" l="1"/>
  <c r="H11" i="4" s="1"/>
  <c r="H12" i="4" s="1"/>
  <c r="H13" i="4" s="1"/>
  <c r="H14" i="4" s="1"/>
  <c r="H15" i="4" s="1"/>
  <c r="H16" i="4" s="1"/>
  <c r="H18" i="4" s="1"/>
  <c r="H20" i="4" s="1"/>
  <c r="H22" i="4" s="1"/>
  <c r="H24" i="4" s="1"/>
  <c r="H26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N11" i="4"/>
  <c r="N50" i="4"/>
  <c r="G50" i="4"/>
  <c r="G57" i="4"/>
  <c r="N57" i="4"/>
  <c r="G15" i="4"/>
  <c r="N15" i="4"/>
  <c r="N16" i="4"/>
  <c r="G16" i="4"/>
  <c r="N35" i="4"/>
  <c r="G35" i="4"/>
  <c r="N46" i="4"/>
  <c r="G46" i="4"/>
  <c r="G47" i="4"/>
  <c r="N47" i="4"/>
  <c r="N21" i="4"/>
  <c r="G21" i="4"/>
  <c r="H21" i="4" s="1"/>
  <c r="H23" i="4" s="1"/>
  <c r="H25" i="4" s="1"/>
  <c r="G54" i="4"/>
  <c r="N54" i="4"/>
  <c r="N41" i="4"/>
  <c r="G41" i="4"/>
  <c r="G24" i="4"/>
  <c r="N24" i="4"/>
  <c r="N12" i="4"/>
  <c r="G12" i="4"/>
  <c r="N36" i="4"/>
  <c r="G36" i="4"/>
  <c r="H40" i="4" l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</calcChain>
</file>

<file path=xl/sharedStrings.xml><?xml version="1.0" encoding="utf-8"?>
<sst xmlns="http://schemas.openxmlformats.org/spreadsheetml/2006/main" count="615" uniqueCount="245">
  <si>
    <t>高级</t>
    <phoneticPr fontId="6" type="noConversion"/>
  </si>
  <si>
    <t>紫</t>
    <phoneticPr fontId="6" type="noConversion"/>
  </si>
  <si>
    <t>2中级</t>
    <phoneticPr fontId="6" type="noConversion"/>
  </si>
  <si>
    <t>1中级</t>
  </si>
  <si>
    <t>1中级</t>
    <phoneticPr fontId="6" type="noConversion"/>
  </si>
  <si>
    <t>蓝</t>
    <phoneticPr fontId="6" type="noConversion"/>
  </si>
  <si>
    <t>中级</t>
    <phoneticPr fontId="6" type="noConversion"/>
  </si>
  <si>
    <t>绿</t>
    <phoneticPr fontId="6" type="noConversion"/>
  </si>
  <si>
    <t>白</t>
    <phoneticPr fontId="6" type="noConversion"/>
  </si>
  <si>
    <t>等级9</t>
  </si>
  <si>
    <t>等级8</t>
  </si>
  <si>
    <t>等级7</t>
  </si>
  <si>
    <t>等级6</t>
  </si>
  <si>
    <t>等级5</t>
  </si>
  <si>
    <t>等级4</t>
  </si>
  <si>
    <t>等级3</t>
  </si>
  <si>
    <t>等级2</t>
  </si>
  <si>
    <t>等级1</t>
    <phoneticPr fontId="6" type="noConversion"/>
  </si>
  <si>
    <t>产出期望</t>
    <phoneticPr fontId="6" type="noConversion"/>
  </si>
  <si>
    <t>备注</t>
    <phoneticPr fontId="6" type="noConversion"/>
  </si>
  <si>
    <t>分解产出</t>
    <phoneticPr fontId="6" type="noConversion"/>
  </si>
  <si>
    <t>品质</t>
    <phoneticPr fontId="6" type="noConversion"/>
  </si>
  <si>
    <t>强化需要总数(换算为最低强化石)</t>
    <phoneticPr fontId="6" type="noConversion"/>
  </si>
  <si>
    <t>强化消耗数</t>
    <phoneticPr fontId="6" type="noConversion"/>
  </si>
  <si>
    <t>强化次数期望</t>
    <phoneticPr fontId="6" type="noConversion"/>
  </si>
  <si>
    <t>成功率</t>
    <phoneticPr fontId="6" type="noConversion"/>
  </si>
  <si>
    <t>当前需要的强化数量</t>
    <phoneticPr fontId="6" type="noConversion"/>
  </si>
  <si>
    <t>强化等级</t>
    <phoneticPr fontId="6" type="noConversion"/>
  </si>
  <si>
    <t>等级</t>
    <phoneticPr fontId="6" type="noConversion"/>
  </si>
  <si>
    <t>阈值取最大</t>
    <phoneticPr fontId="6" type="noConversion"/>
  </si>
  <si>
    <t>换算为最低</t>
    <phoneticPr fontId="6" type="noConversion"/>
  </si>
  <si>
    <t>几合一</t>
    <phoneticPr fontId="6" type="noConversion"/>
  </si>
  <si>
    <t>合成数量</t>
    <phoneticPr fontId="6" type="noConversion"/>
  </si>
  <si>
    <t>每次失败额外增加百分比</t>
    <phoneticPr fontId="6" type="noConversion"/>
  </si>
  <si>
    <t>橙</t>
    <phoneticPr fontId="5" type="noConversion"/>
  </si>
  <si>
    <t>可修改位置</t>
    <phoneticPr fontId="5" type="noConversion"/>
  </si>
  <si>
    <t>文档可修改位置通过黄色荧光标示</t>
    <phoneticPr fontId="5" type="noConversion"/>
  </si>
  <si>
    <t>隐藏部分强化具体模拟情况</t>
    <phoneticPr fontId="5" type="noConversion"/>
  </si>
  <si>
    <t>,若涂黄了表头标示一列都可以修改</t>
    <phoneticPr fontId="5" type="noConversion"/>
  </si>
  <si>
    <t>操作</t>
    <phoneticPr fontId="5" type="noConversion"/>
  </si>
  <si>
    <t>规则说明</t>
    <phoneticPr fontId="5" type="noConversion"/>
  </si>
  <si>
    <t>强化石共分为,初级,中级,高级</t>
    <phoneticPr fontId="5" type="noConversion"/>
  </si>
  <si>
    <t>目前实现向上合成数量统一</t>
    <phoneticPr fontId="5" type="noConversion"/>
  </si>
  <si>
    <t>装备进阶后才能继续向上合成</t>
    <phoneticPr fontId="5" type="noConversion"/>
  </si>
  <si>
    <t>每个进阶阶段强化等级为9级</t>
    <phoneticPr fontId="5" type="noConversion"/>
  </si>
  <si>
    <t>产出</t>
    <phoneticPr fontId="5" type="noConversion"/>
  </si>
  <si>
    <t>时间</t>
    <phoneticPr fontId="5" type="noConversion"/>
  </si>
  <si>
    <t>功能开放</t>
    <phoneticPr fontId="5" type="noConversion"/>
  </si>
  <si>
    <t>时间梯度</t>
    <phoneticPr fontId="5" type="noConversion"/>
  </si>
  <si>
    <t>大冒险</t>
    <phoneticPr fontId="5" type="noConversion"/>
  </si>
  <si>
    <t>困难副本</t>
    <phoneticPr fontId="5" type="noConversion"/>
  </si>
  <si>
    <t>等级</t>
    <phoneticPr fontId="5" type="noConversion"/>
  </si>
  <si>
    <t>时间梯度(天)</t>
    <phoneticPr fontId="5" type="noConversion"/>
  </si>
  <si>
    <t>主线任务</t>
    <phoneticPr fontId="5" type="noConversion"/>
  </si>
  <si>
    <t>签到送80(月)</t>
    <phoneticPr fontId="5" type="noConversion"/>
  </si>
  <si>
    <t>精英副本开放数</t>
    <phoneticPr fontId="5" type="noConversion"/>
  </si>
  <si>
    <t>体力限制系数</t>
    <phoneticPr fontId="5" type="noConversion"/>
  </si>
  <si>
    <t>均值效率系数</t>
    <phoneticPr fontId="5" type="noConversion"/>
  </si>
  <si>
    <t>周期可进行次数</t>
    <phoneticPr fontId="5" type="noConversion"/>
  </si>
  <si>
    <t>可投入体力</t>
    <phoneticPr fontId="5" type="noConversion"/>
  </si>
  <si>
    <t>非R</t>
    <phoneticPr fontId="5" type="noConversion"/>
  </si>
  <si>
    <t>大</t>
    <phoneticPr fontId="5" type="noConversion"/>
  </si>
  <si>
    <t>重置系数</t>
    <phoneticPr fontId="5" type="noConversion"/>
  </si>
  <si>
    <t>总产出率</t>
    <phoneticPr fontId="5" type="noConversion"/>
  </si>
  <si>
    <t>大冒险小怪产出</t>
    <phoneticPr fontId="5" type="noConversion"/>
  </si>
  <si>
    <t>冒险效率系数</t>
    <phoneticPr fontId="5" type="noConversion"/>
  </si>
  <si>
    <t>冒险时间系数</t>
    <phoneticPr fontId="5" type="noConversion"/>
  </si>
  <si>
    <t>8小时</t>
    <phoneticPr fontId="5" type="noConversion"/>
  </si>
  <si>
    <t>12小时</t>
    <phoneticPr fontId="5" type="noConversion"/>
  </si>
  <si>
    <t>24小时</t>
    <phoneticPr fontId="5" type="noConversion"/>
  </si>
  <si>
    <t>消费</t>
    <phoneticPr fontId="5" type="noConversion"/>
  </si>
  <si>
    <t>效率隐性提升</t>
    <phoneticPr fontId="5" type="noConversion"/>
  </si>
  <si>
    <t>每日周期投放</t>
    <phoneticPr fontId="5" type="noConversion"/>
  </si>
  <si>
    <t xml:space="preserve"> </t>
    <phoneticPr fontId="5" type="noConversion"/>
  </si>
  <si>
    <t>冒险效率基数</t>
    <phoneticPr fontId="5" type="noConversion"/>
  </si>
  <si>
    <t>大冒险系数</t>
    <phoneticPr fontId="5" type="noConversion"/>
  </si>
  <si>
    <t>金钱消耗系数</t>
    <phoneticPr fontId="5" type="noConversion"/>
  </si>
  <si>
    <t>单个金钱消耗期望</t>
    <phoneticPr fontId="5" type="noConversion"/>
  </si>
  <si>
    <t>充值玩家档次</t>
    <phoneticPr fontId="5" type="noConversion"/>
  </si>
  <si>
    <t>大冒险任务系数</t>
    <phoneticPr fontId="5" type="noConversion"/>
  </si>
  <si>
    <t>1星</t>
    <phoneticPr fontId="5" type="noConversion"/>
  </si>
  <si>
    <t>2星</t>
    <phoneticPr fontId="5" type="noConversion"/>
  </si>
  <si>
    <t>3星</t>
    <phoneticPr fontId="5" type="noConversion"/>
  </si>
  <si>
    <t>4星</t>
    <phoneticPr fontId="5" type="noConversion"/>
  </si>
  <si>
    <t>5星</t>
    <phoneticPr fontId="5" type="noConversion"/>
  </si>
  <si>
    <t>需求宠物数</t>
    <phoneticPr fontId="5" type="noConversion"/>
  </si>
  <si>
    <t>效率比</t>
    <phoneticPr fontId="5" type="noConversion"/>
  </si>
  <si>
    <t>任务效率</t>
    <phoneticPr fontId="5" type="noConversion"/>
  </si>
  <si>
    <t>默认成功率</t>
    <phoneticPr fontId="5" type="noConversion"/>
  </si>
  <si>
    <t>9级</t>
  </si>
  <si>
    <t>8级</t>
  </si>
  <si>
    <t>7级</t>
  </si>
  <si>
    <t>6级</t>
  </si>
  <si>
    <t>5级</t>
  </si>
  <si>
    <t>4级</t>
  </si>
  <si>
    <t>3级</t>
  </si>
  <si>
    <t>2级</t>
  </si>
  <si>
    <t>1级</t>
    <phoneticPr fontId="6" type="noConversion"/>
  </si>
  <si>
    <t>强化总数</t>
    <phoneticPr fontId="6" type="noConversion"/>
  </si>
  <si>
    <t>装备强化</t>
    <phoneticPr fontId="6" type="noConversion"/>
  </si>
  <si>
    <t>橙</t>
    <phoneticPr fontId="6" type="noConversion"/>
  </si>
  <si>
    <t>紫</t>
    <phoneticPr fontId="6" type="noConversion"/>
  </si>
  <si>
    <t>蓝</t>
    <phoneticPr fontId="6" type="noConversion"/>
  </si>
  <si>
    <t>绿</t>
    <phoneticPr fontId="6" type="noConversion"/>
  </si>
  <si>
    <t>1阶段白</t>
    <phoneticPr fontId="6" type="noConversion"/>
  </si>
  <si>
    <t>装备初始系数</t>
    <phoneticPr fontId="6" type="noConversion"/>
  </si>
  <si>
    <t>初始自身属性</t>
    <phoneticPr fontId="6" type="noConversion"/>
  </si>
  <si>
    <t>强化属性设计验证</t>
    <phoneticPr fontId="6" type="noConversion"/>
  </si>
  <si>
    <t>橙9</t>
    <phoneticPr fontId="6" type="noConversion"/>
  </si>
  <si>
    <t>橙5</t>
    <phoneticPr fontId="6" type="noConversion"/>
  </si>
  <si>
    <t>橙3</t>
    <phoneticPr fontId="6" type="noConversion"/>
  </si>
  <si>
    <t>橙0</t>
    <phoneticPr fontId="6" type="noConversion"/>
  </si>
  <si>
    <t>紫9</t>
    <phoneticPr fontId="6" type="noConversion"/>
  </si>
  <si>
    <t>紫5</t>
    <phoneticPr fontId="6" type="noConversion"/>
  </si>
  <si>
    <t>紫0</t>
    <phoneticPr fontId="6" type="noConversion"/>
  </si>
  <si>
    <t>蓝9</t>
    <phoneticPr fontId="6" type="noConversion"/>
  </si>
  <si>
    <t>蓝0</t>
    <phoneticPr fontId="6" type="noConversion"/>
  </si>
  <si>
    <t>绿9</t>
    <phoneticPr fontId="6" type="noConversion"/>
  </si>
  <si>
    <t>绿0</t>
    <phoneticPr fontId="6" type="noConversion"/>
  </si>
  <si>
    <t>白9</t>
    <phoneticPr fontId="6" type="noConversion"/>
  </si>
  <si>
    <t>白0</t>
    <phoneticPr fontId="6" type="noConversion"/>
  </si>
  <si>
    <t>镶嵌数量</t>
    <phoneticPr fontId="6" type="noConversion"/>
  </si>
  <si>
    <t>镶嵌比重</t>
    <phoneticPr fontId="6" type="noConversion"/>
  </si>
  <si>
    <t>装备进阶强化总值</t>
    <phoneticPr fontId="6" type="noConversion"/>
  </si>
  <si>
    <t>装备进阶</t>
    <phoneticPr fontId="6" type="noConversion"/>
  </si>
  <si>
    <t>装备自身</t>
    <phoneticPr fontId="6" type="noConversion"/>
  </si>
  <si>
    <t>宠物培养</t>
    <phoneticPr fontId="6" type="noConversion"/>
  </si>
  <si>
    <t>人物自身</t>
    <phoneticPr fontId="6" type="noConversion"/>
  </si>
  <si>
    <t>装备状态</t>
    <phoneticPr fontId="6" type="noConversion"/>
  </si>
  <si>
    <t>基橙6</t>
  </si>
  <si>
    <t>基橙5</t>
  </si>
  <si>
    <t>基橙4</t>
  </si>
  <si>
    <t>基橙3</t>
  </si>
  <si>
    <t>基橙2</t>
  </si>
  <si>
    <t>基橙1</t>
    <phoneticPr fontId="6" type="noConversion"/>
  </si>
  <si>
    <t>基紫6</t>
  </si>
  <si>
    <t>基紫5</t>
  </si>
  <si>
    <t>基紫4</t>
  </si>
  <si>
    <t>基紫3</t>
  </si>
  <si>
    <t>基紫2</t>
  </si>
  <si>
    <t>基紫1</t>
    <phoneticPr fontId="6" type="noConversion"/>
  </si>
  <si>
    <t>基蓝6</t>
  </si>
  <si>
    <t>基蓝5</t>
  </si>
  <si>
    <t>基蓝4</t>
  </si>
  <si>
    <t>基蓝3</t>
  </si>
  <si>
    <t>基蓝2</t>
  </si>
  <si>
    <t>基蓝1</t>
    <phoneticPr fontId="6" type="noConversion"/>
  </si>
  <si>
    <t>基绿6</t>
  </si>
  <si>
    <t>基绿5</t>
  </si>
  <si>
    <t>基绿4</t>
  </si>
  <si>
    <t>基绿3</t>
  </si>
  <si>
    <t>基绿2</t>
  </si>
  <si>
    <t>基绿1</t>
    <phoneticPr fontId="6" type="noConversion"/>
  </si>
  <si>
    <t>基础6</t>
  </si>
  <si>
    <t>基础5</t>
  </si>
  <si>
    <t>基础4</t>
  </si>
  <si>
    <t>基础3</t>
  </si>
  <si>
    <t>基础2</t>
  </si>
  <si>
    <t>基础1</t>
    <phoneticPr fontId="6" type="noConversion"/>
  </si>
  <si>
    <t>基础白</t>
    <phoneticPr fontId="6" type="noConversion"/>
  </si>
  <si>
    <t>橙6</t>
  </si>
  <si>
    <t>橙5</t>
  </si>
  <si>
    <t>6号部位</t>
    <phoneticPr fontId="6" type="noConversion"/>
  </si>
  <si>
    <t>橙4</t>
  </si>
  <si>
    <t>5号部位</t>
    <phoneticPr fontId="6" type="noConversion"/>
  </si>
  <si>
    <t>橙3</t>
  </si>
  <si>
    <t>4号部位</t>
    <phoneticPr fontId="6" type="noConversion"/>
  </si>
  <si>
    <t>橙2</t>
  </si>
  <si>
    <t>3号部位</t>
    <phoneticPr fontId="6" type="noConversion"/>
  </si>
  <si>
    <t>橙1</t>
    <phoneticPr fontId="6" type="noConversion"/>
  </si>
  <si>
    <t>2号部位</t>
    <phoneticPr fontId="6" type="noConversion"/>
  </si>
  <si>
    <t>1号部位</t>
    <phoneticPr fontId="6" type="noConversion"/>
  </si>
  <si>
    <t>防御</t>
    <phoneticPr fontId="6" type="noConversion"/>
  </si>
  <si>
    <t>智力</t>
    <phoneticPr fontId="6" type="noConversion"/>
  </si>
  <si>
    <t>力量</t>
    <phoneticPr fontId="6" type="noConversion"/>
  </si>
  <si>
    <t>体力</t>
    <phoneticPr fontId="6" type="noConversion"/>
  </si>
  <si>
    <t>辅助</t>
    <phoneticPr fontId="6" type="noConversion"/>
  </si>
  <si>
    <t>紫6</t>
  </si>
  <si>
    <t>紫5</t>
  </si>
  <si>
    <t>紫4</t>
  </si>
  <si>
    <t>紫3</t>
  </si>
  <si>
    <t>紫2</t>
  </si>
  <si>
    <t>紫1</t>
    <phoneticPr fontId="6" type="noConversion"/>
  </si>
  <si>
    <t>蓝6</t>
  </si>
  <si>
    <t>坦克</t>
    <phoneticPr fontId="6" type="noConversion"/>
  </si>
  <si>
    <t>蓝5</t>
  </si>
  <si>
    <t>蓝4</t>
  </si>
  <si>
    <t>蓝3</t>
  </si>
  <si>
    <t>蓝2</t>
  </si>
  <si>
    <t>蓝1</t>
    <phoneticPr fontId="6" type="noConversion"/>
  </si>
  <si>
    <t>绿6</t>
  </si>
  <si>
    <t>绿5</t>
  </si>
  <si>
    <t>魔攻</t>
    <phoneticPr fontId="6" type="noConversion"/>
  </si>
  <si>
    <t>绿4</t>
  </si>
  <si>
    <t>绿3</t>
  </si>
  <si>
    <t>绿2</t>
  </si>
  <si>
    <t>绿1</t>
    <phoneticPr fontId="6" type="noConversion"/>
  </si>
  <si>
    <t>白6</t>
  </si>
  <si>
    <t>白5</t>
  </si>
  <si>
    <t>白4</t>
  </si>
  <si>
    <t>物攻</t>
    <phoneticPr fontId="6" type="noConversion"/>
  </si>
  <si>
    <t>白3</t>
  </si>
  <si>
    <t>装备部位</t>
    <phoneticPr fontId="6" type="noConversion"/>
  </si>
  <si>
    <t>白2</t>
  </si>
  <si>
    <t>白1</t>
    <phoneticPr fontId="6" type="noConversion"/>
  </si>
  <si>
    <t>防御</t>
  </si>
  <si>
    <t>智力</t>
  </si>
  <si>
    <t>力量</t>
  </si>
  <si>
    <t>体力</t>
  </si>
  <si>
    <t>法功</t>
    <phoneticPr fontId="6" type="noConversion"/>
  </si>
  <si>
    <t>模型取标准模型</t>
    <phoneticPr fontId="6" type="noConversion"/>
  </si>
  <si>
    <t>速度</t>
  </si>
  <si>
    <t>#id</t>
  </si>
  <si>
    <t>health</t>
  </si>
  <si>
    <t>defense</t>
  </si>
  <si>
    <t>speed</t>
  </si>
  <si>
    <t>intelligence</t>
  </si>
  <si>
    <t>strength</t>
  </si>
  <si>
    <t>id</t>
  </si>
  <si>
    <t>NUM</t>
  </si>
  <si>
    <t>#TEXT</t>
  </si>
  <si>
    <t xml:space="preserve">NUM </t>
  </si>
  <si>
    <t>TEXT</t>
  </si>
  <si>
    <t>stage</t>
  </si>
  <si>
    <t>levelAttrId</t>
  </si>
  <si>
    <t>stageAttrId</t>
  </si>
  <si>
    <t>levelDemand</t>
  </si>
  <si>
    <t>punchDemand</t>
  </si>
  <si>
    <t>rollCount</t>
  </si>
  <si>
    <t>additionAttr</t>
  </si>
  <si>
    <t>品级</t>
  </si>
  <si>
    <t>级别属性索引</t>
  </si>
  <si>
    <t>品级属性索引</t>
  </si>
  <si>
    <t>消耗列表</t>
  </si>
  <si>
    <t>roll次数</t>
  </si>
  <si>
    <t>附加属性</t>
  </si>
  <si>
    <t>3_10004_3,1_2_100</t>
  </si>
  <si>
    <t>1_2_100,3_10007_3</t>
  </si>
  <si>
    <t>1_2_100,3_10007_4</t>
  </si>
  <si>
    <t>1_2_100,3_10007_5</t>
  </si>
  <si>
    <t>1_2_100,3_10007_6</t>
  </si>
  <si>
    <t>1_2_100,3_10007_7</t>
  </si>
  <si>
    <t>101_0.1_100,102_0.1_100,103_0.1_200,0_0_100</t>
  </si>
  <si>
    <t>1_2_100,3_10007_8</t>
  </si>
  <si>
    <t>强化等级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</si>
</sst>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.00_);[Red]\(0.00\)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1" fillId="0" borderId="0">
      <alignment vertical="center"/>
    </xf>
  </cellStyleXfs>
  <cellXfs count="72">
    <xf numFmtId="0" fontId="0" fillId="0" borderId="0" xfId="0"/>
    <xf numFmtId="0" fontId="4" fillId="0" borderId="0" xfId="1">
      <alignment vertical="center"/>
    </xf>
    <xf numFmtId="0" fontId="4" fillId="0" borderId="0" xfId="1" applyFill="1">
      <alignment vertical="center"/>
    </xf>
    <xf numFmtId="0" fontId="4" fillId="0" borderId="1" xfId="1" applyFill="1" applyBorder="1">
      <alignment vertical="center"/>
    </xf>
    <xf numFmtId="0" fontId="4" fillId="0" borderId="3" xfId="1" applyFill="1" applyBorder="1">
      <alignment vertical="center"/>
    </xf>
    <xf numFmtId="0" fontId="4" fillId="0" borderId="5" xfId="1" applyFill="1" applyBorder="1">
      <alignment vertical="center"/>
    </xf>
    <xf numFmtId="0" fontId="4" fillId="0" borderId="6" xfId="1" applyFill="1" applyBorder="1">
      <alignment vertical="center"/>
    </xf>
    <xf numFmtId="0" fontId="4" fillId="0" borderId="8" xfId="1" applyFill="1" applyBorder="1">
      <alignment vertical="center"/>
    </xf>
    <xf numFmtId="0" fontId="4" fillId="0" borderId="10" xfId="1" applyFill="1" applyBorder="1">
      <alignment vertical="center"/>
    </xf>
    <xf numFmtId="0" fontId="4" fillId="0" borderId="11" xfId="1" applyFill="1" applyBorder="1">
      <alignment vertical="center"/>
    </xf>
    <xf numFmtId="0" fontId="4" fillId="0" borderId="5" xfId="1" applyBorder="1">
      <alignment vertical="center"/>
    </xf>
    <xf numFmtId="0" fontId="4" fillId="0" borderId="6" xfId="1" applyBorder="1">
      <alignment vertical="center"/>
    </xf>
    <xf numFmtId="0" fontId="4" fillId="0" borderId="8" xfId="1" applyBorder="1">
      <alignment vertical="center"/>
    </xf>
    <xf numFmtId="0" fontId="4" fillId="0" borderId="1" xfId="1" applyBorder="1">
      <alignment vertical="center"/>
    </xf>
    <xf numFmtId="9" fontId="4" fillId="0" borderId="10" xfId="1" applyNumberFormat="1" applyBorder="1">
      <alignment vertical="center"/>
    </xf>
    <xf numFmtId="0" fontId="4" fillId="0" borderId="11" xfId="1" applyBorder="1">
      <alignment vertical="center"/>
    </xf>
    <xf numFmtId="0" fontId="4" fillId="0" borderId="0" xfId="1" applyAlignment="1">
      <alignment vertical="center" wrapText="1"/>
    </xf>
    <xf numFmtId="0" fontId="4" fillId="0" borderId="0" xfId="1" applyAlignment="1">
      <alignment horizontal="center" vertical="center"/>
    </xf>
    <xf numFmtId="0" fontId="0" fillId="5" borderId="0" xfId="0" applyFill="1"/>
    <xf numFmtId="9" fontId="7" fillId="0" borderId="0" xfId="1" applyNumberFormat="1" applyFont="1" applyFill="1" applyAlignment="1">
      <alignment horizontal="center" vertical="center"/>
    </xf>
    <xf numFmtId="0" fontId="7" fillId="0" borderId="0" xfId="1" applyFont="1" applyFill="1">
      <alignment vertical="center"/>
    </xf>
    <xf numFmtId="0" fontId="4" fillId="0" borderId="0" xfId="1" applyFill="1" applyAlignment="1">
      <alignment vertical="center" wrapText="1"/>
    </xf>
    <xf numFmtId="0" fontId="7" fillId="0" borderId="11" xfId="1" applyFont="1" applyBorder="1">
      <alignment vertical="center"/>
    </xf>
    <xf numFmtId="0" fontId="7" fillId="0" borderId="1" xfId="1" applyFont="1" applyBorder="1">
      <alignment vertical="center"/>
    </xf>
    <xf numFmtId="0" fontId="7" fillId="0" borderId="6" xfId="1" applyFont="1" applyBorder="1">
      <alignment vertical="center"/>
    </xf>
    <xf numFmtId="0" fontId="7" fillId="0" borderId="11" xfId="1" applyFont="1" applyFill="1" applyBorder="1">
      <alignment vertical="center"/>
    </xf>
    <xf numFmtId="0" fontId="7" fillId="0" borderId="1" xfId="1" applyFont="1" applyFill="1" applyBorder="1">
      <alignment vertical="center"/>
    </xf>
    <xf numFmtId="0" fontId="7" fillId="0" borderId="6" xfId="1" applyFont="1" applyFill="1" applyBorder="1">
      <alignment vertical="center"/>
    </xf>
    <xf numFmtId="0" fontId="7" fillId="0" borderId="1" xfId="1" quotePrefix="1" applyFont="1" applyFill="1" applyBorder="1">
      <alignment vertical="center"/>
    </xf>
    <xf numFmtId="0" fontId="7" fillId="0" borderId="6" xfId="1" quotePrefix="1" applyFont="1" applyFill="1" applyBorder="1">
      <alignment vertical="center"/>
    </xf>
    <xf numFmtId="0" fontId="7" fillId="0" borderId="11" xfId="1" quotePrefix="1" applyFont="1" applyFill="1" applyBorder="1">
      <alignment vertical="center"/>
    </xf>
    <xf numFmtId="0" fontId="7" fillId="0" borderId="3" xfId="1" quotePrefix="1" applyFont="1" applyFill="1" applyBorder="1">
      <alignment vertical="center"/>
    </xf>
    <xf numFmtId="0" fontId="7" fillId="0" borderId="3" xfId="1" applyFont="1" applyFill="1" applyBorder="1">
      <alignment vertical="center"/>
    </xf>
    <xf numFmtId="9" fontId="0" fillId="0" borderId="0" xfId="0" applyNumberFormat="1"/>
    <xf numFmtId="0" fontId="0" fillId="0" borderId="0" xfId="0" applyNumberFormat="1"/>
    <xf numFmtId="177" fontId="0" fillId="0" borderId="0" xfId="0" applyNumberFormat="1"/>
    <xf numFmtId="0" fontId="8" fillId="0" borderId="0" xfId="0" applyFont="1"/>
    <xf numFmtId="176" fontId="8" fillId="0" borderId="0" xfId="0" applyNumberFormat="1" applyFont="1"/>
    <xf numFmtId="0" fontId="0" fillId="7" borderId="0" xfId="0" applyFill="1"/>
    <xf numFmtId="176" fontId="0" fillId="7" borderId="0" xfId="0" applyNumberFormat="1" applyFill="1"/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8" fillId="8" borderId="0" xfId="0" applyFont="1" applyFill="1"/>
    <xf numFmtId="10" fontId="0" fillId="0" borderId="0" xfId="0" applyNumberFormat="1"/>
    <xf numFmtId="0" fontId="1" fillId="0" borderId="0" xfId="2">
      <alignment vertical="center"/>
    </xf>
    <xf numFmtId="176" fontId="1" fillId="0" borderId="0" xfId="2" applyNumberFormat="1">
      <alignment vertical="center"/>
    </xf>
    <xf numFmtId="176" fontId="1" fillId="5" borderId="0" xfId="2" applyNumberFormat="1" applyFill="1">
      <alignment vertical="center"/>
    </xf>
    <xf numFmtId="0" fontId="1" fillId="9" borderId="0" xfId="2" applyFill="1">
      <alignment vertical="center"/>
    </xf>
    <xf numFmtId="176" fontId="1" fillId="9" borderId="0" xfId="2" applyNumberFormat="1" applyFill="1">
      <alignment vertical="center"/>
    </xf>
    <xf numFmtId="10" fontId="1" fillId="7" borderId="0" xfId="2" applyNumberFormat="1" applyFill="1">
      <alignment vertical="center"/>
    </xf>
    <xf numFmtId="10" fontId="1" fillId="0" borderId="0" xfId="2" applyNumberFormat="1">
      <alignment vertical="center"/>
    </xf>
    <xf numFmtId="178" fontId="1" fillId="0" borderId="0" xfId="2" applyNumberFormat="1">
      <alignment vertical="center"/>
    </xf>
    <xf numFmtId="0" fontId="1" fillId="0" borderId="0" xfId="2" applyFill="1">
      <alignment vertical="center"/>
    </xf>
    <xf numFmtId="178" fontId="1" fillId="0" borderId="0" xfId="2" applyNumberFormat="1" applyFill="1">
      <alignment vertical="center"/>
    </xf>
    <xf numFmtId="178" fontId="1" fillId="7" borderId="0" xfId="2" applyNumberFormat="1" applyFill="1">
      <alignment vertical="center"/>
    </xf>
    <xf numFmtId="176" fontId="1" fillId="7" borderId="0" xfId="2" applyNumberFormat="1" applyFill="1">
      <alignment vertical="center"/>
    </xf>
    <xf numFmtId="0" fontId="4" fillId="2" borderId="4" xfId="1" applyFill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6" borderId="12" xfId="1" applyFill="1" applyBorder="1" applyAlignment="1">
      <alignment horizontal="center" vertical="center"/>
    </xf>
    <xf numFmtId="0" fontId="4" fillId="6" borderId="9" xfId="1" applyFill="1" applyBorder="1" applyAlignment="1">
      <alignment horizontal="center" vertical="center"/>
    </xf>
    <xf numFmtId="0" fontId="4" fillId="6" borderId="7" xfId="1" applyFill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4" borderId="12" xfId="1" applyFill="1" applyBorder="1" applyAlignment="1">
      <alignment horizontal="center" vertical="center"/>
    </xf>
    <xf numFmtId="0" fontId="4" fillId="4" borderId="9" xfId="1" applyFill="1" applyBorder="1" applyAlignment="1">
      <alignment horizontal="center" vertical="center"/>
    </xf>
    <xf numFmtId="0" fontId="4" fillId="4" borderId="7" xfId="1" applyFill="1" applyBorder="1" applyAlignment="1">
      <alignment horizontal="center" vertical="center"/>
    </xf>
    <xf numFmtId="0" fontId="4" fillId="3" borderId="12" xfId="1" applyFill="1" applyBorder="1" applyAlignment="1">
      <alignment horizontal="center" vertical="center"/>
    </xf>
    <xf numFmtId="0" fontId="4" fillId="3" borderId="9" xfId="1" applyFill="1" applyBorder="1" applyAlignment="1">
      <alignment horizontal="center" vertical="center"/>
    </xf>
    <xf numFmtId="0" fontId="4" fillId="3" borderId="7" xfId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390525</xdr:colOff>
      <xdr:row>1</xdr:row>
      <xdr:rowOff>0</xdr:rowOff>
    </xdr:from>
    <xdr:to>
      <xdr:col>25</xdr:col>
      <xdr:colOff>685287</xdr:colOff>
      <xdr:row>30</xdr:row>
      <xdr:rowOff>81822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9125" y="171450"/>
          <a:ext cx="3037962" cy="50538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7169;&#22411;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02;&#38388;&#27169;&#22411;&#19982;&#20135;&#20986;&#25511;&#2104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4179;&#3491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职业调整模型"/>
      <sheetName val="属性拆分生成"/>
      <sheetName val="战斗验证"/>
      <sheetName val="属性能力生成表"/>
      <sheetName val="宠物升阶生成表"/>
      <sheetName val="装备拆分生成表"/>
      <sheetName val="装备拆分分析表"/>
      <sheetName val="镶嵌宝石"/>
      <sheetName val="装备属性生成表"/>
    </sheetNames>
    <sheetDataSet>
      <sheetData sheetId="0"/>
      <sheetData sheetId="1"/>
      <sheetData sheetId="2">
        <row r="3">
          <cell r="D3">
            <v>1</v>
          </cell>
          <cell r="G3">
            <v>1</v>
          </cell>
        </row>
        <row r="4">
          <cell r="D4">
            <v>1.1399999999999999</v>
          </cell>
          <cell r="G4">
            <v>1.18554</v>
          </cell>
        </row>
        <row r="5">
          <cell r="D5">
            <v>1.28</v>
          </cell>
          <cell r="G5">
            <v>1.4290800000000001</v>
          </cell>
        </row>
        <row r="6">
          <cell r="D6">
            <v>1.42</v>
          </cell>
          <cell r="G6">
            <v>1.7544724</v>
          </cell>
        </row>
        <row r="7">
          <cell r="D7">
            <v>1.56</v>
          </cell>
          <cell r="G7">
            <v>2.1279632000000004</v>
          </cell>
        </row>
        <row r="8">
          <cell r="D8">
            <v>1.7</v>
          </cell>
          <cell r="G8">
            <v>2.5574540000000003</v>
          </cell>
        </row>
        <row r="9">
          <cell r="D9">
            <v>1.84</v>
          </cell>
          <cell r="G9">
            <v>3.1808531440000007</v>
          </cell>
        </row>
        <row r="10">
          <cell r="D10">
            <v>1.98</v>
          </cell>
          <cell r="G10">
            <v>3.8433286680000003</v>
          </cell>
        </row>
        <row r="11">
          <cell r="D11">
            <v>2.12</v>
          </cell>
          <cell r="G11">
            <v>4.5898041920000008</v>
          </cell>
        </row>
        <row r="12">
          <cell r="D12">
            <v>2.2599999999999998</v>
          </cell>
          <cell r="G12">
            <v>5.546279715999999</v>
          </cell>
        </row>
        <row r="13">
          <cell r="D13">
            <v>2.4</v>
          </cell>
          <cell r="G13">
            <v>6.8165454496000004</v>
          </cell>
        </row>
        <row r="20">
          <cell r="I20">
            <v>1178</v>
          </cell>
        </row>
        <row r="21">
          <cell r="I21">
            <v>172</v>
          </cell>
        </row>
        <row r="22">
          <cell r="I22">
            <v>172</v>
          </cell>
        </row>
        <row r="23">
          <cell r="I23">
            <v>259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67">
          <cell r="F67">
            <v>3</v>
          </cell>
        </row>
        <row r="68">
          <cell r="F68">
            <v>3</v>
          </cell>
        </row>
        <row r="69">
          <cell r="F69">
            <v>3</v>
          </cell>
        </row>
        <row r="70">
          <cell r="F70">
            <v>3</v>
          </cell>
        </row>
        <row r="71">
          <cell r="F71">
            <v>3</v>
          </cell>
        </row>
        <row r="72">
          <cell r="F72">
            <v>4</v>
          </cell>
        </row>
        <row r="73">
          <cell r="F73">
            <v>4</v>
          </cell>
        </row>
        <row r="74">
          <cell r="F74">
            <v>4</v>
          </cell>
        </row>
        <row r="75">
          <cell r="F75">
            <v>5</v>
          </cell>
        </row>
        <row r="76">
          <cell r="F76">
            <v>5</v>
          </cell>
        </row>
        <row r="77">
          <cell r="F77">
            <v>6</v>
          </cell>
        </row>
        <row r="78">
          <cell r="F78">
            <v>7</v>
          </cell>
        </row>
        <row r="79">
          <cell r="F79">
            <v>8</v>
          </cell>
        </row>
        <row r="80">
          <cell r="F80">
            <v>9</v>
          </cell>
        </row>
        <row r="81">
          <cell r="F81">
            <v>10</v>
          </cell>
        </row>
        <row r="82">
          <cell r="F82">
            <v>11</v>
          </cell>
        </row>
        <row r="83">
          <cell r="F83">
            <v>13</v>
          </cell>
        </row>
        <row r="84">
          <cell r="F84">
            <v>14</v>
          </cell>
        </row>
        <row r="85">
          <cell r="F85">
            <v>17</v>
          </cell>
        </row>
        <row r="86">
          <cell r="F86">
            <v>19</v>
          </cell>
        </row>
        <row r="87">
          <cell r="F87">
            <v>22</v>
          </cell>
        </row>
        <row r="88">
          <cell r="F88">
            <v>25</v>
          </cell>
        </row>
        <row r="89">
          <cell r="F89">
            <v>28</v>
          </cell>
        </row>
        <row r="90">
          <cell r="F90">
            <v>31</v>
          </cell>
        </row>
        <row r="91">
          <cell r="F91">
            <v>35</v>
          </cell>
        </row>
        <row r="92">
          <cell r="F92">
            <v>39</v>
          </cell>
        </row>
        <row r="93">
          <cell r="F93">
            <v>43</v>
          </cell>
        </row>
        <row r="94">
          <cell r="F94">
            <v>47</v>
          </cell>
        </row>
        <row r="95">
          <cell r="F95">
            <v>52</v>
          </cell>
        </row>
        <row r="96">
          <cell r="F96">
            <v>58</v>
          </cell>
        </row>
        <row r="97">
          <cell r="F97">
            <v>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职业定位属性配比"/>
      <sheetName val="团队模型接口"/>
      <sheetName val="属性分配"/>
      <sheetName val="怪物职业定义"/>
      <sheetName val="AI"/>
      <sheetName val="战斗力划分"/>
      <sheetName val="技能基础价值"/>
    </sheetNames>
    <sheetDataSet>
      <sheetData sheetId="0"/>
      <sheetData sheetId="1"/>
      <sheetData sheetId="2">
        <row r="4">
          <cell r="E4">
            <v>0.5</v>
          </cell>
        </row>
        <row r="6">
          <cell r="F6">
            <v>0.6116207951070336</v>
          </cell>
          <cell r="G6">
            <v>0.59997000149992497</v>
          </cell>
          <cell r="H6">
            <v>0.54148521271569716</v>
          </cell>
          <cell r="I6">
            <v>0.51774580208467758</v>
          </cell>
          <cell r="J6">
            <v>0.45809754656548102</v>
          </cell>
          <cell r="K6">
            <v>0.42366017345298135</v>
          </cell>
          <cell r="L6">
            <v>0.3666111670218557</v>
          </cell>
          <cell r="M6">
            <v>0.32539132118459085</v>
          </cell>
          <cell r="Q6">
            <v>0.38994872626436605</v>
          </cell>
          <cell r="R6">
            <v>0.30676608545906831</v>
          </cell>
          <cell r="S6">
            <v>0.29549027552807178</v>
          </cell>
        </row>
        <row r="7">
          <cell r="F7">
            <v>0.38837920489296635</v>
          </cell>
          <cell r="G7">
            <v>0.40002999850007503</v>
          </cell>
          <cell r="H7">
            <v>0.45851478728430273</v>
          </cell>
          <cell r="I7">
            <v>0.48225419791532242</v>
          </cell>
          <cell r="J7">
            <v>0.54190245343451893</v>
          </cell>
          <cell r="K7">
            <v>0.57633982654701865</v>
          </cell>
          <cell r="L7">
            <v>0.63338883297814419</v>
          </cell>
          <cell r="M7">
            <v>0.6746086788154092</v>
          </cell>
          <cell r="Q7">
            <v>0.61005127373563395</v>
          </cell>
          <cell r="R7">
            <v>0.69323391454093175</v>
          </cell>
          <cell r="S7">
            <v>0.70450972447192817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17" sqref="I17"/>
    </sheetView>
  </sheetViews>
  <sheetFormatPr defaultRowHeight="13.5" x14ac:dyDescent="0.15"/>
  <sheetData>
    <row r="1" spans="1:6" x14ac:dyDescent="0.15">
      <c r="A1" t="s">
        <v>39</v>
      </c>
    </row>
    <row r="2" spans="1:6" x14ac:dyDescent="0.15">
      <c r="B2" t="s">
        <v>35</v>
      </c>
    </row>
    <row r="3" spans="1:6" x14ac:dyDescent="0.15">
      <c r="B3">
        <v>1</v>
      </c>
      <c r="C3" s="18" t="s">
        <v>36</v>
      </c>
      <c r="D3" s="18"/>
      <c r="E3" s="18"/>
      <c r="F3" t="s">
        <v>38</v>
      </c>
    </row>
    <row r="4" spans="1:6" x14ac:dyDescent="0.15">
      <c r="B4">
        <v>2</v>
      </c>
      <c r="C4" t="s">
        <v>37</v>
      </c>
    </row>
    <row r="7" spans="1:6" x14ac:dyDescent="0.15">
      <c r="A7" t="s">
        <v>40</v>
      </c>
    </row>
    <row r="9" spans="1:6" x14ac:dyDescent="0.15">
      <c r="B9" t="s">
        <v>41</v>
      </c>
    </row>
    <row r="10" spans="1:6" x14ac:dyDescent="0.15">
      <c r="B10">
        <v>1</v>
      </c>
      <c r="C10" t="s">
        <v>42</v>
      </c>
    </row>
    <row r="11" spans="1:6" x14ac:dyDescent="0.15">
      <c r="B11">
        <v>2</v>
      </c>
      <c r="C11" t="s">
        <v>43</v>
      </c>
    </row>
    <row r="12" spans="1:6" x14ac:dyDescent="0.15">
      <c r="B12">
        <v>3</v>
      </c>
      <c r="C12" t="s">
        <v>44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0"/>
  <sheetViews>
    <sheetView workbookViewId="0">
      <selection activeCell="D34" sqref="D34:K34"/>
    </sheetView>
  </sheetViews>
  <sheetFormatPr defaultRowHeight="13.5" x14ac:dyDescent="0.15"/>
  <cols>
    <col min="1" max="3" width="9" style="1"/>
    <col min="4" max="4" width="11" style="1" bestFit="1" customWidth="1"/>
    <col min="5" max="5" width="11" style="1" customWidth="1"/>
    <col min="6" max="6" width="17" style="1" customWidth="1"/>
    <col min="7" max="7" width="11" style="1" customWidth="1"/>
    <col min="8" max="8" width="12.125" style="1" bestFit="1" customWidth="1"/>
    <col min="9" max="15" width="9" style="1"/>
    <col min="16" max="71" width="0" style="1" hidden="1" customWidth="1"/>
    <col min="72" max="16384" width="9" style="1"/>
  </cols>
  <sheetData>
    <row r="1" spans="1:70" x14ac:dyDescent="0.15">
      <c r="B1" s="58"/>
      <c r="C1" s="58"/>
      <c r="D1" s="58"/>
      <c r="E1" s="1" t="s">
        <v>33</v>
      </c>
      <c r="F1" s="17"/>
      <c r="G1" s="17"/>
      <c r="H1" s="17"/>
    </row>
    <row r="2" spans="1:70" x14ac:dyDescent="0.15">
      <c r="B2" s="58"/>
      <c r="C2" s="58"/>
      <c r="D2" s="58"/>
      <c r="E2" s="19">
        <v>0.03</v>
      </c>
      <c r="F2" s="17"/>
      <c r="G2" s="17"/>
      <c r="H2" s="17"/>
      <c r="I2" s="1" t="s">
        <v>32</v>
      </c>
      <c r="J2" s="20">
        <v>5</v>
      </c>
      <c r="K2" s="1" t="s">
        <v>31</v>
      </c>
    </row>
    <row r="3" spans="1:70" x14ac:dyDescent="0.15">
      <c r="B3" s="58"/>
      <c r="C3" s="58"/>
      <c r="D3" s="58"/>
      <c r="E3" s="17"/>
      <c r="F3" s="17"/>
      <c r="G3" s="17"/>
      <c r="H3" s="17"/>
    </row>
    <row r="4" spans="1:70" x14ac:dyDescent="0.15">
      <c r="B4" s="58"/>
      <c r="C4" s="58"/>
      <c r="D4" s="58"/>
      <c r="E4" s="17"/>
      <c r="F4" s="17"/>
      <c r="G4" s="17"/>
      <c r="H4" s="17"/>
      <c r="I4" s="1" t="s">
        <v>30</v>
      </c>
    </row>
    <row r="5" spans="1:70" x14ac:dyDescent="0.15">
      <c r="B5" s="58"/>
      <c r="C5" s="58"/>
      <c r="D5" s="58"/>
      <c r="E5" s="17"/>
      <c r="F5" s="17"/>
      <c r="G5" s="17"/>
      <c r="H5" s="17"/>
      <c r="I5" s="1" t="s">
        <v>29</v>
      </c>
    </row>
    <row r="7" spans="1:70" ht="41.25" thickBot="1" x14ac:dyDescent="0.2">
      <c r="B7" s="1" t="s">
        <v>28</v>
      </c>
      <c r="C7" s="1" t="s">
        <v>27</v>
      </c>
      <c r="D7" s="21" t="s">
        <v>26</v>
      </c>
      <c r="E7" s="21" t="s">
        <v>25</v>
      </c>
      <c r="F7" s="16" t="s">
        <v>24</v>
      </c>
      <c r="G7" s="16" t="s">
        <v>23</v>
      </c>
      <c r="H7" s="16" t="s">
        <v>22</v>
      </c>
      <c r="I7" s="1" t="s">
        <v>21</v>
      </c>
      <c r="J7" s="1" t="s">
        <v>20</v>
      </c>
      <c r="K7" s="16" t="s">
        <v>19</v>
      </c>
      <c r="L7" s="1" t="s">
        <v>18</v>
      </c>
      <c r="M7" s="40" t="s">
        <v>76</v>
      </c>
      <c r="N7" s="41" t="s">
        <v>77</v>
      </c>
      <c r="R7" s="1" t="s">
        <v>17</v>
      </c>
      <c r="S7" s="1" t="s">
        <v>16</v>
      </c>
      <c r="T7" s="1" t="s">
        <v>15</v>
      </c>
      <c r="U7" s="1" t="s">
        <v>14</v>
      </c>
      <c r="V7" s="1" t="s">
        <v>13</v>
      </c>
      <c r="W7" s="1" t="s">
        <v>12</v>
      </c>
      <c r="X7" s="1" t="s">
        <v>11</v>
      </c>
      <c r="Y7" s="1" t="s">
        <v>10</v>
      </c>
      <c r="Z7" s="1" t="s">
        <v>9</v>
      </c>
      <c r="AC7" s="1" t="s">
        <v>17</v>
      </c>
      <c r="AD7" s="1" t="s">
        <v>16</v>
      </c>
      <c r="AE7" s="1" t="s">
        <v>15</v>
      </c>
      <c r="AF7" s="1" t="s">
        <v>14</v>
      </c>
      <c r="AG7" s="1" t="s">
        <v>13</v>
      </c>
      <c r="AH7" s="1" t="s">
        <v>12</v>
      </c>
      <c r="AI7" s="1" t="s">
        <v>11</v>
      </c>
      <c r="AJ7" s="1" t="s">
        <v>10</v>
      </c>
      <c r="AK7" s="1" t="s">
        <v>9</v>
      </c>
      <c r="AN7" s="1" t="s">
        <v>17</v>
      </c>
      <c r="AO7" s="1" t="s">
        <v>16</v>
      </c>
      <c r="AP7" s="1" t="s">
        <v>15</v>
      </c>
      <c r="AQ7" s="1" t="s">
        <v>14</v>
      </c>
      <c r="AR7" s="1" t="s">
        <v>13</v>
      </c>
      <c r="AS7" s="1" t="s">
        <v>12</v>
      </c>
      <c r="AT7" s="1" t="s">
        <v>11</v>
      </c>
      <c r="AU7" s="1" t="s">
        <v>10</v>
      </c>
      <c r="AV7" s="1" t="s">
        <v>9</v>
      </c>
      <c r="AY7" s="1" t="s">
        <v>17</v>
      </c>
      <c r="AZ7" s="1" t="s">
        <v>16</v>
      </c>
      <c r="BA7" s="1" t="s">
        <v>15</v>
      </c>
      <c r="BB7" s="1" t="s">
        <v>14</v>
      </c>
      <c r="BC7" s="1" t="s">
        <v>13</v>
      </c>
      <c r="BD7" s="1" t="s">
        <v>12</v>
      </c>
      <c r="BE7" s="1" t="s">
        <v>11</v>
      </c>
      <c r="BF7" s="1" t="s">
        <v>10</v>
      </c>
      <c r="BG7" s="1" t="s">
        <v>9</v>
      </c>
      <c r="BJ7" s="1" t="s">
        <v>17</v>
      </c>
      <c r="BK7" s="1" t="s">
        <v>16</v>
      </c>
      <c r="BL7" s="1" t="s">
        <v>15</v>
      </c>
      <c r="BM7" s="1" t="s">
        <v>14</v>
      </c>
      <c r="BN7" s="1" t="s">
        <v>13</v>
      </c>
      <c r="BO7" s="1" t="s">
        <v>12</v>
      </c>
      <c r="BP7" s="1" t="s">
        <v>11</v>
      </c>
      <c r="BQ7" s="1" t="s">
        <v>10</v>
      </c>
      <c r="BR7" s="1" t="s">
        <v>9</v>
      </c>
    </row>
    <row r="8" spans="1:70" x14ac:dyDescent="0.15">
      <c r="A8" s="62" t="s">
        <v>8</v>
      </c>
      <c r="B8" s="15">
        <v>1</v>
      </c>
      <c r="C8" s="15">
        <v>1</v>
      </c>
      <c r="D8" s="22">
        <v>1</v>
      </c>
      <c r="E8" s="22">
        <v>100</v>
      </c>
      <c r="F8" s="15">
        <f>(MATCH(1,$R$9:$R$21,0)+1)/2</f>
        <v>1</v>
      </c>
      <c r="G8" s="15">
        <f>D8*F8</f>
        <v>1</v>
      </c>
      <c r="H8" s="15">
        <v>1</v>
      </c>
      <c r="I8" s="15">
        <v>1</v>
      </c>
      <c r="J8" s="15">
        <v>2</v>
      </c>
      <c r="K8" s="15"/>
      <c r="L8" s="14"/>
      <c r="M8" s="1">
        <v>100</v>
      </c>
      <c r="N8" s="1">
        <f>M8*F8</f>
        <v>100</v>
      </c>
      <c r="R8" s="1">
        <f>(E8/100)</f>
        <v>1</v>
      </c>
      <c r="S8" s="1">
        <f>(E9/100)</f>
        <v>1</v>
      </c>
      <c r="T8" s="1">
        <f>(E10/100)</f>
        <v>0.9</v>
      </c>
      <c r="U8" s="1">
        <f>(E11/100)</f>
        <v>0.8</v>
      </c>
      <c r="V8" s="1">
        <f>(E12/100)</f>
        <v>0.75</v>
      </c>
      <c r="W8" s="1">
        <f>(E13/100)</f>
        <v>0.7</v>
      </c>
      <c r="X8" s="1">
        <f>(E14/100)</f>
        <v>0.65</v>
      </c>
      <c r="Y8" s="1">
        <f>(E15/100)</f>
        <v>0.6</v>
      </c>
      <c r="Z8" s="1">
        <f>(E16/100)</f>
        <v>0.6</v>
      </c>
      <c r="AC8" s="1">
        <f>(E18/100)</f>
        <v>0.9</v>
      </c>
      <c r="AD8" s="1">
        <f>(E19/100)</f>
        <v>0.8</v>
      </c>
      <c r="AE8" s="1">
        <f>(E20/100)</f>
        <v>0.7</v>
      </c>
      <c r="AF8" s="1">
        <f>(E21/100)</f>
        <v>0.6</v>
      </c>
      <c r="AG8" s="1">
        <f>(E22/100)</f>
        <v>0.5</v>
      </c>
      <c r="AH8" s="1">
        <f>(E23/100)</f>
        <v>0.5</v>
      </c>
      <c r="AI8" s="1">
        <f>(E24/100)</f>
        <v>0.4</v>
      </c>
      <c r="AJ8" s="1">
        <f>(E25/100)</f>
        <v>0.4</v>
      </c>
      <c r="AK8" s="1">
        <f>(E26/100)</f>
        <v>0.3</v>
      </c>
      <c r="AN8" s="1">
        <f>E28/100</f>
        <v>0.85</v>
      </c>
      <c r="AO8" s="1">
        <f>E29/100</f>
        <v>0.75</v>
      </c>
      <c r="AP8" s="1">
        <f>E30/100</f>
        <v>0.7</v>
      </c>
      <c r="AQ8" s="1">
        <f>E31/100</f>
        <v>0.65</v>
      </c>
      <c r="AR8" s="1">
        <f>E32/100</f>
        <v>0.6</v>
      </c>
      <c r="AS8" s="1">
        <f>E33/100</f>
        <v>0.5</v>
      </c>
      <c r="AT8" s="1">
        <f>E34/100</f>
        <v>0.35</v>
      </c>
      <c r="AU8" s="1">
        <f>E35/100</f>
        <v>0.25</v>
      </c>
      <c r="AV8" s="1">
        <f>E36/100</f>
        <v>0.1</v>
      </c>
      <c r="AX8" s="1">
        <v>1</v>
      </c>
      <c r="AY8" s="1">
        <f>E40/100</f>
        <v>0.7</v>
      </c>
      <c r="AZ8" s="1">
        <f>E41/100</f>
        <v>0.6</v>
      </c>
      <c r="BA8" s="1">
        <f>E42/100</f>
        <v>0.5</v>
      </c>
      <c r="BB8" s="1">
        <f>E43/100</f>
        <v>0.4</v>
      </c>
      <c r="BC8" s="1">
        <f>E44/100</f>
        <v>0.25</v>
      </c>
      <c r="BD8" s="1">
        <f>E45/100</f>
        <v>0.1</v>
      </c>
      <c r="BE8" s="1">
        <f>E46/100</f>
        <v>0.05</v>
      </c>
      <c r="BF8" s="1">
        <f>E47/100</f>
        <v>0.03</v>
      </c>
      <c r="BG8" s="1">
        <f>E48/100</f>
        <v>0.01</v>
      </c>
      <c r="BI8" s="1">
        <v>1</v>
      </c>
      <c r="BJ8" s="1">
        <f>E49/100</f>
        <v>0.65</v>
      </c>
      <c r="BK8" s="1">
        <f>E50/100</f>
        <v>0.5</v>
      </c>
      <c r="BL8" s="1">
        <f>E51/100</f>
        <v>0.4</v>
      </c>
      <c r="BM8" s="1">
        <f>E52/100</f>
        <v>0.3</v>
      </c>
      <c r="BN8" s="1">
        <f>E53/100</f>
        <v>0.25</v>
      </c>
      <c r="BO8" s="1">
        <f>E54/100</f>
        <v>0.1</v>
      </c>
      <c r="BP8" s="1">
        <f>E55/100</f>
        <v>0.05</v>
      </c>
      <c r="BQ8" s="1">
        <f>E56/100</f>
        <v>0.03</v>
      </c>
      <c r="BR8" s="1">
        <f>E57/100</f>
        <v>0.01</v>
      </c>
    </row>
    <row r="9" spans="1:70" x14ac:dyDescent="0.15">
      <c r="A9" s="63"/>
      <c r="B9" s="13">
        <v>2</v>
      </c>
      <c r="C9" s="13">
        <v>2</v>
      </c>
      <c r="D9" s="23">
        <v>2</v>
      </c>
      <c r="E9" s="23">
        <v>100</v>
      </c>
      <c r="F9" s="13">
        <f>(MATCH(1,$S$9:$S$21,0)+1)/2</f>
        <v>1</v>
      </c>
      <c r="G9" s="13">
        <f>D9*F9</f>
        <v>2</v>
      </c>
      <c r="H9" s="13">
        <f t="shared" ref="H9:H16" si="0">H8+G9</f>
        <v>3</v>
      </c>
      <c r="I9" s="13">
        <v>1</v>
      </c>
      <c r="J9" s="13">
        <v>2</v>
      </c>
      <c r="K9" s="13"/>
      <c r="L9" s="12"/>
      <c r="M9" s="1">
        <v>150</v>
      </c>
      <c r="N9" s="1">
        <f t="shared" ref="N9:N57" si="1">M9*F9</f>
        <v>150</v>
      </c>
      <c r="Q9" s="1">
        <v>1</v>
      </c>
      <c r="R9" s="1">
        <f t="shared" ref="R9:R46" si="2">IF(R8+$E$2&gt;1,1,R8+$E$2)</f>
        <v>1</v>
      </c>
      <c r="S9" s="1">
        <f t="shared" ref="S9:S46" si="3">IF(S8+$E$2&gt;1,1,S8+$E$2)</f>
        <v>1</v>
      </c>
      <c r="T9" s="1">
        <f t="shared" ref="T9:T46" si="4">IF(T8+$E$2&gt;1,1,T8+$E$2)</f>
        <v>0.93</v>
      </c>
      <c r="U9" s="1">
        <f t="shared" ref="U9:U46" si="5">IF(U8+$E$2&gt;1,1,U8+$E$2)</f>
        <v>0.83000000000000007</v>
      </c>
      <c r="V9" s="1">
        <f t="shared" ref="V9:V46" si="6">IF(V8+$E$2&gt;1,1,V8+$E$2)</f>
        <v>0.78</v>
      </c>
      <c r="W9" s="1">
        <f t="shared" ref="W9:W46" si="7">IF(W8+$E$2&gt;1,1,W8+$E$2)</f>
        <v>0.73</v>
      </c>
      <c r="X9" s="1">
        <f t="shared" ref="X9:X46" si="8">IF(X8+$E$2&gt;1,1,X8+$E$2)</f>
        <v>0.68</v>
      </c>
      <c r="Y9" s="1">
        <f t="shared" ref="Y9:Y46" si="9">IF(Y8+$E$2&gt;1,1,Y8+$E$2)</f>
        <v>0.63</v>
      </c>
      <c r="Z9" s="1">
        <f t="shared" ref="Z9:Z46" si="10">IF(Z8+$E$2&gt;1,1,Z8+$E$2)</f>
        <v>0.63</v>
      </c>
      <c r="AB9" s="1">
        <v>1</v>
      </c>
      <c r="AC9" s="1">
        <f t="shared" ref="AC9:AC46" si="11">IF(AC8+$E$2&gt;1,1,AC8+$E$2)</f>
        <v>0.93</v>
      </c>
      <c r="AD9" s="1">
        <f t="shared" ref="AD9:AD46" si="12">IF(AD8+$E$2&gt;1,1,AD8+$E$2)</f>
        <v>0.83000000000000007</v>
      </c>
      <c r="AE9" s="1">
        <f t="shared" ref="AE9:AE46" si="13">IF(AE8+$E$2&gt;1,1,AE8+$E$2)</f>
        <v>0.73</v>
      </c>
      <c r="AF9" s="1">
        <f t="shared" ref="AF9:AF46" si="14">IF(AF8+$E$2&gt;1,1,AF8+$E$2)</f>
        <v>0.63</v>
      </c>
      <c r="AG9" s="1">
        <f t="shared" ref="AG9:AG46" si="15">IF(AG8+$E$2&gt;1,1,AG8+$E$2)</f>
        <v>0.53</v>
      </c>
      <c r="AH9" s="1">
        <f t="shared" ref="AH9:AH46" si="16">IF(AH8+$E$2&gt;1,1,AH8+$E$2)</f>
        <v>0.53</v>
      </c>
      <c r="AI9" s="1">
        <f t="shared" ref="AI9:AI46" si="17">IF(AI8+$E$2&gt;1,1,AI8+$E$2)</f>
        <v>0.43000000000000005</v>
      </c>
      <c r="AJ9" s="1">
        <f t="shared" ref="AJ9:AJ46" si="18">IF(AJ8+$E$2&gt;1,1,AJ8+$E$2)</f>
        <v>0.43000000000000005</v>
      </c>
      <c r="AK9" s="1">
        <f t="shared" ref="AK9:AK46" si="19">IF(AK8+$E$2&gt;1,1,AK8+$E$2)</f>
        <v>0.32999999999999996</v>
      </c>
      <c r="AM9" s="1">
        <v>1</v>
      </c>
      <c r="AN9" s="1">
        <f t="shared" ref="AN9:AN46" si="20">IF(AN8+$E$2&gt;1,1,AN8+$E$2)</f>
        <v>0.88</v>
      </c>
      <c r="AO9" s="1">
        <f t="shared" ref="AO9:AO46" si="21">IF(AO8+$E$2&gt;1,1,AO8+$E$2)</f>
        <v>0.78</v>
      </c>
      <c r="AP9" s="1">
        <f t="shared" ref="AP9:AP46" si="22">IF(AP8+$E$2&gt;1,1,AP8+$E$2)</f>
        <v>0.73</v>
      </c>
      <c r="AQ9" s="1">
        <f t="shared" ref="AQ9:AQ46" si="23">IF(AQ8+$E$2&gt;1,1,AQ8+$E$2)</f>
        <v>0.68</v>
      </c>
      <c r="AR9" s="1">
        <f t="shared" ref="AR9:AR46" si="24">IF(AR8+$E$2&gt;1,1,AR8+$E$2)</f>
        <v>0.63</v>
      </c>
      <c r="AS9" s="1">
        <f t="shared" ref="AS9:AS46" si="25">IF(AS8+$E$2&gt;1,1,AS8+$E$2)</f>
        <v>0.53</v>
      </c>
      <c r="AT9" s="1">
        <f t="shared" ref="AT9:AT46" si="26">IF(AT8+$E$2&gt;1,1,AT8+$E$2)</f>
        <v>0.38</v>
      </c>
      <c r="AU9" s="1">
        <f t="shared" ref="AU9:AU46" si="27">IF(AU8+$E$2&gt;1,1,AU8+$E$2)</f>
        <v>0.28000000000000003</v>
      </c>
      <c r="AV9" s="1">
        <f t="shared" ref="AV9:AV46" si="28">IF(AV8+$E$2&gt;1,1,AV8+$E$2)</f>
        <v>0.13</v>
      </c>
      <c r="AX9" s="1">
        <v>2</v>
      </c>
      <c r="AY9" s="1">
        <f t="shared" ref="AY9:AY46" si="29">IF(AY8+$E$2&gt;1,1,AY8+$E$2)</f>
        <v>0.73</v>
      </c>
      <c r="AZ9" s="1">
        <f t="shared" ref="AZ9:AZ46" si="30">IF(AZ8+$E$2&gt;1,1,AZ8+$E$2)</f>
        <v>0.63</v>
      </c>
      <c r="BA9" s="1">
        <f t="shared" ref="BA9:BA46" si="31">IF(BA8+$E$2&gt;1,1,BA8+$E$2)</f>
        <v>0.53</v>
      </c>
      <c r="BB9" s="1">
        <f t="shared" ref="BB9:BB46" si="32">IF(BB8+$E$2&gt;1,1,BB8+$E$2)</f>
        <v>0.43000000000000005</v>
      </c>
      <c r="BC9" s="1">
        <f t="shared" ref="BC9:BC46" si="33">IF(BC8+$E$2&gt;1,1,BC8+$E$2)</f>
        <v>0.28000000000000003</v>
      </c>
      <c r="BD9" s="1">
        <f t="shared" ref="BD9:BD46" si="34">IF(BD8+$E$2&gt;1,1,BD8+$E$2)</f>
        <v>0.13</v>
      </c>
      <c r="BE9" s="1">
        <f t="shared" ref="BE9:BE46" si="35">IF(BE8+$E$2&gt;1,1,BE8+$E$2)</f>
        <v>0.08</v>
      </c>
      <c r="BF9" s="1">
        <f t="shared" ref="BF9:BF46" si="36">IF(BF8+$E$2&gt;1,1,BF8+$E$2)</f>
        <v>0.06</v>
      </c>
      <c r="BG9" s="1">
        <f t="shared" ref="BG9:BG46" si="37">IF(BG8+$E$2&gt;1,1,BG8+$E$2)</f>
        <v>0.04</v>
      </c>
      <c r="BI9" s="1">
        <v>2</v>
      </c>
      <c r="BJ9" s="1">
        <f t="shared" ref="BJ9:BJ46" si="38">IF(BJ8+$E$2&gt;1,1,BJ8+$E$2)</f>
        <v>0.68</v>
      </c>
      <c r="BK9" s="1">
        <f t="shared" ref="BK9:BK46" si="39">IF(BK8+$E$2&gt;1,1,BK8+$E$2)</f>
        <v>0.53</v>
      </c>
      <c r="BL9" s="1">
        <f t="shared" ref="BL9:BL46" si="40">IF(BL8+$E$2&gt;1,1,BL8+$E$2)</f>
        <v>0.43000000000000005</v>
      </c>
      <c r="BM9" s="1">
        <f t="shared" ref="BM9:BM46" si="41">IF(BM8+$E$2&gt;1,1,BM8+$E$2)</f>
        <v>0.32999999999999996</v>
      </c>
      <c r="BN9" s="1">
        <f t="shared" ref="BN9:BN46" si="42">IF(BN8+$E$2&gt;1,1,BN8+$E$2)</f>
        <v>0.28000000000000003</v>
      </c>
      <c r="BO9" s="1">
        <f t="shared" ref="BO9:BO46" si="43">IF(BO8+$E$2&gt;1,1,BO8+$E$2)</f>
        <v>0.13</v>
      </c>
      <c r="BP9" s="1">
        <f t="shared" ref="BP9:BP46" si="44">IF(BP8+$E$2&gt;1,1,BP8+$E$2)</f>
        <v>0.08</v>
      </c>
      <c r="BQ9" s="1">
        <f t="shared" ref="BQ9:BQ46" si="45">IF(BQ8+$E$2&gt;1,1,BQ8+$E$2)</f>
        <v>0.06</v>
      </c>
      <c r="BR9" s="1">
        <f t="shared" ref="BR9:BR46" si="46">IF(BR8+$E$2&gt;1,1,BR8+$E$2)</f>
        <v>0.04</v>
      </c>
    </row>
    <row r="10" spans="1:70" x14ac:dyDescent="0.15">
      <c r="A10" s="63"/>
      <c r="B10" s="13">
        <v>3</v>
      </c>
      <c r="C10" s="13">
        <v>3</v>
      </c>
      <c r="D10" s="23">
        <v>2</v>
      </c>
      <c r="E10" s="23">
        <v>90</v>
      </c>
      <c r="F10" s="13">
        <f>(MATCH(1,$T$9:$T$21,0)+1)/2</f>
        <v>2.5</v>
      </c>
      <c r="G10" s="13">
        <f>D10*F10</f>
        <v>5</v>
      </c>
      <c r="H10" s="13">
        <f t="shared" si="0"/>
        <v>8</v>
      </c>
      <c r="I10" s="13">
        <v>1</v>
      </c>
      <c r="J10" s="13">
        <v>2</v>
      </c>
      <c r="K10" s="13"/>
      <c r="L10" s="12"/>
      <c r="M10" s="1">
        <v>200</v>
      </c>
      <c r="N10" s="1">
        <f t="shared" si="1"/>
        <v>500</v>
      </c>
      <c r="Q10" s="1">
        <v>2</v>
      </c>
      <c r="R10" s="1">
        <f t="shared" si="2"/>
        <v>1</v>
      </c>
      <c r="S10" s="1">
        <f t="shared" si="3"/>
        <v>1</v>
      </c>
      <c r="T10" s="1">
        <f t="shared" si="4"/>
        <v>0.96000000000000008</v>
      </c>
      <c r="U10" s="1">
        <f t="shared" si="5"/>
        <v>0.8600000000000001</v>
      </c>
      <c r="V10" s="1">
        <f t="shared" si="6"/>
        <v>0.81</v>
      </c>
      <c r="W10" s="1">
        <f t="shared" si="7"/>
        <v>0.76</v>
      </c>
      <c r="X10" s="1">
        <f t="shared" si="8"/>
        <v>0.71000000000000008</v>
      </c>
      <c r="Y10" s="1">
        <f t="shared" si="9"/>
        <v>0.66</v>
      </c>
      <c r="Z10" s="1">
        <f t="shared" si="10"/>
        <v>0.66</v>
      </c>
      <c r="AB10" s="1">
        <v>2</v>
      </c>
      <c r="AC10" s="1">
        <f t="shared" si="11"/>
        <v>0.96000000000000008</v>
      </c>
      <c r="AD10" s="1">
        <f t="shared" si="12"/>
        <v>0.8600000000000001</v>
      </c>
      <c r="AE10" s="1">
        <f t="shared" si="13"/>
        <v>0.76</v>
      </c>
      <c r="AF10" s="1">
        <f t="shared" si="14"/>
        <v>0.66</v>
      </c>
      <c r="AG10" s="1">
        <f t="shared" si="15"/>
        <v>0.56000000000000005</v>
      </c>
      <c r="AH10" s="1">
        <f t="shared" si="16"/>
        <v>0.56000000000000005</v>
      </c>
      <c r="AI10" s="1">
        <f t="shared" si="17"/>
        <v>0.46000000000000008</v>
      </c>
      <c r="AJ10" s="1">
        <f t="shared" si="18"/>
        <v>0.46000000000000008</v>
      </c>
      <c r="AK10" s="1">
        <f t="shared" si="19"/>
        <v>0.36</v>
      </c>
      <c r="AM10" s="1">
        <v>2</v>
      </c>
      <c r="AN10" s="1">
        <f t="shared" si="20"/>
        <v>0.91</v>
      </c>
      <c r="AO10" s="1">
        <f t="shared" si="21"/>
        <v>0.81</v>
      </c>
      <c r="AP10" s="1">
        <f t="shared" si="22"/>
        <v>0.76</v>
      </c>
      <c r="AQ10" s="1">
        <f t="shared" si="23"/>
        <v>0.71000000000000008</v>
      </c>
      <c r="AR10" s="1">
        <f t="shared" si="24"/>
        <v>0.66</v>
      </c>
      <c r="AS10" s="1">
        <f t="shared" si="25"/>
        <v>0.56000000000000005</v>
      </c>
      <c r="AT10" s="1">
        <f t="shared" si="26"/>
        <v>0.41000000000000003</v>
      </c>
      <c r="AU10" s="1">
        <f t="shared" si="27"/>
        <v>0.31000000000000005</v>
      </c>
      <c r="AV10" s="1">
        <f t="shared" si="28"/>
        <v>0.16</v>
      </c>
      <c r="AX10" s="1">
        <v>3</v>
      </c>
      <c r="AY10" s="1">
        <f t="shared" si="29"/>
        <v>0.76</v>
      </c>
      <c r="AZ10" s="1">
        <f t="shared" si="30"/>
        <v>0.66</v>
      </c>
      <c r="BA10" s="1">
        <f t="shared" si="31"/>
        <v>0.56000000000000005</v>
      </c>
      <c r="BB10" s="1">
        <f t="shared" si="32"/>
        <v>0.46000000000000008</v>
      </c>
      <c r="BC10" s="1">
        <f t="shared" si="33"/>
        <v>0.31000000000000005</v>
      </c>
      <c r="BD10" s="1">
        <f t="shared" si="34"/>
        <v>0.16</v>
      </c>
      <c r="BE10" s="1">
        <f t="shared" si="35"/>
        <v>0.11</v>
      </c>
      <c r="BF10" s="1">
        <f t="shared" si="36"/>
        <v>0.09</v>
      </c>
      <c r="BG10" s="1">
        <f t="shared" si="37"/>
        <v>7.0000000000000007E-2</v>
      </c>
      <c r="BI10" s="1">
        <v>3</v>
      </c>
      <c r="BJ10" s="1">
        <f t="shared" si="38"/>
        <v>0.71000000000000008</v>
      </c>
      <c r="BK10" s="1">
        <f t="shared" si="39"/>
        <v>0.56000000000000005</v>
      </c>
      <c r="BL10" s="1">
        <f t="shared" si="40"/>
        <v>0.46000000000000008</v>
      </c>
      <c r="BM10" s="1">
        <f t="shared" si="41"/>
        <v>0.36</v>
      </c>
      <c r="BN10" s="1">
        <f t="shared" si="42"/>
        <v>0.31000000000000005</v>
      </c>
      <c r="BO10" s="1">
        <f t="shared" si="43"/>
        <v>0.16</v>
      </c>
      <c r="BP10" s="1">
        <f t="shared" si="44"/>
        <v>0.11</v>
      </c>
      <c r="BQ10" s="1">
        <f t="shared" si="45"/>
        <v>0.09</v>
      </c>
      <c r="BR10" s="1">
        <f t="shared" si="46"/>
        <v>7.0000000000000007E-2</v>
      </c>
    </row>
    <row r="11" spans="1:70" x14ac:dyDescent="0.15">
      <c r="A11" s="63"/>
      <c r="B11" s="13">
        <v>4</v>
      </c>
      <c r="C11" s="13">
        <v>4</v>
      </c>
      <c r="D11" s="23">
        <v>2</v>
      </c>
      <c r="E11" s="23">
        <v>80</v>
      </c>
      <c r="F11" s="13">
        <f>(MATCH(1,$U$9:$U$21,0)+1)/2</f>
        <v>4</v>
      </c>
      <c r="G11" s="13">
        <f>D11*F11</f>
        <v>8</v>
      </c>
      <c r="H11" s="13">
        <f t="shared" si="0"/>
        <v>16</v>
      </c>
      <c r="I11" s="13">
        <v>1</v>
      </c>
      <c r="J11" s="13">
        <v>2</v>
      </c>
      <c r="K11" s="13"/>
      <c r="L11" s="12"/>
      <c r="M11" s="1">
        <v>250</v>
      </c>
      <c r="N11" s="1">
        <f t="shared" si="1"/>
        <v>1000</v>
      </c>
      <c r="Q11" s="1">
        <v>3</v>
      </c>
      <c r="R11" s="1">
        <f t="shared" si="2"/>
        <v>1</v>
      </c>
      <c r="S11" s="1">
        <f t="shared" si="3"/>
        <v>1</v>
      </c>
      <c r="T11" s="1">
        <f t="shared" si="4"/>
        <v>0.9900000000000001</v>
      </c>
      <c r="U11" s="1">
        <f t="shared" si="5"/>
        <v>0.89000000000000012</v>
      </c>
      <c r="V11" s="1">
        <f t="shared" si="6"/>
        <v>0.84000000000000008</v>
      </c>
      <c r="W11" s="1">
        <f t="shared" si="7"/>
        <v>0.79</v>
      </c>
      <c r="X11" s="1">
        <f t="shared" si="8"/>
        <v>0.7400000000000001</v>
      </c>
      <c r="Y11" s="1">
        <f t="shared" si="9"/>
        <v>0.69000000000000006</v>
      </c>
      <c r="Z11" s="1">
        <f t="shared" si="10"/>
        <v>0.69000000000000006</v>
      </c>
      <c r="AB11" s="1">
        <v>3</v>
      </c>
      <c r="AC11" s="1">
        <f t="shared" si="11"/>
        <v>0.9900000000000001</v>
      </c>
      <c r="AD11" s="1">
        <f t="shared" si="12"/>
        <v>0.89000000000000012</v>
      </c>
      <c r="AE11" s="1">
        <f t="shared" si="13"/>
        <v>0.79</v>
      </c>
      <c r="AF11" s="1">
        <f t="shared" si="14"/>
        <v>0.69000000000000006</v>
      </c>
      <c r="AG11" s="1">
        <f t="shared" si="15"/>
        <v>0.59000000000000008</v>
      </c>
      <c r="AH11" s="1">
        <f t="shared" si="16"/>
        <v>0.59000000000000008</v>
      </c>
      <c r="AI11" s="1">
        <f t="shared" si="17"/>
        <v>0.4900000000000001</v>
      </c>
      <c r="AJ11" s="1">
        <f t="shared" si="18"/>
        <v>0.4900000000000001</v>
      </c>
      <c r="AK11" s="1">
        <f t="shared" si="19"/>
        <v>0.39</v>
      </c>
      <c r="AM11" s="1">
        <v>3</v>
      </c>
      <c r="AN11" s="1">
        <f t="shared" si="20"/>
        <v>0.94000000000000006</v>
      </c>
      <c r="AO11" s="1">
        <f t="shared" si="21"/>
        <v>0.84000000000000008</v>
      </c>
      <c r="AP11" s="1">
        <f t="shared" si="22"/>
        <v>0.79</v>
      </c>
      <c r="AQ11" s="1">
        <f t="shared" si="23"/>
        <v>0.7400000000000001</v>
      </c>
      <c r="AR11" s="1">
        <f t="shared" si="24"/>
        <v>0.69000000000000006</v>
      </c>
      <c r="AS11" s="1">
        <f t="shared" si="25"/>
        <v>0.59000000000000008</v>
      </c>
      <c r="AT11" s="1">
        <f t="shared" si="26"/>
        <v>0.44000000000000006</v>
      </c>
      <c r="AU11" s="1">
        <f t="shared" si="27"/>
        <v>0.34000000000000008</v>
      </c>
      <c r="AV11" s="1">
        <f t="shared" si="28"/>
        <v>0.19</v>
      </c>
      <c r="AX11" s="1">
        <v>4</v>
      </c>
      <c r="AY11" s="1">
        <f t="shared" si="29"/>
        <v>0.79</v>
      </c>
      <c r="AZ11" s="1">
        <f t="shared" si="30"/>
        <v>0.69000000000000006</v>
      </c>
      <c r="BA11" s="1">
        <f t="shared" si="31"/>
        <v>0.59000000000000008</v>
      </c>
      <c r="BB11" s="1">
        <f t="shared" si="32"/>
        <v>0.4900000000000001</v>
      </c>
      <c r="BC11" s="1">
        <f t="shared" si="33"/>
        <v>0.34000000000000008</v>
      </c>
      <c r="BD11" s="1">
        <f t="shared" si="34"/>
        <v>0.19</v>
      </c>
      <c r="BE11" s="1">
        <f t="shared" si="35"/>
        <v>0.14000000000000001</v>
      </c>
      <c r="BF11" s="1">
        <f t="shared" si="36"/>
        <v>0.12</v>
      </c>
      <c r="BG11" s="1">
        <f t="shared" si="37"/>
        <v>0.1</v>
      </c>
      <c r="BI11" s="1">
        <v>4</v>
      </c>
      <c r="BJ11" s="1">
        <f t="shared" si="38"/>
        <v>0.7400000000000001</v>
      </c>
      <c r="BK11" s="1">
        <f t="shared" si="39"/>
        <v>0.59000000000000008</v>
      </c>
      <c r="BL11" s="1">
        <f t="shared" si="40"/>
        <v>0.4900000000000001</v>
      </c>
      <c r="BM11" s="1">
        <f t="shared" si="41"/>
        <v>0.39</v>
      </c>
      <c r="BN11" s="1">
        <f t="shared" si="42"/>
        <v>0.34000000000000008</v>
      </c>
      <c r="BO11" s="1">
        <f t="shared" si="43"/>
        <v>0.19</v>
      </c>
      <c r="BP11" s="1">
        <f t="shared" si="44"/>
        <v>0.14000000000000001</v>
      </c>
      <c r="BQ11" s="1">
        <f t="shared" si="45"/>
        <v>0.12</v>
      </c>
      <c r="BR11" s="1">
        <f t="shared" si="46"/>
        <v>0.1</v>
      </c>
    </row>
    <row r="12" spans="1:70" x14ac:dyDescent="0.15">
      <c r="A12" s="63"/>
      <c r="B12" s="13">
        <v>5</v>
      </c>
      <c r="C12" s="13">
        <v>5</v>
      </c>
      <c r="D12" s="23">
        <v>3</v>
      </c>
      <c r="E12" s="23">
        <v>75</v>
      </c>
      <c r="F12" s="13">
        <f>(MATCH(1,$V$9:$V$21,0)+1)/2</f>
        <v>5</v>
      </c>
      <c r="G12" s="13">
        <f>D12*F12</f>
        <v>15</v>
      </c>
      <c r="H12" s="13">
        <f t="shared" si="0"/>
        <v>31</v>
      </c>
      <c r="I12" s="13">
        <v>1</v>
      </c>
      <c r="J12" s="13">
        <v>2</v>
      </c>
      <c r="K12" s="13"/>
      <c r="L12" s="12"/>
      <c r="M12" s="1">
        <v>300</v>
      </c>
      <c r="N12" s="1">
        <f t="shared" si="1"/>
        <v>1500</v>
      </c>
      <c r="Q12" s="1">
        <v>4</v>
      </c>
      <c r="R12" s="1">
        <f t="shared" si="2"/>
        <v>1</v>
      </c>
      <c r="S12" s="1">
        <f t="shared" si="3"/>
        <v>1</v>
      </c>
      <c r="T12" s="1">
        <f t="shared" si="4"/>
        <v>1</v>
      </c>
      <c r="U12" s="1">
        <f t="shared" si="5"/>
        <v>0.92000000000000015</v>
      </c>
      <c r="V12" s="1">
        <f t="shared" si="6"/>
        <v>0.87000000000000011</v>
      </c>
      <c r="W12" s="1">
        <f t="shared" si="7"/>
        <v>0.82000000000000006</v>
      </c>
      <c r="X12" s="1">
        <f t="shared" si="8"/>
        <v>0.77000000000000013</v>
      </c>
      <c r="Y12" s="1">
        <f t="shared" si="9"/>
        <v>0.72000000000000008</v>
      </c>
      <c r="Z12" s="1">
        <f t="shared" si="10"/>
        <v>0.72000000000000008</v>
      </c>
      <c r="AB12" s="1">
        <v>4</v>
      </c>
      <c r="AC12" s="1">
        <f t="shared" si="11"/>
        <v>1</v>
      </c>
      <c r="AD12" s="1">
        <f t="shared" si="12"/>
        <v>0.92000000000000015</v>
      </c>
      <c r="AE12" s="1">
        <f t="shared" si="13"/>
        <v>0.82000000000000006</v>
      </c>
      <c r="AF12" s="1">
        <f t="shared" si="14"/>
        <v>0.72000000000000008</v>
      </c>
      <c r="AG12" s="1">
        <f t="shared" si="15"/>
        <v>0.62000000000000011</v>
      </c>
      <c r="AH12" s="1">
        <f t="shared" si="16"/>
        <v>0.62000000000000011</v>
      </c>
      <c r="AI12" s="1">
        <f t="shared" si="17"/>
        <v>0.52000000000000013</v>
      </c>
      <c r="AJ12" s="1">
        <f t="shared" si="18"/>
        <v>0.52000000000000013</v>
      </c>
      <c r="AK12" s="1">
        <f t="shared" si="19"/>
        <v>0.42000000000000004</v>
      </c>
      <c r="AM12" s="1">
        <v>4</v>
      </c>
      <c r="AN12" s="1">
        <f t="shared" si="20"/>
        <v>0.97000000000000008</v>
      </c>
      <c r="AO12" s="1">
        <f t="shared" si="21"/>
        <v>0.87000000000000011</v>
      </c>
      <c r="AP12" s="1">
        <f t="shared" si="22"/>
        <v>0.82000000000000006</v>
      </c>
      <c r="AQ12" s="1">
        <f t="shared" si="23"/>
        <v>0.77000000000000013</v>
      </c>
      <c r="AR12" s="1">
        <f t="shared" si="24"/>
        <v>0.72000000000000008</v>
      </c>
      <c r="AS12" s="1">
        <f t="shared" si="25"/>
        <v>0.62000000000000011</v>
      </c>
      <c r="AT12" s="1">
        <f t="shared" si="26"/>
        <v>0.47000000000000008</v>
      </c>
      <c r="AU12" s="1">
        <f t="shared" si="27"/>
        <v>0.37000000000000011</v>
      </c>
      <c r="AV12" s="1">
        <f t="shared" si="28"/>
        <v>0.22</v>
      </c>
      <c r="AX12" s="1">
        <v>5</v>
      </c>
      <c r="AY12" s="1">
        <f t="shared" si="29"/>
        <v>0.82000000000000006</v>
      </c>
      <c r="AZ12" s="1">
        <f t="shared" si="30"/>
        <v>0.72000000000000008</v>
      </c>
      <c r="BA12" s="1">
        <f t="shared" si="31"/>
        <v>0.62000000000000011</v>
      </c>
      <c r="BB12" s="1">
        <f t="shared" si="32"/>
        <v>0.52000000000000013</v>
      </c>
      <c r="BC12" s="1">
        <f t="shared" si="33"/>
        <v>0.37000000000000011</v>
      </c>
      <c r="BD12" s="1">
        <f t="shared" si="34"/>
        <v>0.22</v>
      </c>
      <c r="BE12" s="1">
        <f t="shared" si="35"/>
        <v>0.17</v>
      </c>
      <c r="BF12" s="1">
        <f t="shared" si="36"/>
        <v>0.15</v>
      </c>
      <c r="BG12" s="1">
        <f t="shared" si="37"/>
        <v>0.13</v>
      </c>
      <c r="BI12" s="1">
        <v>5</v>
      </c>
      <c r="BJ12" s="1">
        <f t="shared" si="38"/>
        <v>0.77000000000000013</v>
      </c>
      <c r="BK12" s="1">
        <f t="shared" si="39"/>
        <v>0.62000000000000011</v>
      </c>
      <c r="BL12" s="1">
        <f t="shared" si="40"/>
        <v>0.52000000000000013</v>
      </c>
      <c r="BM12" s="1">
        <f t="shared" si="41"/>
        <v>0.42000000000000004</v>
      </c>
      <c r="BN12" s="1">
        <f t="shared" si="42"/>
        <v>0.37000000000000011</v>
      </c>
      <c r="BO12" s="1">
        <f t="shared" si="43"/>
        <v>0.22</v>
      </c>
      <c r="BP12" s="1">
        <f t="shared" si="44"/>
        <v>0.17</v>
      </c>
      <c r="BQ12" s="1">
        <f t="shared" si="45"/>
        <v>0.15</v>
      </c>
      <c r="BR12" s="1">
        <f t="shared" si="46"/>
        <v>0.13</v>
      </c>
    </row>
    <row r="13" spans="1:70" x14ac:dyDescent="0.15">
      <c r="A13" s="63"/>
      <c r="B13" s="13">
        <v>6</v>
      </c>
      <c r="C13" s="13">
        <v>6</v>
      </c>
      <c r="D13" s="23">
        <v>4</v>
      </c>
      <c r="E13" s="23">
        <v>70</v>
      </c>
      <c r="F13" s="13">
        <f>(MATCH(1,$W$9:$W$21,0)+1)/2</f>
        <v>6</v>
      </c>
      <c r="G13" s="13">
        <f>F13*D13</f>
        <v>24</v>
      </c>
      <c r="H13" s="13">
        <f t="shared" si="0"/>
        <v>55</v>
      </c>
      <c r="I13" s="13">
        <v>1</v>
      </c>
      <c r="J13" s="13">
        <v>2</v>
      </c>
      <c r="K13" s="13"/>
      <c r="L13" s="12"/>
      <c r="M13" s="1">
        <v>350</v>
      </c>
      <c r="N13" s="1">
        <f t="shared" si="1"/>
        <v>2100</v>
      </c>
      <c r="Q13" s="1">
        <v>5</v>
      </c>
      <c r="R13" s="1">
        <f t="shared" si="2"/>
        <v>1</v>
      </c>
      <c r="S13" s="1">
        <f t="shared" si="3"/>
        <v>1</v>
      </c>
      <c r="T13" s="1">
        <f t="shared" si="4"/>
        <v>1</v>
      </c>
      <c r="U13" s="1">
        <f t="shared" si="5"/>
        <v>0.95000000000000018</v>
      </c>
      <c r="V13" s="1">
        <f t="shared" si="6"/>
        <v>0.90000000000000013</v>
      </c>
      <c r="W13" s="1">
        <f t="shared" si="7"/>
        <v>0.85000000000000009</v>
      </c>
      <c r="X13" s="1">
        <f t="shared" si="8"/>
        <v>0.80000000000000016</v>
      </c>
      <c r="Y13" s="1">
        <f t="shared" si="9"/>
        <v>0.75000000000000011</v>
      </c>
      <c r="Z13" s="1">
        <f t="shared" si="10"/>
        <v>0.75000000000000011</v>
      </c>
      <c r="AB13" s="1">
        <v>5</v>
      </c>
      <c r="AC13" s="1">
        <f t="shared" si="11"/>
        <v>1</v>
      </c>
      <c r="AD13" s="1">
        <f t="shared" si="12"/>
        <v>0.95000000000000018</v>
      </c>
      <c r="AE13" s="1">
        <f t="shared" si="13"/>
        <v>0.85000000000000009</v>
      </c>
      <c r="AF13" s="1">
        <f t="shared" si="14"/>
        <v>0.75000000000000011</v>
      </c>
      <c r="AG13" s="1">
        <f t="shared" si="15"/>
        <v>0.65000000000000013</v>
      </c>
      <c r="AH13" s="1">
        <f t="shared" si="16"/>
        <v>0.65000000000000013</v>
      </c>
      <c r="AI13" s="1">
        <f t="shared" si="17"/>
        <v>0.55000000000000016</v>
      </c>
      <c r="AJ13" s="1">
        <f t="shared" si="18"/>
        <v>0.55000000000000016</v>
      </c>
      <c r="AK13" s="1">
        <f t="shared" si="19"/>
        <v>0.45000000000000007</v>
      </c>
      <c r="AM13" s="1">
        <v>5</v>
      </c>
      <c r="AN13" s="1">
        <f t="shared" si="20"/>
        <v>1</v>
      </c>
      <c r="AO13" s="1">
        <f t="shared" si="21"/>
        <v>0.90000000000000013</v>
      </c>
      <c r="AP13" s="1">
        <f t="shared" si="22"/>
        <v>0.85000000000000009</v>
      </c>
      <c r="AQ13" s="1">
        <f t="shared" si="23"/>
        <v>0.80000000000000016</v>
      </c>
      <c r="AR13" s="1">
        <f t="shared" si="24"/>
        <v>0.75000000000000011</v>
      </c>
      <c r="AS13" s="1">
        <f t="shared" si="25"/>
        <v>0.65000000000000013</v>
      </c>
      <c r="AT13" s="1">
        <f t="shared" si="26"/>
        <v>0.50000000000000011</v>
      </c>
      <c r="AU13" s="1">
        <f t="shared" si="27"/>
        <v>0.40000000000000013</v>
      </c>
      <c r="AV13" s="1">
        <f t="shared" si="28"/>
        <v>0.25</v>
      </c>
      <c r="AX13" s="1">
        <v>6</v>
      </c>
      <c r="AY13" s="1">
        <f t="shared" si="29"/>
        <v>0.85000000000000009</v>
      </c>
      <c r="AZ13" s="1">
        <f t="shared" si="30"/>
        <v>0.75000000000000011</v>
      </c>
      <c r="BA13" s="1">
        <f t="shared" si="31"/>
        <v>0.65000000000000013</v>
      </c>
      <c r="BB13" s="1">
        <f t="shared" si="32"/>
        <v>0.55000000000000016</v>
      </c>
      <c r="BC13" s="1">
        <f t="shared" si="33"/>
        <v>0.40000000000000013</v>
      </c>
      <c r="BD13" s="1">
        <f t="shared" si="34"/>
        <v>0.25</v>
      </c>
      <c r="BE13" s="1">
        <f t="shared" si="35"/>
        <v>0.2</v>
      </c>
      <c r="BF13" s="1">
        <f t="shared" si="36"/>
        <v>0.18</v>
      </c>
      <c r="BG13" s="1">
        <f t="shared" si="37"/>
        <v>0.16</v>
      </c>
      <c r="BI13" s="1">
        <v>6</v>
      </c>
      <c r="BJ13" s="1">
        <f t="shared" si="38"/>
        <v>0.80000000000000016</v>
      </c>
      <c r="BK13" s="1">
        <f t="shared" si="39"/>
        <v>0.65000000000000013</v>
      </c>
      <c r="BL13" s="1">
        <f t="shared" si="40"/>
        <v>0.55000000000000016</v>
      </c>
      <c r="BM13" s="1">
        <f t="shared" si="41"/>
        <v>0.45000000000000007</v>
      </c>
      <c r="BN13" s="1">
        <f t="shared" si="42"/>
        <v>0.40000000000000013</v>
      </c>
      <c r="BO13" s="1">
        <f t="shared" si="43"/>
        <v>0.25</v>
      </c>
      <c r="BP13" s="1">
        <f t="shared" si="44"/>
        <v>0.2</v>
      </c>
      <c r="BQ13" s="1">
        <f t="shared" si="45"/>
        <v>0.18</v>
      </c>
      <c r="BR13" s="1">
        <f t="shared" si="46"/>
        <v>0.16</v>
      </c>
    </row>
    <row r="14" spans="1:70" x14ac:dyDescent="0.15">
      <c r="A14" s="63"/>
      <c r="B14" s="13">
        <v>7</v>
      </c>
      <c r="C14" s="13">
        <v>7</v>
      </c>
      <c r="D14" s="23">
        <v>4</v>
      </c>
      <c r="E14" s="23">
        <v>65</v>
      </c>
      <c r="F14" s="13">
        <f>(MATCH(1,$X$9:$X$21,0)+1)/2</f>
        <v>6.5</v>
      </c>
      <c r="G14" s="13">
        <f>F14*D14</f>
        <v>26</v>
      </c>
      <c r="H14" s="13">
        <f t="shared" si="0"/>
        <v>81</v>
      </c>
      <c r="I14" s="13">
        <v>1</v>
      </c>
      <c r="J14" s="13">
        <v>2</v>
      </c>
      <c r="K14" s="13"/>
      <c r="L14" s="12"/>
      <c r="M14" s="1">
        <v>400</v>
      </c>
      <c r="N14" s="1">
        <f t="shared" si="1"/>
        <v>2600</v>
      </c>
      <c r="Q14" s="1">
        <v>6</v>
      </c>
      <c r="R14" s="1">
        <f t="shared" si="2"/>
        <v>1</v>
      </c>
      <c r="S14" s="1">
        <f t="shared" si="3"/>
        <v>1</v>
      </c>
      <c r="T14" s="1">
        <f t="shared" si="4"/>
        <v>1</v>
      </c>
      <c r="U14" s="1">
        <f t="shared" si="5"/>
        <v>0.9800000000000002</v>
      </c>
      <c r="V14" s="1">
        <f t="shared" si="6"/>
        <v>0.93000000000000016</v>
      </c>
      <c r="W14" s="1">
        <f t="shared" si="7"/>
        <v>0.88000000000000012</v>
      </c>
      <c r="X14" s="1">
        <f t="shared" si="8"/>
        <v>0.83000000000000018</v>
      </c>
      <c r="Y14" s="1">
        <f t="shared" si="9"/>
        <v>0.78000000000000014</v>
      </c>
      <c r="Z14" s="1">
        <f t="shared" si="10"/>
        <v>0.78000000000000014</v>
      </c>
      <c r="AB14" s="1">
        <v>6</v>
      </c>
      <c r="AC14" s="1">
        <f t="shared" si="11"/>
        <v>1</v>
      </c>
      <c r="AD14" s="1">
        <f t="shared" si="12"/>
        <v>0.9800000000000002</v>
      </c>
      <c r="AE14" s="1">
        <f t="shared" si="13"/>
        <v>0.88000000000000012</v>
      </c>
      <c r="AF14" s="1">
        <f t="shared" si="14"/>
        <v>0.78000000000000014</v>
      </c>
      <c r="AG14" s="1">
        <f t="shared" si="15"/>
        <v>0.68000000000000016</v>
      </c>
      <c r="AH14" s="1">
        <f t="shared" si="16"/>
        <v>0.68000000000000016</v>
      </c>
      <c r="AI14" s="1">
        <f t="shared" si="17"/>
        <v>0.58000000000000018</v>
      </c>
      <c r="AJ14" s="1">
        <f t="shared" si="18"/>
        <v>0.58000000000000018</v>
      </c>
      <c r="AK14" s="1">
        <f t="shared" si="19"/>
        <v>0.48000000000000009</v>
      </c>
      <c r="AM14" s="1">
        <v>6</v>
      </c>
      <c r="AN14" s="1">
        <f t="shared" si="20"/>
        <v>1</v>
      </c>
      <c r="AO14" s="1">
        <f t="shared" si="21"/>
        <v>0.93000000000000016</v>
      </c>
      <c r="AP14" s="1">
        <f t="shared" si="22"/>
        <v>0.88000000000000012</v>
      </c>
      <c r="AQ14" s="1">
        <f t="shared" si="23"/>
        <v>0.83000000000000018</v>
      </c>
      <c r="AR14" s="1">
        <f t="shared" si="24"/>
        <v>0.78000000000000014</v>
      </c>
      <c r="AS14" s="1">
        <f t="shared" si="25"/>
        <v>0.68000000000000016</v>
      </c>
      <c r="AT14" s="1">
        <f t="shared" si="26"/>
        <v>0.53000000000000014</v>
      </c>
      <c r="AU14" s="1">
        <f t="shared" si="27"/>
        <v>0.43000000000000016</v>
      </c>
      <c r="AV14" s="1">
        <f t="shared" si="28"/>
        <v>0.28000000000000003</v>
      </c>
      <c r="AX14" s="1">
        <v>7</v>
      </c>
      <c r="AY14" s="1">
        <f t="shared" si="29"/>
        <v>0.88000000000000012</v>
      </c>
      <c r="AZ14" s="1">
        <f t="shared" si="30"/>
        <v>0.78000000000000014</v>
      </c>
      <c r="BA14" s="1">
        <f t="shared" si="31"/>
        <v>0.68000000000000016</v>
      </c>
      <c r="BB14" s="1">
        <f t="shared" si="32"/>
        <v>0.58000000000000018</v>
      </c>
      <c r="BC14" s="1">
        <f t="shared" si="33"/>
        <v>0.43000000000000016</v>
      </c>
      <c r="BD14" s="1">
        <f t="shared" si="34"/>
        <v>0.28000000000000003</v>
      </c>
      <c r="BE14" s="1">
        <f t="shared" si="35"/>
        <v>0.23</v>
      </c>
      <c r="BF14" s="1">
        <f t="shared" si="36"/>
        <v>0.21</v>
      </c>
      <c r="BG14" s="1">
        <f t="shared" si="37"/>
        <v>0.19</v>
      </c>
      <c r="BI14" s="1">
        <v>7</v>
      </c>
      <c r="BJ14" s="1">
        <f t="shared" si="38"/>
        <v>0.83000000000000018</v>
      </c>
      <c r="BK14" s="1">
        <f t="shared" si="39"/>
        <v>0.68000000000000016</v>
      </c>
      <c r="BL14" s="1">
        <f t="shared" si="40"/>
        <v>0.58000000000000018</v>
      </c>
      <c r="BM14" s="1">
        <f t="shared" si="41"/>
        <v>0.48000000000000009</v>
      </c>
      <c r="BN14" s="1">
        <f t="shared" si="42"/>
        <v>0.43000000000000016</v>
      </c>
      <c r="BO14" s="1">
        <f t="shared" si="43"/>
        <v>0.28000000000000003</v>
      </c>
      <c r="BP14" s="1">
        <f t="shared" si="44"/>
        <v>0.23</v>
      </c>
      <c r="BQ14" s="1">
        <f t="shared" si="45"/>
        <v>0.21</v>
      </c>
      <c r="BR14" s="1">
        <f t="shared" si="46"/>
        <v>0.19</v>
      </c>
    </row>
    <row r="15" spans="1:70" x14ac:dyDescent="0.15">
      <c r="A15" s="63"/>
      <c r="B15" s="13">
        <v>8</v>
      </c>
      <c r="C15" s="13">
        <v>8</v>
      </c>
      <c r="D15" s="23">
        <v>5</v>
      </c>
      <c r="E15" s="23">
        <v>60</v>
      </c>
      <c r="F15" s="13">
        <f>(MATCH(1,$Y$9:$Y$40,0)+1)/2</f>
        <v>7.5</v>
      </c>
      <c r="G15" s="13">
        <f>F15*D15</f>
        <v>37.5</v>
      </c>
      <c r="H15" s="13">
        <f t="shared" si="0"/>
        <v>118.5</v>
      </c>
      <c r="I15" s="13">
        <v>1</v>
      </c>
      <c r="J15" s="13">
        <v>2</v>
      </c>
      <c r="K15" s="13"/>
      <c r="L15" s="12"/>
      <c r="M15" s="1">
        <v>450</v>
      </c>
      <c r="N15" s="1">
        <f t="shared" si="1"/>
        <v>3375</v>
      </c>
      <c r="Q15" s="1">
        <v>7</v>
      </c>
      <c r="R15" s="1">
        <f t="shared" si="2"/>
        <v>1</v>
      </c>
      <c r="S15" s="1">
        <f t="shared" si="3"/>
        <v>1</v>
      </c>
      <c r="T15" s="1">
        <f t="shared" si="4"/>
        <v>1</v>
      </c>
      <c r="U15" s="1">
        <f t="shared" si="5"/>
        <v>1</v>
      </c>
      <c r="V15" s="1">
        <f t="shared" si="6"/>
        <v>0.96000000000000019</v>
      </c>
      <c r="W15" s="1">
        <f t="shared" si="7"/>
        <v>0.91000000000000014</v>
      </c>
      <c r="X15" s="1">
        <f t="shared" si="8"/>
        <v>0.86000000000000021</v>
      </c>
      <c r="Y15" s="1">
        <f t="shared" si="9"/>
        <v>0.81000000000000016</v>
      </c>
      <c r="Z15" s="1">
        <f t="shared" si="10"/>
        <v>0.81000000000000016</v>
      </c>
      <c r="AB15" s="1">
        <v>7</v>
      </c>
      <c r="AC15" s="1">
        <f t="shared" si="11"/>
        <v>1</v>
      </c>
      <c r="AD15" s="1">
        <f t="shared" si="12"/>
        <v>1</v>
      </c>
      <c r="AE15" s="1">
        <f t="shared" si="13"/>
        <v>0.91000000000000014</v>
      </c>
      <c r="AF15" s="1">
        <f t="shared" si="14"/>
        <v>0.81000000000000016</v>
      </c>
      <c r="AG15" s="1">
        <f t="shared" si="15"/>
        <v>0.71000000000000019</v>
      </c>
      <c r="AH15" s="1">
        <f t="shared" si="16"/>
        <v>0.71000000000000019</v>
      </c>
      <c r="AI15" s="1">
        <f t="shared" si="17"/>
        <v>0.61000000000000021</v>
      </c>
      <c r="AJ15" s="1">
        <f t="shared" si="18"/>
        <v>0.61000000000000021</v>
      </c>
      <c r="AK15" s="1">
        <f t="shared" si="19"/>
        <v>0.51000000000000012</v>
      </c>
      <c r="AM15" s="1">
        <v>7</v>
      </c>
      <c r="AN15" s="1">
        <f t="shared" si="20"/>
        <v>1</v>
      </c>
      <c r="AO15" s="1">
        <f t="shared" si="21"/>
        <v>0.96000000000000019</v>
      </c>
      <c r="AP15" s="1">
        <f t="shared" si="22"/>
        <v>0.91000000000000014</v>
      </c>
      <c r="AQ15" s="1">
        <f t="shared" si="23"/>
        <v>0.86000000000000021</v>
      </c>
      <c r="AR15" s="1">
        <f t="shared" si="24"/>
        <v>0.81000000000000016</v>
      </c>
      <c r="AS15" s="1">
        <f t="shared" si="25"/>
        <v>0.71000000000000019</v>
      </c>
      <c r="AT15" s="1">
        <f t="shared" si="26"/>
        <v>0.56000000000000016</v>
      </c>
      <c r="AU15" s="1">
        <f t="shared" si="27"/>
        <v>0.46000000000000019</v>
      </c>
      <c r="AV15" s="1">
        <f t="shared" si="28"/>
        <v>0.31000000000000005</v>
      </c>
      <c r="AX15" s="1">
        <v>8</v>
      </c>
      <c r="AY15" s="1">
        <f t="shared" si="29"/>
        <v>0.91000000000000014</v>
      </c>
      <c r="AZ15" s="1">
        <f t="shared" si="30"/>
        <v>0.81000000000000016</v>
      </c>
      <c r="BA15" s="1">
        <f t="shared" si="31"/>
        <v>0.71000000000000019</v>
      </c>
      <c r="BB15" s="1">
        <f t="shared" si="32"/>
        <v>0.61000000000000021</v>
      </c>
      <c r="BC15" s="1">
        <f t="shared" si="33"/>
        <v>0.46000000000000019</v>
      </c>
      <c r="BD15" s="1">
        <f t="shared" si="34"/>
        <v>0.31000000000000005</v>
      </c>
      <c r="BE15" s="1">
        <f t="shared" si="35"/>
        <v>0.26</v>
      </c>
      <c r="BF15" s="1">
        <f t="shared" si="36"/>
        <v>0.24</v>
      </c>
      <c r="BG15" s="1">
        <f t="shared" si="37"/>
        <v>0.22</v>
      </c>
      <c r="BI15" s="1">
        <v>8</v>
      </c>
      <c r="BJ15" s="1">
        <f t="shared" si="38"/>
        <v>0.86000000000000021</v>
      </c>
      <c r="BK15" s="1">
        <f t="shared" si="39"/>
        <v>0.71000000000000019</v>
      </c>
      <c r="BL15" s="1">
        <f t="shared" si="40"/>
        <v>0.61000000000000021</v>
      </c>
      <c r="BM15" s="1">
        <f t="shared" si="41"/>
        <v>0.51000000000000012</v>
      </c>
      <c r="BN15" s="1">
        <f t="shared" si="42"/>
        <v>0.46000000000000019</v>
      </c>
      <c r="BO15" s="1">
        <f t="shared" si="43"/>
        <v>0.31000000000000005</v>
      </c>
      <c r="BP15" s="1">
        <f t="shared" si="44"/>
        <v>0.26</v>
      </c>
      <c r="BQ15" s="1">
        <f t="shared" si="45"/>
        <v>0.24</v>
      </c>
      <c r="BR15" s="1">
        <f t="shared" si="46"/>
        <v>0.22</v>
      </c>
    </row>
    <row r="16" spans="1:70" x14ac:dyDescent="0.15">
      <c r="A16" s="63"/>
      <c r="B16" s="13">
        <v>9</v>
      </c>
      <c r="C16" s="13">
        <v>9</v>
      </c>
      <c r="D16" s="23">
        <v>6</v>
      </c>
      <c r="E16" s="23">
        <v>60</v>
      </c>
      <c r="F16" s="13">
        <f>(MATCH(1,$Z$9:$Z$40,0)+1)/2</f>
        <v>7.5</v>
      </c>
      <c r="G16" s="13">
        <f>F16*D16</f>
        <v>45</v>
      </c>
      <c r="H16" s="13">
        <f t="shared" si="0"/>
        <v>163.5</v>
      </c>
      <c r="I16" s="13">
        <v>1</v>
      </c>
      <c r="J16" s="13">
        <v>2</v>
      </c>
      <c r="K16" s="13"/>
      <c r="L16" s="12"/>
      <c r="M16" s="1">
        <v>500</v>
      </c>
      <c r="N16" s="1">
        <f t="shared" si="1"/>
        <v>3750</v>
      </c>
      <c r="Q16" s="1">
        <v>8</v>
      </c>
      <c r="R16" s="1">
        <f t="shared" si="2"/>
        <v>1</v>
      </c>
      <c r="S16" s="1">
        <f t="shared" si="3"/>
        <v>1</v>
      </c>
      <c r="T16" s="1">
        <f t="shared" si="4"/>
        <v>1</v>
      </c>
      <c r="U16" s="1">
        <f t="shared" si="5"/>
        <v>1</v>
      </c>
      <c r="V16" s="1">
        <f t="shared" si="6"/>
        <v>0.99000000000000021</v>
      </c>
      <c r="W16" s="1">
        <f t="shared" si="7"/>
        <v>0.94000000000000017</v>
      </c>
      <c r="X16" s="1">
        <f t="shared" si="8"/>
        <v>0.89000000000000024</v>
      </c>
      <c r="Y16" s="1">
        <f t="shared" si="9"/>
        <v>0.84000000000000019</v>
      </c>
      <c r="Z16" s="1">
        <f t="shared" si="10"/>
        <v>0.84000000000000019</v>
      </c>
      <c r="AB16" s="1">
        <v>8</v>
      </c>
      <c r="AC16" s="1">
        <f t="shared" si="11"/>
        <v>1</v>
      </c>
      <c r="AD16" s="1">
        <f t="shared" si="12"/>
        <v>1</v>
      </c>
      <c r="AE16" s="1">
        <f t="shared" si="13"/>
        <v>0.94000000000000017</v>
      </c>
      <c r="AF16" s="1">
        <f t="shared" si="14"/>
        <v>0.84000000000000019</v>
      </c>
      <c r="AG16" s="1">
        <f t="shared" si="15"/>
        <v>0.74000000000000021</v>
      </c>
      <c r="AH16" s="1">
        <f t="shared" si="16"/>
        <v>0.74000000000000021</v>
      </c>
      <c r="AI16" s="1">
        <f t="shared" si="17"/>
        <v>0.64000000000000024</v>
      </c>
      <c r="AJ16" s="1">
        <f t="shared" si="18"/>
        <v>0.64000000000000024</v>
      </c>
      <c r="AK16" s="1">
        <f t="shared" si="19"/>
        <v>0.54000000000000015</v>
      </c>
      <c r="AM16" s="1">
        <v>8</v>
      </c>
      <c r="AN16" s="1">
        <f t="shared" si="20"/>
        <v>1</v>
      </c>
      <c r="AO16" s="1">
        <f t="shared" si="21"/>
        <v>0.99000000000000021</v>
      </c>
      <c r="AP16" s="1">
        <f t="shared" si="22"/>
        <v>0.94000000000000017</v>
      </c>
      <c r="AQ16" s="1">
        <f t="shared" si="23"/>
        <v>0.89000000000000024</v>
      </c>
      <c r="AR16" s="1">
        <f t="shared" si="24"/>
        <v>0.84000000000000019</v>
      </c>
      <c r="AS16" s="1">
        <f t="shared" si="25"/>
        <v>0.74000000000000021</v>
      </c>
      <c r="AT16" s="1">
        <f t="shared" si="26"/>
        <v>0.59000000000000019</v>
      </c>
      <c r="AU16" s="1">
        <f t="shared" si="27"/>
        <v>0.49000000000000021</v>
      </c>
      <c r="AV16" s="1">
        <f t="shared" si="28"/>
        <v>0.34000000000000008</v>
      </c>
      <c r="AX16" s="1">
        <v>9</v>
      </c>
      <c r="AY16" s="1">
        <f t="shared" si="29"/>
        <v>0.94000000000000017</v>
      </c>
      <c r="AZ16" s="1">
        <f t="shared" si="30"/>
        <v>0.84000000000000019</v>
      </c>
      <c r="BA16" s="1">
        <f t="shared" si="31"/>
        <v>0.74000000000000021</v>
      </c>
      <c r="BB16" s="1">
        <f t="shared" si="32"/>
        <v>0.64000000000000024</v>
      </c>
      <c r="BC16" s="1">
        <f t="shared" si="33"/>
        <v>0.49000000000000021</v>
      </c>
      <c r="BD16" s="1">
        <f t="shared" si="34"/>
        <v>0.34000000000000008</v>
      </c>
      <c r="BE16" s="1">
        <f t="shared" si="35"/>
        <v>0.29000000000000004</v>
      </c>
      <c r="BF16" s="1">
        <f t="shared" si="36"/>
        <v>0.27</v>
      </c>
      <c r="BG16" s="1">
        <f t="shared" si="37"/>
        <v>0.25</v>
      </c>
      <c r="BI16" s="1">
        <v>9</v>
      </c>
      <c r="BJ16" s="1">
        <f t="shared" si="38"/>
        <v>0.89000000000000024</v>
      </c>
      <c r="BK16" s="1">
        <f t="shared" si="39"/>
        <v>0.74000000000000021</v>
      </c>
      <c r="BL16" s="1">
        <f t="shared" si="40"/>
        <v>0.64000000000000024</v>
      </c>
      <c r="BM16" s="1">
        <f t="shared" si="41"/>
        <v>0.54000000000000015</v>
      </c>
      <c r="BN16" s="1">
        <f t="shared" si="42"/>
        <v>0.49000000000000021</v>
      </c>
      <c r="BO16" s="1">
        <f t="shared" si="43"/>
        <v>0.34000000000000008</v>
      </c>
      <c r="BP16" s="1">
        <f t="shared" si="44"/>
        <v>0.29000000000000004</v>
      </c>
      <c r="BQ16" s="1">
        <f t="shared" si="45"/>
        <v>0.27</v>
      </c>
      <c r="BR16" s="1">
        <f t="shared" si="46"/>
        <v>0.25</v>
      </c>
    </row>
    <row r="17" spans="1:70" ht="14.25" thickBot="1" x14ac:dyDescent="0.2">
      <c r="A17" s="64"/>
      <c r="B17" s="11">
        <v>10</v>
      </c>
      <c r="C17" s="11"/>
      <c r="D17" s="24"/>
      <c r="E17" s="24"/>
      <c r="F17" s="11"/>
      <c r="G17" s="11"/>
      <c r="H17" s="11"/>
      <c r="I17" s="11"/>
      <c r="J17" s="11"/>
      <c r="K17" s="11"/>
      <c r="L17" s="10"/>
      <c r="Q17" s="1">
        <v>9</v>
      </c>
      <c r="R17" s="1">
        <f t="shared" si="2"/>
        <v>1</v>
      </c>
      <c r="S17" s="1">
        <f t="shared" si="3"/>
        <v>1</v>
      </c>
      <c r="T17" s="1">
        <f t="shared" si="4"/>
        <v>1</v>
      </c>
      <c r="U17" s="1">
        <f t="shared" si="5"/>
        <v>1</v>
      </c>
      <c r="V17" s="1">
        <f t="shared" si="6"/>
        <v>1</v>
      </c>
      <c r="W17" s="1">
        <f t="shared" si="7"/>
        <v>0.9700000000000002</v>
      </c>
      <c r="X17" s="1">
        <f t="shared" si="8"/>
        <v>0.92000000000000026</v>
      </c>
      <c r="Y17" s="1">
        <f t="shared" si="9"/>
        <v>0.87000000000000022</v>
      </c>
      <c r="Z17" s="1">
        <f t="shared" si="10"/>
        <v>0.87000000000000022</v>
      </c>
      <c r="AB17" s="1">
        <v>9</v>
      </c>
      <c r="AC17" s="1">
        <f t="shared" si="11"/>
        <v>1</v>
      </c>
      <c r="AD17" s="1">
        <f t="shared" si="12"/>
        <v>1</v>
      </c>
      <c r="AE17" s="1">
        <f t="shared" si="13"/>
        <v>0.9700000000000002</v>
      </c>
      <c r="AF17" s="1">
        <f t="shared" si="14"/>
        <v>0.87000000000000022</v>
      </c>
      <c r="AG17" s="1">
        <f t="shared" si="15"/>
        <v>0.77000000000000024</v>
      </c>
      <c r="AH17" s="1">
        <f t="shared" si="16"/>
        <v>0.77000000000000024</v>
      </c>
      <c r="AI17" s="1">
        <f t="shared" si="17"/>
        <v>0.67000000000000026</v>
      </c>
      <c r="AJ17" s="1">
        <f t="shared" si="18"/>
        <v>0.67000000000000026</v>
      </c>
      <c r="AK17" s="1">
        <f t="shared" si="19"/>
        <v>0.57000000000000017</v>
      </c>
      <c r="AM17" s="1">
        <v>9</v>
      </c>
      <c r="AN17" s="1">
        <f t="shared" si="20"/>
        <v>1</v>
      </c>
      <c r="AO17" s="1">
        <f t="shared" si="21"/>
        <v>1</v>
      </c>
      <c r="AP17" s="1">
        <f t="shared" si="22"/>
        <v>0.9700000000000002</v>
      </c>
      <c r="AQ17" s="1">
        <f t="shared" si="23"/>
        <v>0.92000000000000026</v>
      </c>
      <c r="AR17" s="1">
        <f t="shared" si="24"/>
        <v>0.87000000000000022</v>
      </c>
      <c r="AS17" s="1">
        <f t="shared" si="25"/>
        <v>0.77000000000000024</v>
      </c>
      <c r="AT17" s="1">
        <f t="shared" si="26"/>
        <v>0.62000000000000022</v>
      </c>
      <c r="AU17" s="1">
        <f t="shared" si="27"/>
        <v>0.52000000000000024</v>
      </c>
      <c r="AV17" s="1">
        <f t="shared" si="28"/>
        <v>0.37000000000000011</v>
      </c>
      <c r="AX17" s="1">
        <v>10</v>
      </c>
      <c r="AY17" s="1">
        <f t="shared" si="29"/>
        <v>0.9700000000000002</v>
      </c>
      <c r="AZ17" s="1">
        <f t="shared" si="30"/>
        <v>0.87000000000000022</v>
      </c>
      <c r="BA17" s="1">
        <f t="shared" si="31"/>
        <v>0.77000000000000024</v>
      </c>
      <c r="BB17" s="1">
        <f t="shared" si="32"/>
        <v>0.67000000000000026</v>
      </c>
      <c r="BC17" s="1">
        <f t="shared" si="33"/>
        <v>0.52000000000000024</v>
      </c>
      <c r="BD17" s="1">
        <f t="shared" si="34"/>
        <v>0.37000000000000011</v>
      </c>
      <c r="BE17" s="1">
        <f t="shared" si="35"/>
        <v>0.32000000000000006</v>
      </c>
      <c r="BF17" s="1">
        <f t="shared" si="36"/>
        <v>0.30000000000000004</v>
      </c>
      <c r="BG17" s="1">
        <f t="shared" si="37"/>
        <v>0.28000000000000003</v>
      </c>
      <c r="BI17" s="1">
        <v>10</v>
      </c>
      <c r="BJ17" s="1">
        <f t="shared" si="38"/>
        <v>0.92000000000000026</v>
      </c>
      <c r="BK17" s="1">
        <f t="shared" si="39"/>
        <v>0.77000000000000024</v>
      </c>
      <c r="BL17" s="1">
        <f t="shared" si="40"/>
        <v>0.67000000000000026</v>
      </c>
      <c r="BM17" s="1">
        <f t="shared" si="41"/>
        <v>0.57000000000000017</v>
      </c>
      <c r="BN17" s="1">
        <f t="shared" si="42"/>
        <v>0.52000000000000024</v>
      </c>
      <c r="BO17" s="1">
        <f t="shared" si="43"/>
        <v>0.37000000000000011</v>
      </c>
      <c r="BP17" s="1">
        <f t="shared" si="44"/>
        <v>0.32000000000000006</v>
      </c>
      <c r="BQ17" s="1">
        <f t="shared" si="45"/>
        <v>0.30000000000000004</v>
      </c>
      <c r="BR17" s="1">
        <f t="shared" si="46"/>
        <v>0.28000000000000003</v>
      </c>
    </row>
    <row r="18" spans="1:70" x14ac:dyDescent="0.15">
      <c r="A18" s="59" t="s">
        <v>7</v>
      </c>
      <c r="B18" s="9">
        <v>11</v>
      </c>
      <c r="C18" s="9"/>
      <c r="D18" s="25">
        <f>1*J2</f>
        <v>5</v>
      </c>
      <c r="E18" s="25">
        <v>90</v>
      </c>
      <c r="F18" s="9">
        <f>(MATCH(1,$AC$8:$AC$26,0)+1)/2</f>
        <v>3</v>
      </c>
      <c r="G18" s="9">
        <f t="shared" ref="G18:G26" si="47">F18*D18</f>
        <v>15</v>
      </c>
      <c r="H18" s="9">
        <f t="shared" ref="H18:H26" si="48">H16+G18</f>
        <v>178.5</v>
      </c>
      <c r="I18" s="9">
        <v>2</v>
      </c>
      <c r="J18" s="9">
        <v>3</v>
      </c>
      <c r="K18" s="9"/>
      <c r="L18" s="8"/>
      <c r="M18" s="2">
        <v>1000</v>
      </c>
      <c r="N18" s="1">
        <f t="shared" si="1"/>
        <v>3000</v>
      </c>
      <c r="Q18" s="1">
        <v>10</v>
      </c>
      <c r="R18" s="1">
        <f t="shared" si="2"/>
        <v>1</v>
      </c>
      <c r="S18" s="1">
        <f t="shared" si="3"/>
        <v>1</v>
      </c>
      <c r="T18" s="1">
        <f t="shared" si="4"/>
        <v>1</v>
      </c>
      <c r="U18" s="1">
        <f t="shared" si="5"/>
        <v>1</v>
      </c>
      <c r="V18" s="1">
        <f t="shared" si="6"/>
        <v>1</v>
      </c>
      <c r="W18" s="1">
        <f t="shared" si="7"/>
        <v>1.0000000000000002</v>
      </c>
      <c r="X18" s="1">
        <f t="shared" si="8"/>
        <v>0.95000000000000029</v>
      </c>
      <c r="Y18" s="1">
        <f t="shared" si="9"/>
        <v>0.90000000000000024</v>
      </c>
      <c r="Z18" s="1">
        <f t="shared" si="10"/>
        <v>0.90000000000000024</v>
      </c>
      <c r="AB18" s="1">
        <v>10</v>
      </c>
      <c r="AC18" s="1">
        <f t="shared" si="11"/>
        <v>1</v>
      </c>
      <c r="AD18" s="1">
        <f t="shared" si="12"/>
        <v>1</v>
      </c>
      <c r="AE18" s="1">
        <f t="shared" si="13"/>
        <v>1.0000000000000002</v>
      </c>
      <c r="AF18" s="1">
        <f t="shared" si="14"/>
        <v>0.90000000000000024</v>
      </c>
      <c r="AG18" s="1">
        <f t="shared" si="15"/>
        <v>0.80000000000000027</v>
      </c>
      <c r="AH18" s="1">
        <f t="shared" si="16"/>
        <v>0.80000000000000027</v>
      </c>
      <c r="AI18" s="1">
        <f t="shared" si="17"/>
        <v>0.70000000000000029</v>
      </c>
      <c r="AJ18" s="1">
        <f t="shared" si="18"/>
        <v>0.70000000000000029</v>
      </c>
      <c r="AK18" s="1">
        <f t="shared" si="19"/>
        <v>0.6000000000000002</v>
      </c>
      <c r="AM18" s="1">
        <v>10</v>
      </c>
      <c r="AN18" s="1">
        <f t="shared" si="20"/>
        <v>1</v>
      </c>
      <c r="AO18" s="1">
        <f t="shared" si="21"/>
        <v>1</v>
      </c>
      <c r="AP18" s="1">
        <f t="shared" si="22"/>
        <v>1.0000000000000002</v>
      </c>
      <c r="AQ18" s="1">
        <f t="shared" si="23"/>
        <v>0.95000000000000029</v>
      </c>
      <c r="AR18" s="1">
        <f t="shared" si="24"/>
        <v>0.90000000000000024</v>
      </c>
      <c r="AS18" s="1">
        <f t="shared" si="25"/>
        <v>0.80000000000000027</v>
      </c>
      <c r="AT18" s="1">
        <f t="shared" si="26"/>
        <v>0.65000000000000024</v>
      </c>
      <c r="AU18" s="1">
        <f t="shared" si="27"/>
        <v>0.55000000000000027</v>
      </c>
      <c r="AV18" s="1">
        <f t="shared" si="28"/>
        <v>0.40000000000000013</v>
      </c>
      <c r="AX18" s="1">
        <v>11</v>
      </c>
      <c r="AY18" s="1">
        <f t="shared" si="29"/>
        <v>1.0000000000000002</v>
      </c>
      <c r="AZ18" s="1">
        <f t="shared" si="30"/>
        <v>0.90000000000000024</v>
      </c>
      <c r="BA18" s="1">
        <f t="shared" si="31"/>
        <v>0.80000000000000027</v>
      </c>
      <c r="BB18" s="1">
        <f t="shared" si="32"/>
        <v>0.70000000000000029</v>
      </c>
      <c r="BC18" s="1">
        <f t="shared" si="33"/>
        <v>0.55000000000000027</v>
      </c>
      <c r="BD18" s="1">
        <f t="shared" si="34"/>
        <v>0.40000000000000013</v>
      </c>
      <c r="BE18" s="1">
        <f t="shared" si="35"/>
        <v>0.35000000000000009</v>
      </c>
      <c r="BF18" s="1">
        <f t="shared" si="36"/>
        <v>0.33000000000000007</v>
      </c>
      <c r="BG18" s="1">
        <f t="shared" si="37"/>
        <v>0.31000000000000005</v>
      </c>
      <c r="BI18" s="1">
        <v>11</v>
      </c>
      <c r="BJ18" s="1">
        <f t="shared" si="38"/>
        <v>0.95000000000000029</v>
      </c>
      <c r="BK18" s="1">
        <f t="shared" si="39"/>
        <v>0.80000000000000027</v>
      </c>
      <c r="BL18" s="1">
        <f t="shared" si="40"/>
        <v>0.70000000000000029</v>
      </c>
      <c r="BM18" s="1">
        <f t="shared" si="41"/>
        <v>0.6000000000000002</v>
      </c>
      <c r="BN18" s="1">
        <f t="shared" si="42"/>
        <v>0.55000000000000027</v>
      </c>
      <c r="BO18" s="1">
        <f t="shared" si="43"/>
        <v>0.40000000000000013</v>
      </c>
      <c r="BP18" s="1">
        <f t="shared" si="44"/>
        <v>0.35000000000000009</v>
      </c>
      <c r="BQ18" s="1">
        <f t="shared" si="45"/>
        <v>0.33000000000000007</v>
      </c>
      <c r="BR18" s="1">
        <f t="shared" si="46"/>
        <v>0.31000000000000005</v>
      </c>
    </row>
    <row r="19" spans="1:70" x14ac:dyDescent="0.15">
      <c r="A19" s="60"/>
      <c r="B19" s="3">
        <v>12</v>
      </c>
      <c r="C19" s="3"/>
      <c r="D19" s="26">
        <f>2*$J$2</f>
        <v>10</v>
      </c>
      <c r="E19" s="26">
        <v>80</v>
      </c>
      <c r="F19" s="3">
        <f>(MATCH(1,$AD$8:$AD$26,0)+1)/2</f>
        <v>4.5</v>
      </c>
      <c r="G19" s="3">
        <f t="shared" si="47"/>
        <v>45</v>
      </c>
      <c r="H19" s="3">
        <f t="shared" si="48"/>
        <v>45</v>
      </c>
      <c r="I19" s="3">
        <v>2</v>
      </c>
      <c r="J19" s="3">
        <v>4</v>
      </c>
      <c r="K19" s="3"/>
      <c r="L19" s="7"/>
      <c r="M19" s="2">
        <v>1100</v>
      </c>
      <c r="N19" s="1">
        <f t="shared" si="1"/>
        <v>4950</v>
      </c>
      <c r="Q19" s="1">
        <v>11</v>
      </c>
      <c r="R19" s="1">
        <f t="shared" si="2"/>
        <v>1</v>
      </c>
      <c r="S19" s="1">
        <f t="shared" si="3"/>
        <v>1</v>
      </c>
      <c r="T19" s="1">
        <f t="shared" si="4"/>
        <v>1</v>
      </c>
      <c r="U19" s="1">
        <f t="shared" si="5"/>
        <v>1</v>
      </c>
      <c r="V19" s="1">
        <f t="shared" si="6"/>
        <v>1</v>
      </c>
      <c r="W19" s="1">
        <f t="shared" si="7"/>
        <v>1</v>
      </c>
      <c r="X19" s="1">
        <f t="shared" si="8"/>
        <v>0.98000000000000032</v>
      </c>
      <c r="Y19" s="1">
        <f t="shared" si="9"/>
        <v>0.93000000000000027</v>
      </c>
      <c r="Z19" s="1">
        <f t="shared" si="10"/>
        <v>0.93000000000000027</v>
      </c>
      <c r="AB19" s="1">
        <v>11</v>
      </c>
      <c r="AC19" s="1">
        <f t="shared" si="11"/>
        <v>1</v>
      </c>
      <c r="AD19" s="1">
        <f t="shared" si="12"/>
        <v>1</v>
      </c>
      <c r="AE19" s="1">
        <f t="shared" si="13"/>
        <v>1</v>
      </c>
      <c r="AF19" s="1">
        <f t="shared" si="14"/>
        <v>0.93000000000000027</v>
      </c>
      <c r="AG19" s="1">
        <f t="shared" si="15"/>
        <v>0.83000000000000029</v>
      </c>
      <c r="AH19" s="1">
        <f t="shared" si="16"/>
        <v>0.83000000000000029</v>
      </c>
      <c r="AI19" s="1">
        <f t="shared" si="17"/>
        <v>0.73000000000000032</v>
      </c>
      <c r="AJ19" s="1">
        <f t="shared" si="18"/>
        <v>0.73000000000000032</v>
      </c>
      <c r="AK19" s="1">
        <f t="shared" si="19"/>
        <v>0.63000000000000023</v>
      </c>
      <c r="AM19" s="1">
        <v>11</v>
      </c>
      <c r="AN19" s="1">
        <f t="shared" si="20"/>
        <v>1</v>
      </c>
      <c r="AO19" s="1">
        <f t="shared" si="21"/>
        <v>1</v>
      </c>
      <c r="AP19" s="1">
        <f t="shared" si="22"/>
        <v>1</v>
      </c>
      <c r="AQ19" s="1">
        <f t="shared" si="23"/>
        <v>0.98000000000000032</v>
      </c>
      <c r="AR19" s="1">
        <f t="shared" si="24"/>
        <v>0.93000000000000027</v>
      </c>
      <c r="AS19" s="1">
        <f t="shared" si="25"/>
        <v>0.83000000000000029</v>
      </c>
      <c r="AT19" s="1">
        <f t="shared" si="26"/>
        <v>0.68000000000000027</v>
      </c>
      <c r="AU19" s="1">
        <f t="shared" si="27"/>
        <v>0.58000000000000029</v>
      </c>
      <c r="AV19" s="1">
        <f t="shared" si="28"/>
        <v>0.43000000000000016</v>
      </c>
      <c r="AX19" s="1">
        <v>12</v>
      </c>
      <c r="AY19" s="1">
        <f t="shared" si="29"/>
        <v>1</v>
      </c>
      <c r="AZ19" s="1">
        <f t="shared" si="30"/>
        <v>0.93000000000000027</v>
      </c>
      <c r="BA19" s="1">
        <f t="shared" si="31"/>
        <v>0.83000000000000029</v>
      </c>
      <c r="BB19" s="1">
        <f t="shared" si="32"/>
        <v>0.73000000000000032</v>
      </c>
      <c r="BC19" s="1">
        <f t="shared" si="33"/>
        <v>0.58000000000000029</v>
      </c>
      <c r="BD19" s="1">
        <f t="shared" si="34"/>
        <v>0.43000000000000016</v>
      </c>
      <c r="BE19" s="1">
        <f t="shared" si="35"/>
        <v>0.38000000000000012</v>
      </c>
      <c r="BF19" s="1">
        <f t="shared" si="36"/>
        <v>0.3600000000000001</v>
      </c>
      <c r="BG19" s="1">
        <f t="shared" si="37"/>
        <v>0.34000000000000008</v>
      </c>
      <c r="BI19" s="1">
        <v>12</v>
      </c>
      <c r="BJ19" s="1">
        <f t="shared" si="38"/>
        <v>0.98000000000000032</v>
      </c>
      <c r="BK19" s="1">
        <f t="shared" si="39"/>
        <v>0.83000000000000029</v>
      </c>
      <c r="BL19" s="1">
        <f t="shared" si="40"/>
        <v>0.73000000000000032</v>
      </c>
      <c r="BM19" s="1">
        <f t="shared" si="41"/>
        <v>0.63000000000000023</v>
      </c>
      <c r="BN19" s="1">
        <f t="shared" si="42"/>
        <v>0.58000000000000029</v>
      </c>
      <c r="BO19" s="1">
        <f t="shared" si="43"/>
        <v>0.43000000000000016</v>
      </c>
      <c r="BP19" s="1">
        <f t="shared" si="44"/>
        <v>0.38000000000000012</v>
      </c>
      <c r="BQ19" s="1">
        <f t="shared" si="45"/>
        <v>0.3600000000000001</v>
      </c>
      <c r="BR19" s="1">
        <f t="shared" si="46"/>
        <v>0.34000000000000008</v>
      </c>
    </row>
    <row r="20" spans="1:70" x14ac:dyDescent="0.15">
      <c r="A20" s="60"/>
      <c r="B20" s="3">
        <v>13</v>
      </c>
      <c r="C20" s="3"/>
      <c r="D20" s="26">
        <f>2*$J$2</f>
        <v>10</v>
      </c>
      <c r="E20" s="26">
        <v>70</v>
      </c>
      <c r="F20" s="3">
        <f>(MATCH(1,$AE$8:$AE$26,0)+1)/2</f>
        <v>6.5</v>
      </c>
      <c r="G20" s="3">
        <f t="shared" si="47"/>
        <v>65</v>
      </c>
      <c r="H20" s="3">
        <f t="shared" si="48"/>
        <v>243.5</v>
      </c>
      <c r="I20" s="3">
        <v>2</v>
      </c>
      <c r="J20" s="3">
        <v>4</v>
      </c>
      <c r="K20" s="3"/>
      <c r="L20" s="7"/>
      <c r="M20" s="2">
        <v>1200</v>
      </c>
      <c r="N20" s="1">
        <f t="shared" si="1"/>
        <v>7800</v>
      </c>
      <c r="Q20" s="1">
        <v>12</v>
      </c>
      <c r="R20" s="1">
        <f t="shared" si="2"/>
        <v>1</v>
      </c>
      <c r="S20" s="1">
        <f t="shared" si="3"/>
        <v>1</v>
      </c>
      <c r="T20" s="1">
        <f t="shared" si="4"/>
        <v>1</v>
      </c>
      <c r="U20" s="1">
        <f t="shared" si="5"/>
        <v>1</v>
      </c>
      <c r="V20" s="1">
        <f t="shared" si="6"/>
        <v>1</v>
      </c>
      <c r="W20" s="1">
        <f t="shared" si="7"/>
        <v>1</v>
      </c>
      <c r="X20" s="1">
        <f t="shared" si="8"/>
        <v>1</v>
      </c>
      <c r="Y20" s="1">
        <f t="shared" si="9"/>
        <v>0.9600000000000003</v>
      </c>
      <c r="Z20" s="1">
        <f t="shared" si="10"/>
        <v>0.9600000000000003</v>
      </c>
      <c r="AB20" s="1">
        <v>12</v>
      </c>
      <c r="AC20" s="1">
        <f t="shared" si="11"/>
        <v>1</v>
      </c>
      <c r="AD20" s="1">
        <f t="shared" si="12"/>
        <v>1</v>
      </c>
      <c r="AE20" s="1">
        <f t="shared" si="13"/>
        <v>1</v>
      </c>
      <c r="AF20" s="1">
        <f t="shared" si="14"/>
        <v>0.9600000000000003</v>
      </c>
      <c r="AG20" s="1">
        <f t="shared" si="15"/>
        <v>0.86000000000000032</v>
      </c>
      <c r="AH20" s="1">
        <f t="shared" si="16"/>
        <v>0.86000000000000032</v>
      </c>
      <c r="AI20" s="1">
        <f t="shared" si="17"/>
        <v>0.76000000000000034</v>
      </c>
      <c r="AJ20" s="1">
        <f t="shared" si="18"/>
        <v>0.76000000000000034</v>
      </c>
      <c r="AK20" s="1">
        <f t="shared" si="19"/>
        <v>0.66000000000000025</v>
      </c>
      <c r="AM20" s="1">
        <v>12</v>
      </c>
      <c r="AN20" s="1">
        <f t="shared" si="20"/>
        <v>1</v>
      </c>
      <c r="AO20" s="1">
        <f t="shared" si="21"/>
        <v>1</v>
      </c>
      <c r="AP20" s="1">
        <f t="shared" si="22"/>
        <v>1</v>
      </c>
      <c r="AQ20" s="1">
        <f t="shared" si="23"/>
        <v>1</v>
      </c>
      <c r="AR20" s="1">
        <f t="shared" si="24"/>
        <v>0.9600000000000003</v>
      </c>
      <c r="AS20" s="1">
        <f t="shared" si="25"/>
        <v>0.86000000000000032</v>
      </c>
      <c r="AT20" s="1">
        <f t="shared" si="26"/>
        <v>0.7100000000000003</v>
      </c>
      <c r="AU20" s="1">
        <f t="shared" si="27"/>
        <v>0.61000000000000032</v>
      </c>
      <c r="AV20" s="1">
        <f t="shared" si="28"/>
        <v>0.46000000000000019</v>
      </c>
      <c r="AX20" s="1">
        <v>13</v>
      </c>
      <c r="AY20" s="1">
        <f t="shared" si="29"/>
        <v>1</v>
      </c>
      <c r="AZ20" s="1">
        <f t="shared" si="30"/>
        <v>0.9600000000000003</v>
      </c>
      <c r="BA20" s="1">
        <f t="shared" si="31"/>
        <v>0.86000000000000032</v>
      </c>
      <c r="BB20" s="1">
        <f t="shared" si="32"/>
        <v>0.76000000000000034</v>
      </c>
      <c r="BC20" s="1">
        <f t="shared" si="33"/>
        <v>0.61000000000000032</v>
      </c>
      <c r="BD20" s="1">
        <f t="shared" si="34"/>
        <v>0.46000000000000019</v>
      </c>
      <c r="BE20" s="1">
        <f t="shared" si="35"/>
        <v>0.41000000000000014</v>
      </c>
      <c r="BF20" s="1">
        <f t="shared" si="36"/>
        <v>0.39000000000000012</v>
      </c>
      <c r="BG20" s="1">
        <f t="shared" si="37"/>
        <v>0.37000000000000011</v>
      </c>
      <c r="BI20" s="1">
        <v>13</v>
      </c>
      <c r="BJ20" s="1">
        <f t="shared" si="38"/>
        <v>1</v>
      </c>
      <c r="BK20" s="1">
        <f t="shared" si="39"/>
        <v>0.86000000000000032</v>
      </c>
      <c r="BL20" s="1">
        <f t="shared" si="40"/>
        <v>0.76000000000000034</v>
      </c>
      <c r="BM20" s="1">
        <f t="shared" si="41"/>
        <v>0.66000000000000025</v>
      </c>
      <c r="BN20" s="1">
        <f t="shared" si="42"/>
        <v>0.61000000000000032</v>
      </c>
      <c r="BO20" s="1">
        <f t="shared" si="43"/>
        <v>0.46000000000000019</v>
      </c>
      <c r="BP20" s="1">
        <f t="shared" si="44"/>
        <v>0.41000000000000014</v>
      </c>
      <c r="BQ20" s="1">
        <f t="shared" si="45"/>
        <v>0.39000000000000012</v>
      </c>
      <c r="BR20" s="1">
        <f t="shared" si="46"/>
        <v>0.37000000000000011</v>
      </c>
    </row>
    <row r="21" spans="1:70" x14ac:dyDescent="0.15">
      <c r="A21" s="60"/>
      <c r="B21" s="3">
        <v>14</v>
      </c>
      <c r="C21" s="3"/>
      <c r="D21" s="26">
        <f>3*$J$2</f>
        <v>15</v>
      </c>
      <c r="E21" s="26">
        <v>60</v>
      </c>
      <c r="F21" s="3">
        <f>(MATCH(1,$AF$8:$AF$26,0)+1)/2</f>
        <v>8</v>
      </c>
      <c r="G21" s="3">
        <f t="shared" si="47"/>
        <v>120</v>
      </c>
      <c r="H21" s="3">
        <f t="shared" si="48"/>
        <v>165</v>
      </c>
      <c r="I21" s="3">
        <v>2</v>
      </c>
      <c r="J21" s="3">
        <v>4</v>
      </c>
      <c r="K21" s="3"/>
      <c r="L21" s="7"/>
      <c r="M21" s="2">
        <v>1300</v>
      </c>
      <c r="N21" s="1">
        <f t="shared" si="1"/>
        <v>10400</v>
      </c>
      <c r="Q21" s="1">
        <v>13</v>
      </c>
      <c r="R21" s="1">
        <f t="shared" si="2"/>
        <v>1</v>
      </c>
      <c r="S21" s="1">
        <f t="shared" si="3"/>
        <v>1</v>
      </c>
      <c r="T21" s="1">
        <f t="shared" si="4"/>
        <v>1</v>
      </c>
      <c r="U21" s="1">
        <f t="shared" si="5"/>
        <v>1</v>
      </c>
      <c r="V21" s="1">
        <f t="shared" si="6"/>
        <v>1</v>
      </c>
      <c r="W21" s="1">
        <f t="shared" si="7"/>
        <v>1</v>
      </c>
      <c r="X21" s="1">
        <f t="shared" si="8"/>
        <v>1</v>
      </c>
      <c r="Y21" s="1">
        <f t="shared" si="9"/>
        <v>0.99000000000000032</v>
      </c>
      <c r="Z21" s="1">
        <f t="shared" si="10"/>
        <v>0.99000000000000032</v>
      </c>
      <c r="AB21" s="1">
        <v>13</v>
      </c>
      <c r="AC21" s="1">
        <f t="shared" si="11"/>
        <v>1</v>
      </c>
      <c r="AD21" s="1">
        <f t="shared" si="12"/>
        <v>1</v>
      </c>
      <c r="AE21" s="1">
        <f t="shared" si="13"/>
        <v>1</v>
      </c>
      <c r="AF21" s="1">
        <f t="shared" si="14"/>
        <v>0.99000000000000032</v>
      </c>
      <c r="AG21" s="1">
        <f t="shared" si="15"/>
        <v>0.89000000000000035</v>
      </c>
      <c r="AH21" s="1">
        <f t="shared" si="16"/>
        <v>0.89000000000000035</v>
      </c>
      <c r="AI21" s="1">
        <f t="shared" si="17"/>
        <v>0.79000000000000037</v>
      </c>
      <c r="AJ21" s="1">
        <f t="shared" si="18"/>
        <v>0.79000000000000037</v>
      </c>
      <c r="AK21" s="1">
        <f t="shared" si="19"/>
        <v>0.69000000000000028</v>
      </c>
      <c r="AM21" s="1">
        <v>13</v>
      </c>
      <c r="AN21" s="1">
        <f t="shared" si="20"/>
        <v>1</v>
      </c>
      <c r="AO21" s="1">
        <f t="shared" si="21"/>
        <v>1</v>
      </c>
      <c r="AP21" s="1">
        <f t="shared" si="22"/>
        <v>1</v>
      </c>
      <c r="AQ21" s="1">
        <f t="shared" si="23"/>
        <v>1</v>
      </c>
      <c r="AR21" s="1">
        <f t="shared" si="24"/>
        <v>0.99000000000000032</v>
      </c>
      <c r="AS21" s="1">
        <f t="shared" si="25"/>
        <v>0.89000000000000035</v>
      </c>
      <c r="AT21" s="1">
        <f t="shared" si="26"/>
        <v>0.74000000000000032</v>
      </c>
      <c r="AU21" s="1">
        <f t="shared" si="27"/>
        <v>0.64000000000000035</v>
      </c>
      <c r="AV21" s="1">
        <f t="shared" si="28"/>
        <v>0.49000000000000021</v>
      </c>
      <c r="AX21" s="1">
        <v>14</v>
      </c>
      <c r="AY21" s="1">
        <f t="shared" si="29"/>
        <v>1</v>
      </c>
      <c r="AZ21" s="1">
        <f t="shared" si="30"/>
        <v>0.99000000000000032</v>
      </c>
      <c r="BA21" s="1">
        <f t="shared" si="31"/>
        <v>0.89000000000000035</v>
      </c>
      <c r="BB21" s="1">
        <f t="shared" si="32"/>
        <v>0.79000000000000037</v>
      </c>
      <c r="BC21" s="1">
        <f t="shared" si="33"/>
        <v>0.64000000000000035</v>
      </c>
      <c r="BD21" s="1">
        <f t="shared" si="34"/>
        <v>0.49000000000000021</v>
      </c>
      <c r="BE21" s="1">
        <f t="shared" si="35"/>
        <v>0.44000000000000017</v>
      </c>
      <c r="BF21" s="1">
        <f t="shared" si="36"/>
        <v>0.42000000000000015</v>
      </c>
      <c r="BG21" s="1">
        <f t="shared" si="37"/>
        <v>0.40000000000000013</v>
      </c>
      <c r="BI21" s="1">
        <v>14</v>
      </c>
      <c r="BJ21" s="1">
        <f t="shared" si="38"/>
        <v>1</v>
      </c>
      <c r="BK21" s="1">
        <f t="shared" si="39"/>
        <v>0.89000000000000035</v>
      </c>
      <c r="BL21" s="1">
        <f t="shared" si="40"/>
        <v>0.79000000000000037</v>
      </c>
      <c r="BM21" s="1">
        <f t="shared" si="41"/>
        <v>0.69000000000000028</v>
      </c>
      <c r="BN21" s="1">
        <f t="shared" si="42"/>
        <v>0.64000000000000035</v>
      </c>
      <c r="BO21" s="1">
        <f t="shared" si="43"/>
        <v>0.49000000000000021</v>
      </c>
      <c r="BP21" s="1">
        <f t="shared" si="44"/>
        <v>0.44000000000000017</v>
      </c>
      <c r="BQ21" s="1">
        <f t="shared" si="45"/>
        <v>0.42000000000000015</v>
      </c>
      <c r="BR21" s="1">
        <f t="shared" si="46"/>
        <v>0.40000000000000013</v>
      </c>
    </row>
    <row r="22" spans="1:70" x14ac:dyDescent="0.15">
      <c r="A22" s="60"/>
      <c r="B22" s="3">
        <v>15</v>
      </c>
      <c r="C22" s="3"/>
      <c r="D22" s="26">
        <f>3*$J$2</f>
        <v>15</v>
      </c>
      <c r="E22" s="26">
        <v>50</v>
      </c>
      <c r="F22" s="3">
        <f>(MATCH(1,$AG$8:$AG$26,0)+1)/2</f>
        <v>9.5</v>
      </c>
      <c r="G22" s="3">
        <f t="shared" si="47"/>
        <v>142.5</v>
      </c>
      <c r="H22" s="3">
        <f t="shared" si="48"/>
        <v>386</v>
      </c>
      <c r="I22" s="3">
        <v>2</v>
      </c>
      <c r="J22" s="3">
        <f>$J$2</f>
        <v>5</v>
      </c>
      <c r="K22" s="3" t="s">
        <v>6</v>
      </c>
      <c r="L22" s="7"/>
      <c r="M22" s="2">
        <v>1400</v>
      </c>
      <c r="N22" s="1">
        <f t="shared" si="1"/>
        <v>13300</v>
      </c>
      <c r="Q22" s="1">
        <v>14</v>
      </c>
      <c r="R22" s="1">
        <f t="shared" si="2"/>
        <v>1</v>
      </c>
      <c r="S22" s="1">
        <f t="shared" si="3"/>
        <v>1</v>
      </c>
      <c r="T22" s="1">
        <f t="shared" si="4"/>
        <v>1</v>
      </c>
      <c r="U22" s="1">
        <f t="shared" si="5"/>
        <v>1</v>
      </c>
      <c r="V22" s="1">
        <f t="shared" si="6"/>
        <v>1</v>
      </c>
      <c r="W22" s="1">
        <f t="shared" si="7"/>
        <v>1</v>
      </c>
      <c r="X22" s="1">
        <f t="shared" si="8"/>
        <v>1</v>
      </c>
      <c r="Y22" s="1">
        <f t="shared" si="9"/>
        <v>1</v>
      </c>
      <c r="Z22" s="1">
        <f t="shared" si="10"/>
        <v>1</v>
      </c>
      <c r="AB22" s="1">
        <v>14</v>
      </c>
      <c r="AC22" s="1">
        <f t="shared" si="11"/>
        <v>1</v>
      </c>
      <c r="AD22" s="1">
        <f t="shared" si="12"/>
        <v>1</v>
      </c>
      <c r="AE22" s="1">
        <f t="shared" si="13"/>
        <v>1</v>
      </c>
      <c r="AF22" s="1">
        <f t="shared" si="14"/>
        <v>1</v>
      </c>
      <c r="AG22" s="1">
        <f t="shared" si="15"/>
        <v>0.92000000000000037</v>
      </c>
      <c r="AH22" s="1">
        <f t="shared" si="16"/>
        <v>0.92000000000000037</v>
      </c>
      <c r="AI22" s="1">
        <f t="shared" si="17"/>
        <v>0.8200000000000004</v>
      </c>
      <c r="AJ22" s="1">
        <f t="shared" si="18"/>
        <v>0.8200000000000004</v>
      </c>
      <c r="AK22" s="1">
        <f t="shared" si="19"/>
        <v>0.72000000000000031</v>
      </c>
      <c r="AM22" s="1">
        <v>14</v>
      </c>
      <c r="AN22" s="1">
        <f t="shared" si="20"/>
        <v>1</v>
      </c>
      <c r="AO22" s="1">
        <f t="shared" si="21"/>
        <v>1</v>
      </c>
      <c r="AP22" s="1">
        <f t="shared" si="22"/>
        <v>1</v>
      </c>
      <c r="AQ22" s="1">
        <f t="shared" si="23"/>
        <v>1</v>
      </c>
      <c r="AR22" s="1">
        <f t="shared" si="24"/>
        <v>1</v>
      </c>
      <c r="AS22" s="1">
        <f t="shared" si="25"/>
        <v>0.92000000000000037</v>
      </c>
      <c r="AT22" s="1">
        <f t="shared" si="26"/>
        <v>0.77000000000000035</v>
      </c>
      <c r="AU22" s="1">
        <f t="shared" si="27"/>
        <v>0.67000000000000037</v>
      </c>
      <c r="AV22" s="1">
        <f t="shared" si="28"/>
        <v>0.52000000000000024</v>
      </c>
      <c r="AX22" s="1">
        <v>15</v>
      </c>
      <c r="AY22" s="1">
        <f t="shared" si="29"/>
        <v>1</v>
      </c>
      <c r="AZ22" s="1">
        <f t="shared" si="30"/>
        <v>1</v>
      </c>
      <c r="BA22" s="1">
        <f t="shared" si="31"/>
        <v>0.92000000000000037</v>
      </c>
      <c r="BB22" s="1">
        <f t="shared" si="32"/>
        <v>0.8200000000000004</v>
      </c>
      <c r="BC22" s="1">
        <f t="shared" si="33"/>
        <v>0.67000000000000037</v>
      </c>
      <c r="BD22" s="1">
        <f t="shared" si="34"/>
        <v>0.52000000000000024</v>
      </c>
      <c r="BE22" s="1">
        <f t="shared" si="35"/>
        <v>0.4700000000000002</v>
      </c>
      <c r="BF22" s="1">
        <f t="shared" si="36"/>
        <v>0.45000000000000018</v>
      </c>
      <c r="BG22" s="1">
        <f t="shared" si="37"/>
        <v>0.43000000000000016</v>
      </c>
      <c r="BI22" s="1">
        <v>15</v>
      </c>
      <c r="BJ22" s="1">
        <f t="shared" si="38"/>
        <v>1</v>
      </c>
      <c r="BK22" s="1">
        <f t="shared" si="39"/>
        <v>0.92000000000000037</v>
      </c>
      <c r="BL22" s="1">
        <f t="shared" si="40"/>
        <v>0.8200000000000004</v>
      </c>
      <c r="BM22" s="1">
        <f t="shared" si="41"/>
        <v>0.72000000000000031</v>
      </c>
      <c r="BN22" s="1">
        <f t="shared" si="42"/>
        <v>0.67000000000000037</v>
      </c>
      <c r="BO22" s="1">
        <f t="shared" si="43"/>
        <v>0.52000000000000024</v>
      </c>
      <c r="BP22" s="1">
        <f t="shared" si="44"/>
        <v>0.4700000000000002</v>
      </c>
      <c r="BQ22" s="1">
        <f t="shared" si="45"/>
        <v>0.45000000000000018</v>
      </c>
      <c r="BR22" s="1">
        <f t="shared" si="46"/>
        <v>0.43000000000000016</v>
      </c>
    </row>
    <row r="23" spans="1:70" x14ac:dyDescent="0.15">
      <c r="A23" s="60"/>
      <c r="B23" s="3">
        <v>16</v>
      </c>
      <c r="C23" s="3"/>
      <c r="D23" s="26">
        <f>3*$J$2</f>
        <v>15</v>
      </c>
      <c r="E23" s="26">
        <v>50</v>
      </c>
      <c r="F23" s="3">
        <f>(MATCH(1,$AH$8:$AH$26,0)+1)/2</f>
        <v>9.5</v>
      </c>
      <c r="G23" s="3">
        <f t="shared" si="47"/>
        <v>142.5</v>
      </c>
      <c r="H23" s="3">
        <f t="shared" si="48"/>
        <v>307.5</v>
      </c>
      <c r="I23" s="3">
        <v>2</v>
      </c>
      <c r="J23" s="3">
        <f>$J$2</f>
        <v>5</v>
      </c>
      <c r="K23" s="3"/>
      <c r="L23" s="7"/>
      <c r="M23" s="2">
        <v>1500</v>
      </c>
      <c r="N23" s="1">
        <f t="shared" si="1"/>
        <v>14250</v>
      </c>
      <c r="Q23" s="1">
        <v>15</v>
      </c>
      <c r="R23" s="1">
        <f t="shared" si="2"/>
        <v>1</v>
      </c>
      <c r="S23" s="1">
        <f t="shared" si="3"/>
        <v>1</v>
      </c>
      <c r="T23" s="1">
        <f t="shared" si="4"/>
        <v>1</v>
      </c>
      <c r="U23" s="1">
        <f t="shared" si="5"/>
        <v>1</v>
      </c>
      <c r="V23" s="1">
        <f t="shared" si="6"/>
        <v>1</v>
      </c>
      <c r="W23" s="1">
        <f t="shared" si="7"/>
        <v>1</v>
      </c>
      <c r="X23" s="1">
        <f t="shared" si="8"/>
        <v>1</v>
      </c>
      <c r="Y23" s="1">
        <f t="shared" si="9"/>
        <v>1</v>
      </c>
      <c r="Z23" s="1">
        <f t="shared" si="10"/>
        <v>1</v>
      </c>
      <c r="AB23" s="1">
        <v>15</v>
      </c>
      <c r="AC23" s="1">
        <f t="shared" si="11"/>
        <v>1</v>
      </c>
      <c r="AD23" s="1">
        <f t="shared" si="12"/>
        <v>1</v>
      </c>
      <c r="AE23" s="1">
        <f t="shared" si="13"/>
        <v>1</v>
      </c>
      <c r="AF23" s="1">
        <f t="shared" si="14"/>
        <v>1</v>
      </c>
      <c r="AG23" s="1">
        <f t="shared" si="15"/>
        <v>0.9500000000000004</v>
      </c>
      <c r="AH23" s="1">
        <f t="shared" si="16"/>
        <v>0.9500000000000004</v>
      </c>
      <c r="AI23" s="1">
        <f t="shared" si="17"/>
        <v>0.85000000000000042</v>
      </c>
      <c r="AJ23" s="1">
        <f t="shared" si="18"/>
        <v>0.85000000000000042</v>
      </c>
      <c r="AK23" s="1">
        <f t="shared" si="19"/>
        <v>0.75000000000000033</v>
      </c>
      <c r="AM23" s="1">
        <v>15</v>
      </c>
      <c r="AN23" s="1">
        <f t="shared" si="20"/>
        <v>1</v>
      </c>
      <c r="AO23" s="1">
        <f t="shared" si="21"/>
        <v>1</v>
      </c>
      <c r="AP23" s="1">
        <f t="shared" si="22"/>
        <v>1</v>
      </c>
      <c r="AQ23" s="1">
        <f t="shared" si="23"/>
        <v>1</v>
      </c>
      <c r="AR23" s="1">
        <f t="shared" si="24"/>
        <v>1</v>
      </c>
      <c r="AS23" s="1">
        <f t="shared" si="25"/>
        <v>0.9500000000000004</v>
      </c>
      <c r="AT23" s="1">
        <f t="shared" si="26"/>
        <v>0.80000000000000038</v>
      </c>
      <c r="AU23" s="1">
        <f t="shared" si="27"/>
        <v>0.7000000000000004</v>
      </c>
      <c r="AV23" s="1">
        <f t="shared" si="28"/>
        <v>0.55000000000000027</v>
      </c>
      <c r="AX23" s="1">
        <v>16</v>
      </c>
      <c r="AY23" s="1">
        <f t="shared" si="29"/>
        <v>1</v>
      </c>
      <c r="AZ23" s="1">
        <f t="shared" si="30"/>
        <v>1</v>
      </c>
      <c r="BA23" s="1">
        <f t="shared" si="31"/>
        <v>0.9500000000000004</v>
      </c>
      <c r="BB23" s="1">
        <f t="shared" si="32"/>
        <v>0.85000000000000042</v>
      </c>
      <c r="BC23" s="1">
        <f t="shared" si="33"/>
        <v>0.7000000000000004</v>
      </c>
      <c r="BD23" s="1">
        <f t="shared" si="34"/>
        <v>0.55000000000000027</v>
      </c>
      <c r="BE23" s="1">
        <f t="shared" si="35"/>
        <v>0.50000000000000022</v>
      </c>
      <c r="BF23" s="1">
        <f t="shared" si="36"/>
        <v>0.4800000000000002</v>
      </c>
      <c r="BG23" s="1">
        <f t="shared" si="37"/>
        <v>0.46000000000000019</v>
      </c>
      <c r="BI23" s="1">
        <v>16</v>
      </c>
      <c r="BJ23" s="1">
        <f t="shared" si="38"/>
        <v>1</v>
      </c>
      <c r="BK23" s="1">
        <f t="shared" si="39"/>
        <v>0.9500000000000004</v>
      </c>
      <c r="BL23" s="1">
        <f t="shared" si="40"/>
        <v>0.85000000000000042</v>
      </c>
      <c r="BM23" s="1">
        <f t="shared" si="41"/>
        <v>0.75000000000000033</v>
      </c>
      <c r="BN23" s="1">
        <f t="shared" si="42"/>
        <v>0.7000000000000004</v>
      </c>
      <c r="BO23" s="1">
        <f t="shared" si="43"/>
        <v>0.55000000000000027</v>
      </c>
      <c r="BP23" s="1">
        <f t="shared" si="44"/>
        <v>0.50000000000000022</v>
      </c>
      <c r="BQ23" s="1">
        <f t="shared" si="45"/>
        <v>0.4800000000000002</v>
      </c>
      <c r="BR23" s="1">
        <f t="shared" si="46"/>
        <v>0.46000000000000019</v>
      </c>
    </row>
    <row r="24" spans="1:70" x14ac:dyDescent="0.15">
      <c r="A24" s="60"/>
      <c r="B24" s="3">
        <v>17</v>
      </c>
      <c r="C24" s="3"/>
      <c r="D24" s="26">
        <f>4*$J$2</f>
        <v>20</v>
      </c>
      <c r="E24" s="26">
        <v>40</v>
      </c>
      <c r="F24" s="3">
        <f>(MATCH(1,$AI$8:$AI$40,0)+1)/2</f>
        <v>11.5</v>
      </c>
      <c r="G24" s="3">
        <f t="shared" si="47"/>
        <v>230</v>
      </c>
      <c r="H24" s="3">
        <f t="shared" si="48"/>
        <v>616</v>
      </c>
      <c r="I24" s="3">
        <v>2</v>
      </c>
      <c r="J24" s="3">
        <f>$J$2</f>
        <v>5</v>
      </c>
      <c r="K24" s="3"/>
      <c r="L24" s="7"/>
      <c r="M24" s="2">
        <v>1600</v>
      </c>
      <c r="N24" s="1">
        <f t="shared" si="1"/>
        <v>18400</v>
      </c>
      <c r="Q24" s="1">
        <v>16</v>
      </c>
      <c r="R24" s="1">
        <f t="shared" si="2"/>
        <v>1</v>
      </c>
      <c r="S24" s="1">
        <f t="shared" si="3"/>
        <v>1</v>
      </c>
      <c r="T24" s="1">
        <f t="shared" si="4"/>
        <v>1</v>
      </c>
      <c r="U24" s="1">
        <f t="shared" si="5"/>
        <v>1</v>
      </c>
      <c r="V24" s="1">
        <f t="shared" si="6"/>
        <v>1</v>
      </c>
      <c r="W24" s="1">
        <f t="shared" si="7"/>
        <v>1</v>
      </c>
      <c r="X24" s="1">
        <f t="shared" si="8"/>
        <v>1</v>
      </c>
      <c r="Y24" s="1">
        <f t="shared" si="9"/>
        <v>1</v>
      </c>
      <c r="Z24" s="1">
        <f t="shared" si="10"/>
        <v>1</v>
      </c>
      <c r="AB24" s="1">
        <v>16</v>
      </c>
      <c r="AC24" s="1">
        <f t="shared" si="11"/>
        <v>1</v>
      </c>
      <c r="AD24" s="1">
        <f t="shared" si="12"/>
        <v>1</v>
      </c>
      <c r="AE24" s="1">
        <f t="shared" si="13"/>
        <v>1</v>
      </c>
      <c r="AF24" s="1">
        <f t="shared" si="14"/>
        <v>1</v>
      </c>
      <c r="AG24" s="1">
        <f t="shared" si="15"/>
        <v>0.98000000000000043</v>
      </c>
      <c r="AH24" s="1">
        <f t="shared" si="16"/>
        <v>0.98000000000000043</v>
      </c>
      <c r="AI24" s="1">
        <f t="shared" si="17"/>
        <v>0.88000000000000045</v>
      </c>
      <c r="AJ24" s="1">
        <f t="shared" si="18"/>
        <v>0.88000000000000045</v>
      </c>
      <c r="AK24" s="1">
        <f t="shared" si="19"/>
        <v>0.78000000000000036</v>
      </c>
      <c r="AM24" s="1">
        <v>16</v>
      </c>
      <c r="AN24" s="1">
        <f t="shared" si="20"/>
        <v>1</v>
      </c>
      <c r="AO24" s="1">
        <f t="shared" si="21"/>
        <v>1</v>
      </c>
      <c r="AP24" s="1">
        <f t="shared" si="22"/>
        <v>1</v>
      </c>
      <c r="AQ24" s="1">
        <f t="shared" si="23"/>
        <v>1</v>
      </c>
      <c r="AR24" s="1">
        <f t="shared" si="24"/>
        <v>1</v>
      </c>
      <c r="AS24" s="1">
        <f t="shared" si="25"/>
        <v>0.98000000000000043</v>
      </c>
      <c r="AT24" s="1">
        <f t="shared" si="26"/>
        <v>0.8300000000000004</v>
      </c>
      <c r="AU24" s="1">
        <f t="shared" si="27"/>
        <v>0.73000000000000043</v>
      </c>
      <c r="AV24" s="1">
        <f t="shared" si="28"/>
        <v>0.58000000000000029</v>
      </c>
      <c r="AX24" s="1">
        <v>17</v>
      </c>
      <c r="AY24" s="1">
        <f t="shared" si="29"/>
        <v>1</v>
      </c>
      <c r="AZ24" s="1">
        <f t="shared" si="30"/>
        <v>1</v>
      </c>
      <c r="BA24" s="1">
        <f t="shared" si="31"/>
        <v>0.98000000000000043</v>
      </c>
      <c r="BB24" s="1">
        <f t="shared" si="32"/>
        <v>0.88000000000000045</v>
      </c>
      <c r="BC24" s="1">
        <f t="shared" si="33"/>
        <v>0.73000000000000043</v>
      </c>
      <c r="BD24" s="1">
        <f t="shared" si="34"/>
        <v>0.58000000000000029</v>
      </c>
      <c r="BE24" s="1">
        <f t="shared" si="35"/>
        <v>0.53000000000000025</v>
      </c>
      <c r="BF24" s="1">
        <f t="shared" si="36"/>
        <v>0.51000000000000023</v>
      </c>
      <c r="BG24" s="1">
        <f t="shared" si="37"/>
        <v>0.49000000000000021</v>
      </c>
      <c r="BI24" s="1">
        <v>17</v>
      </c>
      <c r="BJ24" s="1">
        <f t="shared" si="38"/>
        <v>1</v>
      </c>
      <c r="BK24" s="1">
        <f t="shared" si="39"/>
        <v>0.98000000000000043</v>
      </c>
      <c r="BL24" s="1">
        <f t="shared" si="40"/>
        <v>0.88000000000000045</v>
      </c>
      <c r="BM24" s="1">
        <f t="shared" si="41"/>
        <v>0.78000000000000036</v>
      </c>
      <c r="BN24" s="1">
        <f t="shared" si="42"/>
        <v>0.73000000000000043</v>
      </c>
      <c r="BO24" s="1">
        <f t="shared" si="43"/>
        <v>0.58000000000000029</v>
      </c>
      <c r="BP24" s="1">
        <f t="shared" si="44"/>
        <v>0.53000000000000025</v>
      </c>
      <c r="BQ24" s="1">
        <f t="shared" si="45"/>
        <v>0.51000000000000023</v>
      </c>
      <c r="BR24" s="1">
        <f t="shared" si="46"/>
        <v>0.49000000000000021</v>
      </c>
    </row>
    <row r="25" spans="1:70" x14ac:dyDescent="0.15">
      <c r="A25" s="60"/>
      <c r="B25" s="3">
        <v>18</v>
      </c>
      <c r="C25" s="3"/>
      <c r="D25" s="26">
        <f>4*$J$2</f>
        <v>20</v>
      </c>
      <c r="E25" s="26">
        <v>40</v>
      </c>
      <c r="F25" s="3">
        <f>(MATCH(1,$AJ$8:$AJ$40,0)+1)/2</f>
        <v>11.5</v>
      </c>
      <c r="G25" s="3">
        <f t="shared" si="47"/>
        <v>230</v>
      </c>
      <c r="H25" s="3">
        <f t="shared" si="48"/>
        <v>537.5</v>
      </c>
      <c r="I25" s="3">
        <v>2</v>
      </c>
      <c r="J25" s="3">
        <f>$J$2</f>
        <v>5</v>
      </c>
      <c r="K25" s="3"/>
      <c r="L25" s="7"/>
      <c r="M25" s="2">
        <v>1700</v>
      </c>
      <c r="N25" s="1">
        <f t="shared" si="1"/>
        <v>19550</v>
      </c>
      <c r="Q25" s="1">
        <v>17</v>
      </c>
      <c r="R25" s="1">
        <f t="shared" si="2"/>
        <v>1</v>
      </c>
      <c r="S25" s="1">
        <f t="shared" si="3"/>
        <v>1</v>
      </c>
      <c r="T25" s="1">
        <f t="shared" si="4"/>
        <v>1</v>
      </c>
      <c r="U25" s="1">
        <f t="shared" si="5"/>
        <v>1</v>
      </c>
      <c r="V25" s="1">
        <f t="shared" si="6"/>
        <v>1</v>
      </c>
      <c r="W25" s="1">
        <f t="shared" si="7"/>
        <v>1</v>
      </c>
      <c r="X25" s="1">
        <f t="shared" si="8"/>
        <v>1</v>
      </c>
      <c r="Y25" s="1">
        <f t="shared" si="9"/>
        <v>1</v>
      </c>
      <c r="Z25" s="1">
        <f t="shared" si="10"/>
        <v>1</v>
      </c>
      <c r="AB25" s="1">
        <v>17</v>
      </c>
      <c r="AC25" s="1">
        <f t="shared" si="11"/>
        <v>1</v>
      </c>
      <c r="AD25" s="1">
        <f t="shared" si="12"/>
        <v>1</v>
      </c>
      <c r="AE25" s="1">
        <f t="shared" si="13"/>
        <v>1</v>
      </c>
      <c r="AF25" s="1">
        <f t="shared" si="14"/>
        <v>1</v>
      </c>
      <c r="AG25" s="1">
        <f t="shared" si="15"/>
        <v>1</v>
      </c>
      <c r="AH25" s="1">
        <f t="shared" si="16"/>
        <v>1</v>
      </c>
      <c r="AI25" s="1">
        <f t="shared" si="17"/>
        <v>0.91000000000000048</v>
      </c>
      <c r="AJ25" s="1">
        <f t="shared" si="18"/>
        <v>0.91000000000000048</v>
      </c>
      <c r="AK25" s="1">
        <f t="shared" si="19"/>
        <v>0.81000000000000039</v>
      </c>
      <c r="AM25" s="1">
        <v>17</v>
      </c>
      <c r="AN25" s="1">
        <f t="shared" si="20"/>
        <v>1</v>
      </c>
      <c r="AO25" s="1">
        <f t="shared" si="21"/>
        <v>1</v>
      </c>
      <c r="AP25" s="1">
        <f t="shared" si="22"/>
        <v>1</v>
      </c>
      <c r="AQ25" s="1">
        <f t="shared" si="23"/>
        <v>1</v>
      </c>
      <c r="AR25" s="1">
        <f t="shared" si="24"/>
        <v>1</v>
      </c>
      <c r="AS25" s="1">
        <f t="shared" si="25"/>
        <v>1</v>
      </c>
      <c r="AT25" s="1">
        <f t="shared" si="26"/>
        <v>0.86000000000000043</v>
      </c>
      <c r="AU25" s="1">
        <f t="shared" si="27"/>
        <v>0.76000000000000045</v>
      </c>
      <c r="AV25" s="1">
        <f t="shared" si="28"/>
        <v>0.61000000000000032</v>
      </c>
      <c r="AX25" s="1">
        <v>18</v>
      </c>
      <c r="AY25" s="1">
        <f t="shared" si="29"/>
        <v>1</v>
      </c>
      <c r="AZ25" s="1">
        <f t="shared" si="30"/>
        <v>1</v>
      </c>
      <c r="BA25" s="1">
        <f t="shared" si="31"/>
        <v>1</v>
      </c>
      <c r="BB25" s="1">
        <f t="shared" si="32"/>
        <v>0.91000000000000048</v>
      </c>
      <c r="BC25" s="1">
        <f t="shared" si="33"/>
        <v>0.76000000000000045</v>
      </c>
      <c r="BD25" s="1">
        <f t="shared" si="34"/>
        <v>0.61000000000000032</v>
      </c>
      <c r="BE25" s="1">
        <f t="shared" si="35"/>
        <v>0.56000000000000028</v>
      </c>
      <c r="BF25" s="1">
        <f t="shared" si="36"/>
        <v>0.54000000000000026</v>
      </c>
      <c r="BG25" s="1">
        <f t="shared" si="37"/>
        <v>0.52000000000000024</v>
      </c>
      <c r="BI25" s="1">
        <v>18</v>
      </c>
      <c r="BJ25" s="1">
        <f t="shared" si="38"/>
        <v>1</v>
      </c>
      <c r="BK25" s="1">
        <f t="shared" si="39"/>
        <v>1</v>
      </c>
      <c r="BL25" s="1">
        <f t="shared" si="40"/>
        <v>0.91000000000000048</v>
      </c>
      <c r="BM25" s="1">
        <f t="shared" si="41"/>
        <v>0.81000000000000039</v>
      </c>
      <c r="BN25" s="1">
        <f t="shared" si="42"/>
        <v>0.76000000000000045</v>
      </c>
      <c r="BO25" s="1">
        <f t="shared" si="43"/>
        <v>0.61000000000000032</v>
      </c>
      <c r="BP25" s="1">
        <f t="shared" si="44"/>
        <v>0.56000000000000028</v>
      </c>
      <c r="BQ25" s="1">
        <f t="shared" si="45"/>
        <v>0.54000000000000026</v>
      </c>
      <c r="BR25" s="1">
        <f t="shared" si="46"/>
        <v>0.52000000000000024</v>
      </c>
    </row>
    <row r="26" spans="1:70" x14ac:dyDescent="0.15">
      <c r="A26" s="60"/>
      <c r="B26" s="3">
        <v>19</v>
      </c>
      <c r="C26" s="3"/>
      <c r="D26" s="26">
        <f>5*$J$2</f>
        <v>25</v>
      </c>
      <c r="E26" s="26">
        <v>30</v>
      </c>
      <c r="F26" s="3">
        <f>(MATCH(1,$AK$8:$AK$46,0)+1)/2</f>
        <v>13</v>
      </c>
      <c r="G26" s="3">
        <f t="shared" si="47"/>
        <v>325</v>
      </c>
      <c r="H26" s="3">
        <f t="shared" si="48"/>
        <v>941</v>
      </c>
      <c r="I26" s="3">
        <v>2</v>
      </c>
      <c r="J26" s="3">
        <f>$J$2</f>
        <v>5</v>
      </c>
      <c r="K26" s="3"/>
      <c r="L26" s="7"/>
      <c r="M26" s="2">
        <v>1800</v>
      </c>
      <c r="N26" s="1">
        <f t="shared" si="1"/>
        <v>23400</v>
      </c>
      <c r="Q26" s="1">
        <v>18</v>
      </c>
      <c r="R26" s="1">
        <f t="shared" si="2"/>
        <v>1</v>
      </c>
      <c r="S26" s="1">
        <f t="shared" si="3"/>
        <v>1</v>
      </c>
      <c r="T26" s="1">
        <f t="shared" si="4"/>
        <v>1</v>
      </c>
      <c r="U26" s="1">
        <f t="shared" si="5"/>
        <v>1</v>
      </c>
      <c r="V26" s="1">
        <f t="shared" si="6"/>
        <v>1</v>
      </c>
      <c r="W26" s="1">
        <f t="shared" si="7"/>
        <v>1</v>
      </c>
      <c r="X26" s="1">
        <f t="shared" si="8"/>
        <v>1</v>
      </c>
      <c r="Y26" s="1">
        <f t="shared" si="9"/>
        <v>1</v>
      </c>
      <c r="Z26" s="1">
        <f t="shared" si="10"/>
        <v>1</v>
      </c>
      <c r="AB26" s="1">
        <v>18</v>
      </c>
      <c r="AC26" s="1">
        <f t="shared" si="11"/>
        <v>1</v>
      </c>
      <c r="AD26" s="1">
        <f t="shared" si="12"/>
        <v>1</v>
      </c>
      <c r="AE26" s="1">
        <f t="shared" si="13"/>
        <v>1</v>
      </c>
      <c r="AF26" s="1">
        <f t="shared" si="14"/>
        <v>1</v>
      </c>
      <c r="AG26" s="1">
        <f t="shared" si="15"/>
        <v>1</v>
      </c>
      <c r="AH26" s="1">
        <f t="shared" si="16"/>
        <v>1</v>
      </c>
      <c r="AI26" s="1">
        <f t="shared" si="17"/>
        <v>0.9400000000000005</v>
      </c>
      <c r="AJ26" s="1">
        <f t="shared" si="18"/>
        <v>0.9400000000000005</v>
      </c>
      <c r="AK26" s="1">
        <f t="shared" si="19"/>
        <v>0.84000000000000041</v>
      </c>
      <c r="AM26" s="1">
        <v>18</v>
      </c>
      <c r="AN26" s="1">
        <f t="shared" si="20"/>
        <v>1</v>
      </c>
      <c r="AO26" s="1">
        <f t="shared" si="21"/>
        <v>1</v>
      </c>
      <c r="AP26" s="1">
        <f t="shared" si="22"/>
        <v>1</v>
      </c>
      <c r="AQ26" s="1">
        <f t="shared" si="23"/>
        <v>1</v>
      </c>
      <c r="AR26" s="1">
        <f t="shared" si="24"/>
        <v>1</v>
      </c>
      <c r="AS26" s="1">
        <f t="shared" si="25"/>
        <v>1</v>
      </c>
      <c r="AT26" s="1">
        <f t="shared" si="26"/>
        <v>0.89000000000000046</v>
      </c>
      <c r="AU26" s="1">
        <f t="shared" si="27"/>
        <v>0.79000000000000048</v>
      </c>
      <c r="AV26" s="1">
        <f t="shared" si="28"/>
        <v>0.64000000000000035</v>
      </c>
      <c r="AX26" s="1">
        <v>19</v>
      </c>
      <c r="AY26" s="1">
        <f t="shared" si="29"/>
        <v>1</v>
      </c>
      <c r="AZ26" s="1">
        <f t="shared" si="30"/>
        <v>1</v>
      </c>
      <c r="BA26" s="1">
        <f t="shared" si="31"/>
        <v>1</v>
      </c>
      <c r="BB26" s="1">
        <f t="shared" si="32"/>
        <v>0.9400000000000005</v>
      </c>
      <c r="BC26" s="1">
        <f t="shared" si="33"/>
        <v>0.79000000000000048</v>
      </c>
      <c r="BD26" s="1">
        <f t="shared" si="34"/>
        <v>0.64000000000000035</v>
      </c>
      <c r="BE26" s="1">
        <f t="shared" si="35"/>
        <v>0.5900000000000003</v>
      </c>
      <c r="BF26" s="1">
        <f t="shared" si="36"/>
        <v>0.57000000000000028</v>
      </c>
      <c r="BG26" s="1">
        <f t="shared" si="37"/>
        <v>0.55000000000000027</v>
      </c>
      <c r="BI26" s="1">
        <v>19</v>
      </c>
      <c r="BJ26" s="1">
        <f t="shared" si="38"/>
        <v>1</v>
      </c>
      <c r="BK26" s="1">
        <f t="shared" si="39"/>
        <v>1</v>
      </c>
      <c r="BL26" s="1">
        <f t="shared" si="40"/>
        <v>0.9400000000000005</v>
      </c>
      <c r="BM26" s="1">
        <f t="shared" si="41"/>
        <v>0.84000000000000041</v>
      </c>
      <c r="BN26" s="1">
        <f t="shared" si="42"/>
        <v>0.79000000000000048</v>
      </c>
      <c r="BO26" s="1">
        <f t="shared" si="43"/>
        <v>0.64000000000000035</v>
      </c>
      <c r="BP26" s="1">
        <f t="shared" si="44"/>
        <v>0.5900000000000003</v>
      </c>
      <c r="BQ26" s="1">
        <f t="shared" si="45"/>
        <v>0.57000000000000028</v>
      </c>
      <c r="BR26" s="1">
        <f t="shared" si="46"/>
        <v>0.55000000000000027</v>
      </c>
    </row>
    <row r="27" spans="1:70" ht="14.25" thickBot="1" x14ac:dyDescent="0.2">
      <c r="A27" s="61"/>
      <c r="B27" s="6">
        <v>20</v>
      </c>
      <c r="C27" s="6"/>
      <c r="D27" s="27"/>
      <c r="E27" s="27"/>
      <c r="F27" s="6"/>
      <c r="G27" s="6"/>
      <c r="H27" s="6"/>
      <c r="I27" s="6"/>
      <c r="J27" s="6"/>
      <c r="K27" s="6"/>
      <c r="L27" s="5"/>
      <c r="M27" s="2"/>
      <c r="Q27" s="1">
        <v>19</v>
      </c>
      <c r="R27" s="1">
        <f t="shared" si="2"/>
        <v>1</v>
      </c>
      <c r="S27" s="1">
        <f t="shared" si="3"/>
        <v>1</v>
      </c>
      <c r="T27" s="1">
        <f t="shared" si="4"/>
        <v>1</v>
      </c>
      <c r="U27" s="1">
        <f t="shared" si="5"/>
        <v>1</v>
      </c>
      <c r="V27" s="1">
        <f t="shared" si="6"/>
        <v>1</v>
      </c>
      <c r="W27" s="1">
        <f t="shared" si="7"/>
        <v>1</v>
      </c>
      <c r="X27" s="1">
        <f t="shared" si="8"/>
        <v>1</v>
      </c>
      <c r="Y27" s="1">
        <f t="shared" si="9"/>
        <v>1</v>
      </c>
      <c r="Z27" s="1">
        <f t="shared" si="10"/>
        <v>1</v>
      </c>
      <c r="AB27" s="1">
        <v>19</v>
      </c>
      <c r="AC27" s="1">
        <f t="shared" si="11"/>
        <v>1</v>
      </c>
      <c r="AD27" s="1">
        <f t="shared" si="12"/>
        <v>1</v>
      </c>
      <c r="AE27" s="1">
        <f t="shared" si="13"/>
        <v>1</v>
      </c>
      <c r="AF27" s="1">
        <f t="shared" si="14"/>
        <v>1</v>
      </c>
      <c r="AG27" s="1">
        <f t="shared" si="15"/>
        <v>1</v>
      </c>
      <c r="AH27" s="1">
        <f t="shared" si="16"/>
        <v>1</v>
      </c>
      <c r="AI27" s="1">
        <f t="shared" si="17"/>
        <v>0.97000000000000053</v>
      </c>
      <c r="AJ27" s="1">
        <f t="shared" si="18"/>
        <v>0.97000000000000053</v>
      </c>
      <c r="AK27" s="1">
        <f t="shared" si="19"/>
        <v>0.87000000000000044</v>
      </c>
      <c r="AM27" s="1">
        <v>19</v>
      </c>
      <c r="AN27" s="1">
        <f t="shared" si="20"/>
        <v>1</v>
      </c>
      <c r="AO27" s="1">
        <f t="shared" si="21"/>
        <v>1</v>
      </c>
      <c r="AP27" s="1">
        <f t="shared" si="22"/>
        <v>1</v>
      </c>
      <c r="AQ27" s="1">
        <f t="shared" si="23"/>
        <v>1</v>
      </c>
      <c r="AR27" s="1">
        <f t="shared" si="24"/>
        <v>1</v>
      </c>
      <c r="AS27" s="1">
        <f t="shared" si="25"/>
        <v>1</v>
      </c>
      <c r="AT27" s="1">
        <f t="shared" si="26"/>
        <v>0.92000000000000048</v>
      </c>
      <c r="AU27" s="1">
        <f t="shared" si="27"/>
        <v>0.82000000000000051</v>
      </c>
      <c r="AV27" s="1">
        <f t="shared" si="28"/>
        <v>0.67000000000000037</v>
      </c>
      <c r="AX27" s="1">
        <v>20</v>
      </c>
      <c r="AY27" s="1">
        <f t="shared" si="29"/>
        <v>1</v>
      </c>
      <c r="AZ27" s="1">
        <f t="shared" si="30"/>
        <v>1</v>
      </c>
      <c r="BA27" s="1">
        <f t="shared" si="31"/>
        <v>1</v>
      </c>
      <c r="BB27" s="1">
        <f t="shared" si="32"/>
        <v>0.97000000000000053</v>
      </c>
      <c r="BC27" s="1">
        <f t="shared" si="33"/>
        <v>0.82000000000000051</v>
      </c>
      <c r="BD27" s="1">
        <f t="shared" si="34"/>
        <v>0.67000000000000037</v>
      </c>
      <c r="BE27" s="1">
        <f t="shared" si="35"/>
        <v>0.62000000000000033</v>
      </c>
      <c r="BF27" s="1">
        <f t="shared" si="36"/>
        <v>0.60000000000000031</v>
      </c>
      <c r="BG27" s="1">
        <f t="shared" si="37"/>
        <v>0.58000000000000029</v>
      </c>
      <c r="BI27" s="1">
        <v>20</v>
      </c>
      <c r="BJ27" s="1">
        <f t="shared" si="38"/>
        <v>1</v>
      </c>
      <c r="BK27" s="1">
        <f t="shared" si="39"/>
        <v>1</v>
      </c>
      <c r="BL27" s="1">
        <f t="shared" si="40"/>
        <v>0.97000000000000053</v>
      </c>
      <c r="BM27" s="1">
        <f t="shared" si="41"/>
        <v>0.87000000000000044</v>
      </c>
      <c r="BN27" s="1">
        <f t="shared" si="42"/>
        <v>0.82000000000000051</v>
      </c>
      <c r="BO27" s="1">
        <f t="shared" si="43"/>
        <v>0.67000000000000037</v>
      </c>
      <c r="BP27" s="1">
        <f t="shared" si="44"/>
        <v>0.62000000000000033</v>
      </c>
      <c r="BQ27" s="1">
        <f t="shared" si="45"/>
        <v>0.60000000000000031</v>
      </c>
      <c r="BR27" s="1">
        <f t="shared" si="46"/>
        <v>0.58000000000000029</v>
      </c>
    </row>
    <row r="28" spans="1:70" x14ac:dyDescent="0.15">
      <c r="A28" s="65" t="s">
        <v>5</v>
      </c>
      <c r="B28" s="9">
        <v>21</v>
      </c>
      <c r="C28" s="9"/>
      <c r="D28" s="25">
        <f>4*$J$2</f>
        <v>20</v>
      </c>
      <c r="E28" s="25">
        <v>85</v>
      </c>
      <c r="F28" s="9">
        <f>(MATCH(1,$AN$8:$AN$26,0)+1)/2</f>
        <v>3.5</v>
      </c>
      <c r="G28" s="9">
        <f t="shared" ref="G28:G57" si="49">F28*D28</f>
        <v>70</v>
      </c>
      <c r="H28" s="9">
        <f>H26+G28</f>
        <v>1011</v>
      </c>
      <c r="I28" s="9">
        <v>3</v>
      </c>
      <c r="J28" s="9">
        <f>$J$2+2</f>
        <v>7</v>
      </c>
      <c r="K28" s="9" t="s">
        <v>4</v>
      </c>
      <c r="L28" s="8"/>
      <c r="M28" s="2">
        <v>3000</v>
      </c>
      <c r="N28" s="1">
        <f t="shared" si="1"/>
        <v>10500</v>
      </c>
      <c r="Q28" s="1">
        <v>20</v>
      </c>
      <c r="R28" s="1">
        <f t="shared" si="2"/>
        <v>1</v>
      </c>
      <c r="S28" s="1">
        <f t="shared" si="3"/>
        <v>1</v>
      </c>
      <c r="T28" s="1">
        <f t="shared" si="4"/>
        <v>1</v>
      </c>
      <c r="U28" s="1">
        <f t="shared" si="5"/>
        <v>1</v>
      </c>
      <c r="V28" s="1">
        <f t="shared" si="6"/>
        <v>1</v>
      </c>
      <c r="W28" s="1">
        <f t="shared" si="7"/>
        <v>1</v>
      </c>
      <c r="X28" s="1">
        <f t="shared" si="8"/>
        <v>1</v>
      </c>
      <c r="Y28" s="1">
        <f t="shared" si="9"/>
        <v>1</v>
      </c>
      <c r="Z28" s="1">
        <f t="shared" si="10"/>
        <v>1</v>
      </c>
      <c r="AB28" s="1">
        <v>20</v>
      </c>
      <c r="AC28" s="1">
        <f t="shared" si="11"/>
        <v>1</v>
      </c>
      <c r="AD28" s="1">
        <f t="shared" si="12"/>
        <v>1</v>
      </c>
      <c r="AE28" s="1">
        <f t="shared" si="13"/>
        <v>1</v>
      </c>
      <c r="AF28" s="1">
        <f t="shared" si="14"/>
        <v>1</v>
      </c>
      <c r="AG28" s="1">
        <f t="shared" si="15"/>
        <v>1</v>
      </c>
      <c r="AH28" s="1">
        <f t="shared" si="16"/>
        <v>1</v>
      </c>
      <c r="AI28" s="1">
        <f t="shared" si="17"/>
        <v>1.0000000000000004</v>
      </c>
      <c r="AJ28" s="1">
        <f t="shared" si="18"/>
        <v>1.0000000000000004</v>
      </c>
      <c r="AK28" s="1">
        <f t="shared" si="19"/>
        <v>0.90000000000000047</v>
      </c>
      <c r="AM28" s="1">
        <v>20</v>
      </c>
      <c r="AN28" s="1">
        <f t="shared" si="20"/>
        <v>1</v>
      </c>
      <c r="AO28" s="1">
        <f t="shared" si="21"/>
        <v>1</v>
      </c>
      <c r="AP28" s="1">
        <f t="shared" si="22"/>
        <v>1</v>
      </c>
      <c r="AQ28" s="1">
        <f t="shared" si="23"/>
        <v>1</v>
      </c>
      <c r="AR28" s="1">
        <f t="shared" si="24"/>
        <v>1</v>
      </c>
      <c r="AS28" s="1">
        <f t="shared" si="25"/>
        <v>1</v>
      </c>
      <c r="AT28" s="1">
        <f t="shared" si="26"/>
        <v>0.95000000000000051</v>
      </c>
      <c r="AU28" s="1">
        <f t="shared" si="27"/>
        <v>0.85000000000000053</v>
      </c>
      <c r="AV28" s="1">
        <f t="shared" si="28"/>
        <v>0.7000000000000004</v>
      </c>
      <c r="AX28" s="1">
        <v>21</v>
      </c>
      <c r="AY28" s="1">
        <f t="shared" si="29"/>
        <v>1</v>
      </c>
      <c r="AZ28" s="1">
        <f t="shared" si="30"/>
        <v>1</v>
      </c>
      <c r="BA28" s="1">
        <f t="shared" si="31"/>
        <v>1</v>
      </c>
      <c r="BB28" s="1">
        <f t="shared" si="32"/>
        <v>1.0000000000000004</v>
      </c>
      <c r="BC28" s="1">
        <f t="shared" si="33"/>
        <v>0.85000000000000053</v>
      </c>
      <c r="BD28" s="1">
        <f t="shared" si="34"/>
        <v>0.7000000000000004</v>
      </c>
      <c r="BE28" s="1">
        <f t="shared" si="35"/>
        <v>0.65000000000000036</v>
      </c>
      <c r="BF28" s="1">
        <f t="shared" si="36"/>
        <v>0.63000000000000034</v>
      </c>
      <c r="BG28" s="1">
        <f t="shared" si="37"/>
        <v>0.61000000000000032</v>
      </c>
      <c r="BI28" s="1">
        <v>21</v>
      </c>
      <c r="BJ28" s="1">
        <f t="shared" si="38"/>
        <v>1</v>
      </c>
      <c r="BK28" s="1">
        <f t="shared" si="39"/>
        <v>1</v>
      </c>
      <c r="BL28" s="1">
        <f t="shared" si="40"/>
        <v>1.0000000000000004</v>
      </c>
      <c r="BM28" s="1">
        <f t="shared" si="41"/>
        <v>0.90000000000000047</v>
      </c>
      <c r="BN28" s="1">
        <f t="shared" si="42"/>
        <v>0.85000000000000053</v>
      </c>
      <c r="BO28" s="1">
        <f t="shared" si="43"/>
        <v>0.7000000000000004</v>
      </c>
      <c r="BP28" s="1">
        <f t="shared" si="44"/>
        <v>0.65000000000000036</v>
      </c>
      <c r="BQ28" s="1">
        <f t="shared" si="45"/>
        <v>0.63000000000000034</v>
      </c>
      <c r="BR28" s="1">
        <f t="shared" si="46"/>
        <v>0.61000000000000032</v>
      </c>
    </row>
    <row r="29" spans="1:70" x14ac:dyDescent="0.15">
      <c r="A29" s="66"/>
      <c r="B29" s="3">
        <v>22</v>
      </c>
      <c r="C29" s="3"/>
      <c r="D29" s="26">
        <f>5*$J$2</f>
        <v>25</v>
      </c>
      <c r="E29" s="26">
        <v>75</v>
      </c>
      <c r="F29" s="3">
        <f>(MATCH(1,$AO$8:$AO$26,0)+1)/2</f>
        <v>5.5</v>
      </c>
      <c r="G29" s="3">
        <f t="shared" si="49"/>
        <v>137.5</v>
      </c>
      <c r="H29" s="3">
        <f t="shared" ref="H29:H36" si="50">H28+G29</f>
        <v>1148.5</v>
      </c>
      <c r="I29" s="3">
        <v>3</v>
      </c>
      <c r="J29" s="3">
        <f>$J$2+2</f>
        <v>7</v>
      </c>
      <c r="K29" s="3" t="s">
        <v>4</v>
      </c>
      <c r="L29" s="7"/>
      <c r="M29" s="2">
        <v>3200</v>
      </c>
      <c r="N29" s="1">
        <f t="shared" si="1"/>
        <v>17600</v>
      </c>
      <c r="Q29" s="1">
        <v>21</v>
      </c>
      <c r="R29" s="1">
        <f t="shared" si="2"/>
        <v>1</v>
      </c>
      <c r="S29" s="1">
        <f t="shared" si="3"/>
        <v>1</v>
      </c>
      <c r="T29" s="1">
        <f t="shared" si="4"/>
        <v>1</v>
      </c>
      <c r="U29" s="1">
        <f t="shared" si="5"/>
        <v>1</v>
      </c>
      <c r="V29" s="1">
        <f t="shared" si="6"/>
        <v>1</v>
      </c>
      <c r="W29" s="1">
        <f t="shared" si="7"/>
        <v>1</v>
      </c>
      <c r="X29" s="1">
        <f t="shared" si="8"/>
        <v>1</v>
      </c>
      <c r="Y29" s="1">
        <f t="shared" si="9"/>
        <v>1</v>
      </c>
      <c r="Z29" s="1">
        <f t="shared" si="10"/>
        <v>1</v>
      </c>
      <c r="AB29" s="1">
        <v>21</v>
      </c>
      <c r="AC29" s="1">
        <f t="shared" si="11"/>
        <v>1</v>
      </c>
      <c r="AD29" s="1">
        <f t="shared" si="12"/>
        <v>1</v>
      </c>
      <c r="AE29" s="1">
        <f t="shared" si="13"/>
        <v>1</v>
      </c>
      <c r="AF29" s="1">
        <f t="shared" si="14"/>
        <v>1</v>
      </c>
      <c r="AG29" s="1">
        <f t="shared" si="15"/>
        <v>1</v>
      </c>
      <c r="AH29" s="1">
        <f t="shared" si="16"/>
        <v>1</v>
      </c>
      <c r="AI29" s="1">
        <f t="shared" si="17"/>
        <v>1</v>
      </c>
      <c r="AJ29" s="1">
        <f t="shared" si="18"/>
        <v>1</v>
      </c>
      <c r="AK29" s="1">
        <f t="shared" si="19"/>
        <v>0.93000000000000049</v>
      </c>
      <c r="AM29" s="1">
        <v>21</v>
      </c>
      <c r="AN29" s="1">
        <f t="shared" si="20"/>
        <v>1</v>
      </c>
      <c r="AO29" s="1">
        <f t="shared" si="21"/>
        <v>1</v>
      </c>
      <c r="AP29" s="1">
        <f t="shared" si="22"/>
        <v>1</v>
      </c>
      <c r="AQ29" s="1">
        <f t="shared" si="23"/>
        <v>1</v>
      </c>
      <c r="AR29" s="1">
        <f t="shared" si="24"/>
        <v>1</v>
      </c>
      <c r="AS29" s="1">
        <f t="shared" si="25"/>
        <v>1</v>
      </c>
      <c r="AT29" s="1">
        <f t="shared" si="26"/>
        <v>0.98000000000000054</v>
      </c>
      <c r="AU29" s="1">
        <f t="shared" si="27"/>
        <v>0.88000000000000056</v>
      </c>
      <c r="AV29" s="1">
        <f t="shared" si="28"/>
        <v>0.73000000000000043</v>
      </c>
      <c r="AX29" s="1">
        <v>22</v>
      </c>
      <c r="AY29" s="1">
        <f t="shared" si="29"/>
        <v>1</v>
      </c>
      <c r="AZ29" s="1">
        <f t="shared" si="30"/>
        <v>1</v>
      </c>
      <c r="BA29" s="1">
        <f t="shared" si="31"/>
        <v>1</v>
      </c>
      <c r="BB29" s="1">
        <f t="shared" si="32"/>
        <v>1</v>
      </c>
      <c r="BC29" s="1">
        <f t="shared" si="33"/>
        <v>0.88000000000000056</v>
      </c>
      <c r="BD29" s="1">
        <f t="shared" si="34"/>
        <v>0.73000000000000043</v>
      </c>
      <c r="BE29" s="1">
        <f t="shared" si="35"/>
        <v>0.68000000000000038</v>
      </c>
      <c r="BF29" s="1">
        <f t="shared" si="36"/>
        <v>0.66000000000000036</v>
      </c>
      <c r="BG29" s="1">
        <f t="shared" si="37"/>
        <v>0.64000000000000035</v>
      </c>
      <c r="BI29" s="1">
        <v>22</v>
      </c>
      <c r="BJ29" s="1">
        <f t="shared" si="38"/>
        <v>1</v>
      </c>
      <c r="BK29" s="1">
        <f t="shared" si="39"/>
        <v>1</v>
      </c>
      <c r="BL29" s="1">
        <f t="shared" si="40"/>
        <v>1</v>
      </c>
      <c r="BM29" s="1">
        <f t="shared" si="41"/>
        <v>0.93000000000000049</v>
      </c>
      <c r="BN29" s="1">
        <f t="shared" si="42"/>
        <v>0.88000000000000056</v>
      </c>
      <c r="BO29" s="1">
        <f t="shared" si="43"/>
        <v>0.73000000000000043</v>
      </c>
      <c r="BP29" s="1">
        <f t="shared" si="44"/>
        <v>0.68000000000000038</v>
      </c>
      <c r="BQ29" s="1">
        <f t="shared" si="45"/>
        <v>0.66000000000000036</v>
      </c>
      <c r="BR29" s="1">
        <f t="shared" si="46"/>
        <v>0.64000000000000035</v>
      </c>
    </row>
    <row r="30" spans="1:70" x14ac:dyDescent="0.15">
      <c r="A30" s="66"/>
      <c r="B30" s="3">
        <v>23</v>
      </c>
      <c r="C30" s="3"/>
      <c r="D30" s="26">
        <f>5*$J$2</f>
        <v>25</v>
      </c>
      <c r="E30" s="26">
        <v>70</v>
      </c>
      <c r="F30" s="3">
        <f>(MATCH(1,$AP$8:$AP$26,0)+1)/2</f>
        <v>6.5</v>
      </c>
      <c r="G30" s="3">
        <f t="shared" si="49"/>
        <v>162.5</v>
      </c>
      <c r="H30" s="3">
        <f t="shared" si="50"/>
        <v>1311</v>
      </c>
      <c r="I30" s="3">
        <v>3</v>
      </c>
      <c r="J30" s="3">
        <f>$J$2+3</f>
        <v>8</v>
      </c>
      <c r="K30" s="3" t="s">
        <v>3</v>
      </c>
      <c r="L30" s="7"/>
      <c r="M30" s="2">
        <v>3400</v>
      </c>
      <c r="N30" s="1">
        <f t="shared" si="1"/>
        <v>22100</v>
      </c>
      <c r="Q30" s="1">
        <v>22</v>
      </c>
      <c r="R30" s="1">
        <f t="shared" si="2"/>
        <v>1</v>
      </c>
      <c r="S30" s="1">
        <f t="shared" si="3"/>
        <v>1</v>
      </c>
      <c r="T30" s="1">
        <f t="shared" si="4"/>
        <v>1</v>
      </c>
      <c r="U30" s="1">
        <f t="shared" si="5"/>
        <v>1</v>
      </c>
      <c r="V30" s="1">
        <f t="shared" si="6"/>
        <v>1</v>
      </c>
      <c r="W30" s="1">
        <f t="shared" si="7"/>
        <v>1</v>
      </c>
      <c r="X30" s="1">
        <f t="shared" si="8"/>
        <v>1</v>
      </c>
      <c r="Y30" s="1">
        <f t="shared" si="9"/>
        <v>1</v>
      </c>
      <c r="Z30" s="1">
        <f t="shared" si="10"/>
        <v>1</v>
      </c>
      <c r="AB30" s="1">
        <v>22</v>
      </c>
      <c r="AC30" s="1">
        <f t="shared" si="11"/>
        <v>1</v>
      </c>
      <c r="AD30" s="1">
        <f t="shared" si="12"/>
        <v>1</v>
      </c>
      <c r="AE30" s="1">
        <f t="shared" si="13"/>
        <v>1</v>
      </c>
      <c r="AF30" s="1">
        <f t="shared" si="14"/>
        <v>1</v>
      </c>
      <c r="AG30" s="1">
        <f t="shared" si="15"/>
        <v>1</v>
      </c>
      <c r="AH30" s="1">
        <f t="shared" si="16"/>
        <v>1</v>
      </c>
      <c r="AI30" s="1">
        <f t="shared" si="17"/>
        <v>1</v>
      </c>
      <c r="AJ30" s="1">
        <f t="shared" si="18"/>
        <v>1</v>
      </c>
      <c r="AK30" s="1">
        <f t="shared" si="19"/>
        <v>0.96000000000000052</v>
      </c>
      <c r="AM30" s="1">
        <v>22</v>
      </c>
      <c r="AN30" s="1">
        <f t="shared" si="20"/>
        <v>1</v>
      </c>
      <c r="AO30" s="1">
        <f t="shared" si="21"/>
        <v>1</v>
      </c>
      <c r="AP30" s="1">
        <f t="shared" si="22"/>
        <v>1</v>
      </c>
      <c r="AQ30" s="1">
        <f t="shared" si="23"/>
        <v>1</v>
      </c>
      <c r="AR30" s="1">
        <f t="shared" si="24"/>
        <v>1</v>
      </c>
      <c r="AS30" s="1">
        <f t="shared" si="25"/>
        <v>1</v>
      </c>
      <c r="AT30" s="1">
        <f t="shared" si="26"/>
        <v>1</v>
      </c>
      <c r="AU30" s="1">
        <f t="shared" si="27"/>
        <v>0.91000000000000059</v>
      </c>
      <c r="AV30" s="1">
        <f t="shared" si="28"/>
        <v>0.76000000000000045</v>
      </c>
      <c r="AX30" s="1">
        <v>23</v>
      </c>
      <c r="AY30" s="1">
        <f t="shared" si="29"/>
        <v>1</v>
      </c>
      <c r="AZ30" s="1">
        <f t="shared" si="30"/>
        <v>1</v>
      </c>
      <c r="BA30" s="1">
        <f t="shared" si="31"/>
        <v>1</v>
      </c>
      <c r="BB30" s="1">
        <f t="shared" si="32"/>
        <v>1</v>
      </c>
      <c r="BC30" s="1">
        <f t="shared" si="33"/>
        <v>0.91000000000000059</v>
      </c>
      <c r="BD30" s="1">
        <f t="shared" si="34"/>
        <v>0.76000000000000045</v>
      </c>
      <c r="BE30" s="1">
        <f t="shared" si="35"/>
        <v>0.71000000000000041</v>
      </c>
      <c r="BF30" s="1">
        <f t="shared" si="36"/>
        <v>0.69000000000000039</v>
      </c>
      <c r="BG30" s="1">
        <f t="shared" si="37"/>
        <v>0.67000000000000037</v>
      </c>
      <c r="BI30" s="1">
        <v>23</v>
      </c>
      <c r="BJ30" s="1">
        <f t="shared" si="38"/>
        <v>1</v>
      </c>
      <c r="BK30" s="1">
        <f t="shared" si="39"/>
        <v>1</v>
      </c>
      <c r="BL30" s="1">
        <f t="shared" si="40"/>
        <v>1</v>
      </c>
      <c r="BM30" s="1">
        <f t="shared" si="41"/>
        <v>0.96000000000000052</v>
      </c>
      <c r="BN30" s="1">
        <f t="shared" si="42"/>
        <v>0.91000000000000059</v>
      </c>
      <c r="BO30" s="1">
        <f t="shared" si="43"/>
        <v>0.76000000000000045</v>
      </c>
      <c r="BP30" s="1">
        <f t="shared" si="44"/>
        <v>0.71000000000000041</v>
      </c>
      <c r="BQ30" s="1">
        <f t="shared" si="45"/>
        <v>0.69000000000000039</v>
      </c>
      <c r="BR30" s="1">
        <f t="shared" si="46"/>
        <v>0.67000000000000037</v>
      </c>
    </row>
    <row r="31" spans="1:70" x14ac:dyDescent="0.15">
      <c r="A31" s="66"/>
      <c r="B31" s="3">
        <v>24</v>
      </c>
      <c r="C31" s="3"/>
      <c r="D31" s="26">
        <f>6*$J$2</f>
        <v>30</v>
      </c>
      <c r="E31" s="26">
        <v>65</v>
      </c>
      <c r="F31" s="3">
        <f>(MATCH(1,$AQ$8:$AQ$26,0)+1)/2</f>
        <v>7</v>
      </c>
      <c r="G31" s="3">
        <f t="shared" si="49"/>
        <v>210</v>
      </c>
      <c r="H31" s="3">
        <f t="shared" si="50"/>
        <v>1521</v>
      </c>
      <c r="I31" s="3">
        <v>3</v>
      </c>
      <c r="J31" s="3">
        <f>$J$2*2</f>
        <v>10</v>
      </c>
      <c r="K31" s="3" t="s">
        <v>2</v>
      </c>
      <c r="L31" s="7"/>
      <c r="M31" s="2">
        <v>3600</v>
      </c>
      <c r="N31" s="1">
        <f t="shared" si="1"/>
        <v>25200</v>
      </c>
      <c r="Q31" s="1">
        <v>23</v>
      </c>
      <c r="R31" s="1">
        <f t="shared" si="2"/>
        <v>1</v>
      </c>
      <c r="S31" s="1">
        <f t="shared" si="3"/>
        <v>1</v>
      </c>
      <c r="T31" s="1">
        <f t="shared" si="4"/>
        <v>1</v>
      </c>
      <c r="U31" s="1">
        <f t="shared" si="5"/>
        <v>1</v>
      </c>
      <c r="V31" s="1">
        <f t="shared" si="6"/>
        <v>1</v>
      </c>
      <c r="W31" s="1">
        <f t="shared" si="7"/>
        <v>1</v>
      </c>
      <c r="X31" s="1">
        <f t="shared" si="8"/>
        <v>1</v>
      </c>
      <c r="Y31" s="1">
        <f t="shared" si="9"/>
        <v>1</v>
      </c>
      <c r="Z31" s="1">
        <f t="shared" si="10"/>
        <v>1</v>
      </c>
      <c r="AB31" s="1">
        <v>23</v>
      </c>
      <c r="AC31" s="1">
        <f t="shared" si="11"/>
        <v>1</v>
      </c>
      <c r="AD31" s="1">
        <f t="shared" si="12"/>
        <v>1</v>
      </c>
      <c r="AE31" s="1">
        <f t="shared" si="13"/>
        <v>1</v>
      </c>
      <c r="AF31" s="1">
        <f t="shared" si="14"/>
        <v>1</v>
      </c>
      <c r="AG31" s="1">
        <f t="shared" si="15"/>
        <v>1</v>
      </c>
      <c r="AH31" s="1">
        <f t="shared" si="16"/>
        <v>1</v>
      </c>
      <c r="AI31" s="1">
        <f t="shared" si="17"/>
        <v>1</v>
      </c>
      <c r="AJ31" s="1">
        <f t="shared" si="18"/>
        <v>1</v>
      </c>
      <c r="AK31" s="1">
        <f t="shared" si="19"/>
        <v>0.99000000000000055</v>
      </c>
      <c r="AM31" s="1">
        <v>23</v>
      </c>
      <c r="AN31" s="1">
        <f t="shared" si="20"/>
        <v>1</v>
      </c>
      <c r="AO31" s="1">
        <f t="shared" si="21"/>
        <v>1</v>
      </c>
      <c r="AP31" s="1">
        <f t="shared" si="22"/>
        <v>1</v>
      </c>
      <c r="AQ31" s="1">
        <f t="shared" si="23"/>
        <v>1</v>
      </c>
      <c r="AR31" s="1">
        <f t="shared" si="24"/>
        <v>1</v>
      </c>
      <c r="AS31" s="1">
        <f t="shared" si="25"/>
        <v>1</v>
      </c>
      <c r="AT31" s="1">
        <f t="shared" si="26"/>
        <v>1</v>
      </c>
      <c r="AU31" s="1">
        <f t="shared" si="27"/>
        <v>0.94000000000000061</v>
      </c>
      <c r="AV31" s="1">
        <f t="shared" si="28"/>
        <v>0.79000000000000048</v>
      </c>
      <c r="AX31" s="1">
        <v>24</v>
      </c>
      <c r="AY31" s="1">
        <f t="shared" si="29"/>
        <v>1</v>
      </c>
      <c r="AZ31" s="1">
        <f t="shared" si="30"/>
        <v>1</v>
      </c>
      <c r="BA31" s="1">
        <f t="shared" si="31"/>
        <v>1</v>
      </c>
      <c r="BB31" s="1">
        <f t="shared" si="32"/>
        <v>1</v>
      </c>
      <c r="BC31" s="1">
        <f t="shared" si="33"/>
        <v>0.94000000000000061</v>
      </c>
      <c r="BD31" s="1">
        <f t="shared" si="34"/>
        <v>0.79000000000000048</v>
      </c>
      <c r="BE31" s="1">
        <f t="shared" si="35"/>
        <v>0.74000000000000044</v>
      </c>
      <c r="BF31" s="1">
        <f t="shared" si="36"/>
        <v>0.72000000000000042</v>
      </c>
      <c r="BG31" s="1">
        <f t="shared" si="37"/>
        <v>0.7000000000000004</v>
      </c>
      <c r="BI31" s="1">
        <v>24</v>
      </c>
      <c r="BJ31" s="1">
        <f t="shared" si="38"/>
        <v>1</v>
      </c>
      <c r="BK31" s="1">
        <f t="shared" si="39"/>
        <v>1</v>
      </c>
      <c r="BL31" s="1">
        <f t="shared" si="40"/>
        <v>1</v>
      </c>
      <c r="BM31" s="1">
        <f t="shared" si="41"/>
        <v>0.99000000000000055</v>
      </c>
      <c r="BN31" s="1">
        <f t="shared" si="42"/>
        <v>0.94000000000000061</v>
      </c>
      <c r="BO31" s="1">
        <f t="shared" si="43"/>
        <v>0.79000000000000048</v>
      </c>
      <c r="BP31" s="1">
        <f t="shared" si="44"/>
        <v>0.74000000000000044</v>
      </c>
      <c r="BQ31" s="1">
        <f t="shared" si="45"/>
        <v>0.72000000000000042</v>
      </c>
      <c r="BR31" s="1">
        <f t="shared" si="46"/>
        <v>0.7000000000000004</v>
      </c>
    </row>
    <row r="32" spans="1:70" x14ac:dyDescent="0.15">
      <c r="A32" s="66"/>
      <c r="B32" s="3">
        <v>25</v>
      </c>
      <c r="C32" s="3"/>
      <c r="D32" s="26">
        <f>6*$J$2</f>
        <v>30</v>
      </c>
      <c r="E32" s="26">
        <v>60</v>
      </c>
      <c r="F32" s="3">
        <f>(MATCH(1,$AR$8:$AR$26,0)+1)/2</f>
        <v>8</v>
      </c>
      <c r="G32" s="3">
        <f t="shared" si="49"/>
        <v>240</v>
      </c>
      <c r="H32" s="3">
        <f t="shared" si="50"/>
        <v>1761</v>
      </c>
      <c r="I32" s="3">
        <v>3</v>
      </c>
      <c r="J32" s="3">
        <f>$J$2*2</f>
        <v>10</v>
      </c>
      <c r="K32" s="3"/>
      <c r="L32" s="7"/>
      <c r="M32" s="2">
        <v>3800</v>
      </c>
      <c r="N32" s="1">
        <f t="shared" si="1"/>
        <v>30400</v>
      </c>
      <c r="Q32" s="1">
        <v>24</v>
      </c>
      <c r="R32" s="1">
        <f t="shared" si="2"/>
        <v>1</v>
      </c>
      <c r="S32" s="1">
        <f t="shared" si="3"/>
        <v>1</v>
      </c>
      <c r="T32" s="1">
        <f t="shared" si="4"/>
        <v>1</v>
      </c>
      <c r="U32" s="1">
        <f t="shared" si="5"/>
        <v>1</v>
      </c>
      <c r="V32" s="1">
        <f t="shared" si="6"/>
        <v>1</v>
      </c>
      <c r="W32" s="1">
        <f t="shared" si="7"/>
        <v>1</v>
      </c>
      <c r="X32" s="1">
        <f t="shared" si="8"/>
        <v>1</v>
      </c>
      <c r="Y32" s="1">
        <f t="shared" si="9"/>
        <v>1</v>
      </c>
      <c r="Z32" s="1">
        <f t="shared" si="10"/>
        <v>1</v>
      </c>
      <c r="AB32" s="1">
        <v>24</v>
      </c>
      <c r="AC32" s="1">
        <f t="shared" si="11"/>
        <v>1</v>
      </c>
      <c r="AD32" s="1">
        <f t="shared" si="12"/>
        <v>1</v>
      </c>
      <c r="AE32" s="1">
        <f t="shared" si="13"/>
        <v>1</v>
      </c>
      <c r="AF32" s="1">
        <f t="shared" si="14"/>
        <v>1</v>
      </c>
      <c r="AG32" s="1">
        <f t="shared" si="15"/>
        <v>1</v>
      </c>
      <c r="AH32" s="1">
        <f t="shared" si="16"/>
        <v>1</v>
      </c>
      <c r="AI32" s="1">
        <f t="shared" si="17"/>
        <v>1</v>
      </c>
      <c r="AJ32" s="1">
        <f t="shared" si="18"/>
        <v>1</v>
      </c>
      <c r="AK32" s="1">
        <f t="shared" si="19"/>
        <v>1</v>
      </c>
      <c r="AM32" s="1">
        <v>24</v>
      </c>
      <c r="AN32" s="1">
        <f t="shared" si="20"/>
        <v>1</v>
      </c>
      <c r="AO32" s="1">
        <f t="shared" si="21"/>
        <v>1</v>
      </c>
      <c r="AP32" s="1">
        <f t="shared" si="22"/>
        <v>1</v>
      </c>
      <c r="AQ32" s="1">
        <f t="shared" si="23"/>
        <v>1</v>
      </c>
      <c r="AR32" s="1">
        <f t="shared" si="24"/>
        <v>1</v>
      </c>
      <c r="AS32" s="1">
        <f t="shared" si="25"/>
        <v>1</v>
      </c>
      <c r="AT32" s="1">
        <f t="shared" si="26"/>
        <v>1</v>
      </c>
      <c r="AU32" s="1">
        <f t="shared" si="27"/>
        <v>0.97000000000000064</v>
      </c>
      <c r="AV32" s="1">
        <f t="shared" si="28"/>
        <v>0.82000000000000051</v>
      </c>
      <c r="AX32" s="1">
        <v>25</v>
      </c>
      <c r="AY32" s="1">
        <f t="shared" si="29"/>
        <v>1</v>
      </c>
      <c r="AZ32" s="1">
        <f t="shared" si="30"/>
        <v>1</v>
      </c>
      <c r="BA32" s="1">
        <f t="shared" si="31"/>
        <v>1</v>
      </c>
      <c r="BB32" s="1">
        <f t="shared" si="32"/>
        <v>1</v>
      </c>
      <c r="BC32" s="1">
        <f t="shared" si="33"/>
        <v>0.97000000000000064</v>
      </c>
      <c r="BD32" s="1">
        <f t="shared" si="34"/>
        <v>0.82000000000000051</v>
      </c>
      <c r="BE32" s="1">
        <f t="shared" si="35"/>
        <v>0.77000000000000046</v>
      </c>
      <c r="BF32" s="1">
        <f t="shared" si="36"/>
        <v>0.75000000000000044</v>
      </c>
      <c r="BG32" s="1">
        <f t="shared" si="37"/>
        <v>0.73000000000000043</v>
      </c>
      <c r="BI32" s="1">
        <v>25</v>
      </c>
      <c r="BJ32" s="1">
        <f t="shared" si="38"/>
        <v>1</v>
      </c>
      <c r="BK32" s="1">
        <f t="shared" si="39"/>
        <v>1</v>
      </c>
      <c r="BL32" s="1">
        <f t="shared" si="40"/>
        <v>1</v>
      </c>
      <c r="BM32" s="1">
        <f t="shared" si="41"/>
        <v>1</v>
      </c>
      <c r="BN32" s="1">
        <f t="shared" si="42"/>
        <v>0.97000000000000064</v>
      </c>
      <c r="BO32" s="1">
        <f t="shared" si="43"/>
        <v>0.82000000000000051</v>
      </c>
      <c r="BP32" s="1">
        <f t="shared" si="44"/>
        <v>0.77000000000000046</v>
      </c>
      <c r="BQ32" s="1">
        <f t="shared" si="45"/>
        <v>0.75000000000000044</v>
      </c>
      <c r="BR32" s="1">
        <f t="shared" si="46"/>
        <v>0.73000000000000043</v>
      </c>
    </row>
    <row r="33" spans="1:70" x14ac:dyDescent="0.15">
      <c r="A33" s="66"/>
      <c r="B33" s="3">
        <v>26</v>
      </c>
      <c r="C33" s="3"/>
      <c r="D33" s="26">
        <f>7*$J$2</f>
        <v>35</v>
      </c>
      <c r="E33" s="26">
        <v>50</v>
      </c>
      <c r="F33" s="3">
        <f>(MATCH(1,$AS$8:$AS$26,0)+1)/2</f>
        <v>9.5</v>
      </c>
      <c r="G33" s="3">
        <f t="shared" si="49"/>
        <v>332.5</v>
      </c>
      <c r="H33" s="3">
        <f t="shared" si="50"/>
        <v>2093.5</v>
      </c>
      <c r="I33" s="3">
        <v>3</v>
      </c>
      <c r="J33" s="3">
        <f>$J$2*2</f>
        <v>10</v>
      </c>
      <c r="K33" s="3"/>
      <c r="L33" s="7"/>
      <c r="M33" s="2">
        <v>4000</v>
      </c>
      <c r="N33" s="1">
        <f t="shared" si="1"/>
        <v>38000</v>
      </c>
      <c r="Q33" s="1">
        <v>25</v>
      </c>
      <c r="R33" s="1">
        <f t="shared" si="2"/>
        <v>1</v>
      </c>
      <c r="S33" s="1">
        <f t="shared" si="3"/>
        <v>1</v>
      </c>
      <c r="T33" s="1">
        <f t="shared" si="4"/>
        <v>1</v>
      </c>
      <c r="U33" s="1">
        <f t="shared" si="5"/>
        <v>1</v>
      </c>
      <c r="V33" s="1">
        <f t="shared" si="6"/>
        <v>1</v>
      </c>
      <c r="W33" s="1">
        <f t="shared" si="7"/>
        <v>1</v>
      </c>
      <c r="X33" s="1">
        <f t="shared" si="8"/>
        <v>1</v>
      </c>
      <c r="Y33" s="1">
        <f t="shared" si="9"/>
        <v>1</v>
      </c>
      <c r="Z33" s="1">
        <f t="shared" si="10"/>
        <v>1</v>
      </c>
      <c r="AB33" s="1">
        <v>25</v>
      </c>
      <c r="AC33" s="1">
        <f t="shared" si="11"/>
        <v>1</v>
      </c>
      <c r="AD33" s="1">
        <f t="shared" si="12"/>
        <v>1</v>
      </c>
      <c r="AE33" s="1">
        <f t="shared" si="13"/>
        <v>1</v>
      </c>
      <c r="AF33" s="1">
        <f t="shared" si="14"/>
        <v>1</v>
      </c>
      <c r="AG33" s="1">
        <f t="shared" si="15"/>
        <v>1</v>
      </c>
      <c r="AH33" s="1">
        <f t="shared" si="16"/>
        <v>1</v>
      </c>
      <c r="AI33" s="1">
        <f t="shared" si="17"/>
        <v>1</v>
      </c>
      <c r="AJ33" s="1">
        <f t="shared" si="18"/>
        <v>1</v>
      </c>
      <c r="AK33" s="1">
        <f t="shared" si="19"/>
        <v>1</v>
      </c>
      <c r="AM33" s="1">
        <v>25</v>
      </c>
      <c r="AN33" s="1">
        <f t="shared" si="20"/>
        <v>1</v>
      </c>
      <c r="AO33" s="1">
        <f t="shared" si="21"/>
        <v>1</v>
      </c>
      <c r="AP33" s="1">
        <f t="shared" si="22"/>
        <v>1</v>
      </c>
      <c r="AQ33" s="1">
        <f t="shared" si="23"/>
        <v>1</v>
      </c>
      <c r="AR33" s="1">
        <f t="shared" si="24"/>
        <v>1</v>
      </c>
      <c r="AS33" s="1">
        <f t="shared" si="25"/>
        <v>1</v>
      </c>
      <c r="AT33" s="1">
        <f t="shared" si="26"/>
        <v>1</v>
      </c>
      <c r="AU33" s="1">
        <f t="shared" si="27"/>
        <v>1.0000000000000007</v>
      </c>
      <c r="AV33" s="1">
        <f t="shared" si="28"/>
        <v>0.85000000000000053</v>
      </c>
      <c r="AX33" s="1">
        <v>26</v>
      </c>
      <c r="AY33" s="1">
        <f t="shared" si="29"/>
        <v>1</v>
      </c>
      <c r="AZ33" s="1">
        <f t="shared" si="30"/>
        <v>1</v>
      </c>
      <c r="BA33" s="1">
        <f t="shared" si="31"/>
        <v>1</v>
      </c>
      <c r="BB33" s="1">
        <f t="shared" si="32"/>
        <v>1</v>
      </c>
      <c r="BC33" s="1">
        <f t="shared" si="33"/>
        <v>1.0000000000000007</v>
      </c>
      <c r="BD33" s="1">
        <f t="shared" si="34"/>
        <v>0.85000000000000053</v>
      </c>
      <c r="BE33" s="1">
        <f t="shared" si="35"/>
        <v>0.80000000000000049</v>
      </c>
      <c r="BF33" s="1">
        <f t="shared" si="36"/>
        <v>0.78000000000000047</v>
      </c>
      <c r="BG33" s="1">
        <f t="shared" si="37"/>
        <v>0.76000000000000045</v>
      </c>
      <c r="BI33" s="1">
        <v>26</v>
      </c>
      <c r="BJ33" s="1">
        <f t="shared" si="38"/>
        <v>1</v>
      </c>
      <c r="BK33" s="1">
        <f t="shared" si="39"/>
        <v>1</v>
      </c>
      <c r="BL33" s="1">
        <f t="shared" si="40"/>
        <v>1</v>
      </c>
      <c r="BM33" s="1">
        <f t="shared" si="41"/>
        <v>1</v>
      </c>
      <c r="BN33" s="1">
        <f t="shared" si="42"/>
        <v>1.0000000000000007</v>
      </c>
      <c r="BO33" s="1">
        <f t="shared" si="43"/>
        <v>0.85000000000000053</v>
      </c>
      <c r="BP33" s="1">
        <f t="shared" si="44"/>
        <v>0.80000000000000049</v>
      </c>
      <c r="BQ33" s="1">
        <f t="shared" si="45"/>
        <v>0.78000000000000047</v>
      </c>
      <c r="BR33" s="1">
        <f t="shared" si="46"/>
        <v>0.76000000000000045</v>
      </c>
    </row>
    <row r="34" spans="1:70" x14ac:dyDescent="0.15">
      <c r="A34" s="66"/>
      <c r="B34" s="3">
        <v>27</v>
      </c>
      <c r="C34" s="3"/>
      <c r="D34" s="28">
        <f>2*$J$2*$J$2</f>
        <v>50</v>
      </c>
      <c r="E34" s="26">
        <v>35</v>
      </c>
      <c r="F34" s="3">
        <f>(MATCH(1,$AT$8:$AT$46,0)+1)/2</f>
        <v>12</v>
      </c>
      <c r="G34" s="3">
        <f t="shared" si="49"/>
        <v>600</v>
      </c>
      <c r="H34" s="3">
        <f t="shared" si="50"/>
        <v>2693.5</v>
      </c>
      <c r="I34" s="3">
        <v>3</v>
      </c>
      <c r="J34" s="3">
        <f t="shared" ref="J34:J39" si="51">$J$2*3</f>
        <v>15</v>
      </c>
      <c r="K34" s="3"/>
      <c r="L34" s="7"/>
      <c r="M34" s="2">
        <v>4200</v>
      </c>
      <c r="N34" s="1">
        <f t="shared" si="1"/>
        <v>50400</v>
      </c>
      <c r="Q34" s="1">
        <v>26</v>
      </c>
      <c r="R34" s="1">
        <f t="shared" si="2"/>
        <v>1</v>
      </c>
      <c r="S34" s="1">
        <f t="shared" si="3"/>
        <v>1</v>
      </c>
      <c r="T34" s="1">
        <f t="shared" si="4"/>
        <v>1</v>
      </c>
      <c r="U34" s="1">
        <f t="shared" si="5"/>
        <v>1</v>
      </c>
      <c r="V34" s="1">
        <f t="shared" si="6"/>
        <v>1</v>
      </c>
      <c r="W34" s="1">
        <f t="shared" si="7"/>
        <v>1</v>
      </c>
      <c r="X34" s="1">
        <f t="shared" si="8"/>
        <v>1</v>
      </c>
      <c r="Y34" s="1">
        <f t="shared" si="9"/>
        <v>1</v>
      </c>
      <c r="Z34" s="1">
        <f t="shared" si="10"/>
        <v>1</v>
      </c>
      <c r="AB34" s="1">
        <v>26</v>
      </c>
      <c r="AC34" s="1">
        <f t="shared" si="11"/>
        <v>1</v>
      </c>
      <c r="AD34" s="1">
        <f t="shared" si="12"/>
        <v>1</v>
      </c>
      <c r="AE34" s="1">
        <f t="shared" si="13"/>
        <v>1</v>
      </c>
      <c r="AF34" s="1">
        <f t="shared" si="14"/>
        <v>1</v>
      </c>
      <c r="AG34" s="1">
        <f t="shared" si="15"/>
        <v>1</v>
      </c>
      <c r="AH34" s="1">
        <f t="shared" si="16"/>
        <v>1</v>
      </c>
      <c r="AI34" s="1">
        <f t="shared" si="17"/>
        <v>1</v>
      </c>
      <c r="AJ34" s="1">
        <f t="shared" si="18"/>
        <v>1</v>
      </c>
      <c r="AK34" s="1">
        <f t="shared" si="19"/>
        <v>1</v>
      </c>
      <c r="AM34" s="1">
        <v>26</v>
      </c>
      <c r="AN34" s="1">
        <f t="shared" si="20"/>
        <v>1</v>
      </c>
      <c r="AO34" s="1">
        <f t="shared" si="21"/>
        <v>1</v>
      </c>
      <c r="AP34" s="1">
        <f t="shared" si="22"/>
        <v>1</v>
      </c>
      <c r="AQ34" s="1">
        <f t="shared" si="23"/>
        <v>1</v>
      </c>
      <c r="AR34" s="1">
        <f t="shared" si="24"/>
        <v>1</v>
      </c>
      <c r="AS34" s="1">
        <f t="shared" si="25"/>
        <v>1</v>
      </c>
      <c r="AT34" s="1">
        <f t="shared" si="26"/>
        <v>1</v>
      </c>
      <c r="AU34" s="1">
        <f t="shared" si="27"/>
        <v>1</v>
      </c>
      <c r="AV34" s="1">
        <f t="shared" si="28"/>
        <v>0.88000000000000056</v>
      </c>
      <c r="AX34" s="1">
        <v>27</v>
      </c>
      <c r="AY34" s="1">
        <f t="shared" si="29"/>
        <v>1</v>
      </c>
      <c r="AZ34" s="1">
        <f t="shared" si="30"/>
        <v>1</v>
      </c>
      <c r="BA34" s="1">
        <f t="shared" si="31"/>
        <v>1</v>
      </c>
      <c r="BB34" s="1">
        <f t="shared" si="32"/>
        <v>1</v>
      </c>
      <c r="BC34" s="1">
        <f t="shared" si="33"/>
        <v>1</v>
      </c>
      <c r="BD34" s="1">
        <f t="shared" si="34"/>
        <v>0.88000000000000056</v>
      </c>
      <c r="BE34" s="1">
        <f t="shared" si="35"/>
        <v>0.83000000000000052</v>
      </c>
      <c r="BF34" s="1">
        <f t="shared" si="36"/>
        <v>0.8100000000000005</v>
      </c>
      <c r="BG34" s="1">
        <f t="shared" si="37"/>
        <v>0.79000000000000048</v>
      </c>
      <c r="BI34" s="1">
        <v>27</v>
      </c>
      <c r="BJ34" s="1">
        <f t="shared" si="38"/>
        <v>1</v>
      </c>
      <c r="BK34" s="1">
        <f t="shared" si="39"/>
        <v>1</v>
      </c>
      <c r="BL34" s="1">
        <f t="shared" si="40"/>
        <v>1</v>
      </c>
      <c r="BM34" s="1">
        <f t="shared" si="41"/>
        <v>1</v>
      </c>
      <c r="BN34" s="1">
        <f t="shared" si="42"/>
        <v>1</v>
      </c>
      <c r="BO34" s="1">
        <f t="shared" si="43"/>
        <v>0.88000000000000056</v>
      </c>
      <c r="BP34" s="1">
        <f t="shared" si="44"/>
        <v>0.83000000000000052</v>
      </c>
      <c r="BQ34" s="1">
        <f t="shared" si="45"/>
        <v>0.8100000000000005</v>
      </c>
      <c r="BR34" s="1">
        <f t="shared" si="46"/>
        <v>0.79000000000000048</v>
      </c>
    </row>
    <row r="35" spans="1:70" x14ac:dyDescent="0.15">
      <c r="A35" s="66"/>
      <c r="B35" s="3">
        <v>28</v>
      </c>
      <c r="C35" s="3"/>
      <c r="D35" s="28">
        <f>3*$J$2*$J$2</f>
        <v>75</v>
      </c>
      <c r="E35" s="26">
        <v>25</v>
      </c>
      <c r="F35" s="3">
        <f>(MATCH(1,$AU$8:$AU$46,0)+1)/2</f>
        <v>14</v>
      </c>
      <c r="G35" s="3">
        <f t="shared" si="49"/>
        <v>1050</v>
      </c>
      <c r="H35" s="3">
        <f t="shared" si="50"/>
        <v>3743.5</v>
      </c>
      <c r="I35" s="3">
        <v>3</v>
      </c>
      <c r="J35" s="3">
        <f t="shared" si="51"/>
        <v>15</v>
      </c>
      <c r="K35" s="3"/>
      <c r="L35" s="7"/>
      <c r="M35" s="2">
        <v>4400</v>
      </c>
      <c r="N35" s="1">
        <f t="shared" si="1"/>
        <v>61600</v>
      </c>
      <c r="Q35" s="1">
        <v>27</v>
      </c>
      <c r="R35" s="1">
        <f t="shared" si="2"/>
        <v>1</v>
      </c>
      <c r="S35" s="1">
        <f t="shared" si="3"/>
        <v>1</v>
      </c>
      <c r="T35" s="1">
        <f t="shared" si="4"/>
        <v>1</v>
      </c>
      <c r="U35" s="1">
        <f t="shared" si="5"/>
        <v>1</v>
      </c>
      <c r="V35" s="1">
        <f t="shared" si="6"/>
        <v>1</v>
      </c>
      <c r="W35" s="1">
        <f t="shared" si="7"/>
        <v>1</v>
      </c>
      <c r="X35" s="1">
        <f t="shared" si="8"/>
        <v>1</v>
      </c>
      <c r="Y35" s="1">
        <f t="shared" si="9"/>
        <v>1</v>
      </c>
      <c r="Z35" s="1">
        <f t="shared" si="10"/>
        <v>1</v>
      </c>
      <c r="AB35" s="1">
        <v>27</v>
      </c>
      <c r="AC35" s="1">
        <f t="shared" si="11"/>
        <v>1</v>
      </c>
      <c r="AD35" s="1">
        <f t="shared" si="12"/>
        <v>1</v>
      </c>
      <c r="AE35" s="1">
        <f t="shared" si="13"/>
        <v>1</v>
      </c>
      <c r="AF35" s="1">
        <f t="shared" si="14"/>
        <v>1</v>
      </c>
      <c r="AG35" s="1">
        <f t="shared" si="15"/>
        <v>1</v>
      </c>
      <c r="AH35" s="1">
        <f t="shared" si="16"/>
        <v>1</v>
      </c>
      <c r="AI35" s="1">
        <f t="shared" si="17"/>
        <v>1</v>
      </c>
      <c r="AJ35" s="1">
        <f t="shared" si="18"/>
        <v>1</v>
      </c>
      <c r="AK35" s="1">
        <f t="shared" si="19"/>
        <v>1</v>
      </c>
      <c r="AM35" s="1">
        <v>27</v>
      </c>
      <c r="AN35" s="1">
        <f t="shared" si="20"/>
        <v>1</v>
      </c>
      <c r="AO35" s="1">
        <f t="shared" si="21"/>
        <v>1</v>
      </c>
      <c r="AP35" s="1">
        <f t="shared" si="22"/>
        <v>1</v>
      </c>
      <c r="AQ35" s="1">
        <f t="shared" si="23"/>
        <v>1</v>
      </c>
      <c r="AR35" s="1">
        <f t="shared" si="24"/>
        <v>1</v>
      </c>
      <c r="AS35" s="1">
        <f t="shared" si="25"/>
        <v>1</v>
      </c>
      <c r="AT35" s="1">
        <f t="shared" si="26"/>
        <v>1</v>
      </c>
      <c r="AU35" s="1">
        <f t="shared" si="27"/>
        <v>1</v>
      </c>
      <c r="AV35" s="1">
        <f t="shared" si="28"/>
        <v>0.91000000000000059</v>
      </c>
      <c r="AX35" s="1">
        <v>28</v>
      </c>
      <c r="AY35" s="1">
        <f t="shared" si="29"/>
        <v>1</v>
      </c>
      <c r="AZ35" s="1">
        <f t="shared" si="30"/>
        <v>1</v>
      </c>
      <c r="BA35" s="1">
        <f t="shared" si="31"/>
        <v>1</v>
      </c>
      <c r="BB35" s="1">
        <f t="shared" si="32"/>
        <v>1</v>
      </c>
      <c r="BC35" s="1">
        <f t="shared" si="33"/>
        <v>1</v>
      </c>
      <c r="BD35" s="1">
        <f t="shared" si="34"/>
        <v>0.91000000000000059</v>
      </c>
      <c r="BE35" s="1">
        <f t="shared" si="35"/>
        <v>0.86000000000000054</v>
      </c>
      <c r="BF35" s="1">
        <f t="shared" si="36"/>
        <v>0.84000000000000052</v>
      </c>
      <c r="BG35" s="1">
        <f t="shared" si="37"/>
        <v>0.82000000000000051</v>
      </c>
      <c r="BI35" s="1">
        <v>28</v>
      </c>
      <c r="BJ35" s="1">
        <f t="shared" si="38"/>
        <v>1</v>
      </c>
      <c r="BK35" s="1">
        <f t="shared" si="39"/>
        <v>1</v>
      </c>
      <c r="BL35" s="1">
        <f t="shared" si="40"/>
        <v>1</v>
      </c>
      <c r="BM35" s="1">
        <f t="shared" si="41"/>
        <v>1</v>
      </c>
      <c r="BN35" s="1">
        <f t="shared" si="42"/>
        <v>1</v>
      </c>
      <c r="BO35" s="1">
        <f t="shared" si="43"/>
        <v>0.91000000000000059</v>
      </c>
      <c r="BP35" s="1">
        <f t="shared" si="44"/>
        <v>0.86000000000000054</v>
      </c>
      <c r="BQ35" s="1">
        <f t="shared" si="45"/>
        <v>0.84000000000000052</v>
      </c>
      <c r="BR35" s="1">
        <f t="shared" si="46"/>
        <v>0.82000000000000051</v>
      </c>
    </row>
    <row r="36" spans="1:70" x14ac:dyDescent="0.15">
      <c r="A36" s="66"/>
      <c r="B36" s="3">
        <v>29</v>
      </c>
      <c r="C36" s="3"/>
      <c r="D36" s="28">
        <f>3*$J$2*$J$2</f>
        <v>75</v>
      </c>
      <c r="E36" s="26">
        <v>10</v>
      </c>
      <c r="F36" s="3">
        <f>(MATCH(1,$AV$8:$AV$46,0)+1)/2</f>
        <v>16.5</v>
      </c>
      <c r="G36" s="3">
        <f t="shared" si="49"/>
        <v>1237.5</v>
      </c>
      <c r="H36" s="3">
        <f t="shared" si="50"/>
        <v>4981</v>
      </c>
      <c r="I36" s="3">
        <v>3</v>
      </c>
      <c r="J36" s="3">
        <f t="shared" si="51"/>
        <v>15</v>
      </c>
      <c r="K36" s="3"/>
      <c r="L36" s="7"/>
      <c r="M36" s="2">
        <v>4600</v>
      </c>
      <c r="N36" s="1">
        <f t="shared" si="1"/>
        <v>75900</v>
      </c>
      <c r="Q36" s="1">
        <v>28</v>
      </c>
      <c r="R36" s="1">
        <f t="shared" si="2"/>
        <v>1</v>
      </c>
      <c r="S36" s="1">
        <f t="shared" si="3"/>
        <v>1</v>
      </c>
      <c r="T36" s="1">
        <f t="shared" si="4"/>
        <v>1</v>
      </c>
      <c r="U36" s="1">
        <f t="shared" si="5"/>
        <v>1</v>
      </c>
      <c r="V36" s="1">
        <f t="shared" si="6"/>
        <v>1</v>
      </c>
      <c r="W36" s="1">
        <f t="shared" si="7"/>
        <v>1</v>
      </c>
      <c r="X36" s="1">
        <f t="shared" si="8"/>
        <v>1</v>
      </c>
      <c r="Y36" s="1">
        <f t="shared" si="9"/>
        <v>1</v>
      </c>
      <c r="Z36" s="1">
        <f t="shared" si="10"/>
        <v>1</v>
      </c>
      <c r="AB36" s="1">
        <v>28</v>
      </c>
      <c r="AC36" s="1">
        <f t="shared" si="11"/>
        <v>1</v>
      </c>
      <c r="AD36" s="1">
        <f t="shared" si="12"/>
        <v>1</v>
      </c>
      <c r="AE36" s="1">
        <f t="shared" si="13"/>
        <v>1</v>
      </c>
      <c r="AF36" s="1">
        <f t="shared" si="14"/>
        <v>1</v>
      </c>
      <c r="AG36" s="1">
        <f t="shared" si="15"/>
        <v>1</v>
      </c>
      <c r="AH36" s="1">
        <f t="shared" si="16"/>
        <v>1</v>
      </c>
      <c r="AI36" s="1">
        <f t="shared" si="17"/>
        <v>1</v>
      </c>
      <c r="AJ36" s="1">
        <f t="shared" si="18"/>
        <v>1</v>
      </c>
      <c r="AK36" s="1">
        <f t="shared" si="19"/>
        <v>1</v>
      </c>
      <c r="AM36" s="1">
        <v>28</v>
      </c>
      <c r="AN36" s="1">
        <f t="shared" si="20"/>
        <v>1</v>
      </c>
      <c r="AO36" s="1">
        <f t="shared" si="21"/>
        <v>1</v>
      </c>
      <c r="AP36" s="1">
        <f t="shared" si="22"/>
        <v>1</v>
      </c>
      <c r="AQ36" s="1">
        <f t="shared" si="23"/>
        <v>1</v>
      </c>
      <c r="AR36" s="1">
        <f t="shared" si="24"/>
        <v>1</v>
      </c>
      <c r="AS36" s="1">
        <f t="shared" si="25"/>
        <v>1</v>
      </c>
      <c r="AT36" s="1">
        <f t="shared" si="26"/>
        <v>1</v>
      </c>
      <c r="AU36" s="1">
        <f t="shared" si="27"/>
        <v>1</v>
      </c>
      <c r="AV36" s="1">
        <f t="shared" si="28"/>
        <v>0.94000000000000061</v>
      </c>
      <c r="AX36" s="1">
        <v>29</v>
      </c>
      <c r="AY36" s="1">
        <f t="shared" si="29"/>
        <v>1</v>
      </c>
      <c r="AZ36" s="1">
        <f t="shared" si="30"/>
        <v>1</v>
      </c>
      <c r="BA36" s="1">
        <f t="shared" si="31"/>
        <v>1</v>
      </c>
      <c r="BB36" s="1">
        <f t="shared" si="32"/>
        <v>1</v>
      </c>
      <c r="BC36" s="1">
        <f t="shared" si="33"/>
        <v>1</v>
      </c>
      <c r="BD36" s="1">
        <f t="shared" si="34"/>
        <v>0.94000000000000061</v>
      </c>
      <c r="BE36" s="1">
        <f t="shared" si="35"/>
        <v>0.89000000000000057</v>
      </c>
      <c r="BF36" s="1">
        <f t="shared" si="36"/>
        <v>0.87000000000000055</v>
      </c>
      <c r="BG36" s="1">
        <f t="shared" si="37"/>
        <v>0.85000000000000053</v>
      </c>
      <c r="BI36" s="1">
        <v>29</v>
      </c>
      <c r="BJ36" s="1">
        <f t="shared" si="38"/>
        <v>1</v>
      </c>
      <c r="BK36" s="1">
        <f t="shared" si="39"/>
        <v>1</v>
      </c>
      <c r="BL36" s="1">
        <f t="shared" si="40"/>
        <v>1</v>
      </c>
      <c r="BM36" s="1">
        <f t="shared" si="41"/>
        <v>1</v>
      </c>
      <c r="BN36" s="1">
        <f t="shared" si="42"/>
        <v>1</v>
      </c>
      <c r="BO36" s="1">
        <f t="shared" si="43"/>
        <v>0.94000000000000061</v>
      </c>
      <c r="BP36" s="1">
        <f t="shared" si="44"/>
        <v>0.89000000000000057</v>
      </c>
      <c r="BQ36" s="1">
        <f t="shared" si="45"/>
        <v>0.87000000000000055</v>
      </c>
      <c r="BR36" s="1">
        <f t="shared" si="46"/>
        <v>0.85000000000000053</v>
      </c>
    </row>
    <row r="37" spans="1:70" x14ac:dyDescent="0.15">
      <c r="A37" s="66"/>
      <c r="B37" s="3">
        <v>30</v>
      </c>
      <c r="C37" s="3"/>
      <c r="D37" s="28">
        <f>4*$J$2*$J$2</f>
        <v>100</v>
      </c>
      <c r="E37" s="26"/>
      <c r="F37" s="3">
        <f>(MATCH(1,$AV$8:$AV$46,0)+1)/2</f>
        <v>16.5</v>
      </c>
      <c r="G37" s="3">
        <f t="shared" si="49"/>
        <v>1650</v>
      </c>
      <c r="H37" s="3">
        <f>H36</f>
        <v>4981</v>
      </c>
      <c r="I37" s="3">
        <v>3</v>
      </c>
      <c r="J37" s="3">
        <f t="shared" si="51"/>
        <v>15</v>
      </c>
      <c r="K37" s="3"/>
      <c r="L37" s="7"/>
      <c r="M37" s="2"/>
      <c r="Q37" s="1">
        <v>29</v>
      </c>
      <c r="R37" s="1">
        <f t="shared" si="2"/>
        <v>1</v>
      </c>
      <c r="S37" s="1">
        <f t="shared" si="3"/>
        <v>1</v>
      </c>
      <c r="T37" s="1">
        <f t="shared" si="4"/>
        <v>1</v>
      </c>
      <c r="U37" s="1">
        <f t="shared" si="5"/>
        <v>1</v>
      </c>
      <c r="V37" s="1">
        <f t="shared" si="6"/>
        <v>1</v>
      </c>
      <c r="W37" s="1">
        <f t="shared" si="7"/>
        <v>1</v>
      </c>
      <c r="X37" s="1">
        <f t="shared" si="8"/>
        <v>1</v>
      </c>
      <c r="Y37" s="1">
        <f t="shared" si="9"/>
        <v>1</v>
      </c>
      <c r="Z37" s="1">
        <f t="shared" si="10"/>
        <v>1</v>
      </c>
      <c r="AB37" s="1">
        <v>29</v>
      </c>
      <c r="AC37" s="1">
        <f t="shared" si="11"/>
        <v>1</v>
      </c>
      <c r="AD37" s="1">
        <f t="shared" si="12"/>
        <v>1</v>
      </c>
      <c r="AE37" s="1">
        <f t="shared" si="13"/>
        <v>1</v>
      </c>
      <c r="AF37" s="1">
        <f t="shared" si="14"/>
        <v>1</v>
      </c>
      <c r="AG37" s="1">
        <f t="shared" si="15"/>
        <v>1</v>
      </c>
      <c r="AH37" s="1">
        <f t="shared" si="16"/>
        <v>1</v>
      </c>
      <c r="AI37" s="1">
        <f t="shared" si="17"/>
        <v>1</v>
      </c>
      <c r="AJ37" s="1">
        <f t="shared" si="18"/>
        <v>1</v>
      </c>
      <c r="AK37" s="1">
        <f t="shared" si="19"/>
        <v>1</v>
      </c>
      <c r="AM37" s="1">
        <v>29</v>
      </c>
      <c r="AN37" s="1">
        <f t="shared" si="20"/>
        <v>1</v>
      </c>
      <c r="AO37" s="1">
        <f t="shared" si="21"/>
        <v>1</v>
      </c>
      <c r="AP37" s="1">
        <f t="shared" si="22"/>
        <v>1</v>
      </c>
      <c r="AQ37" s="1">
        <f t="shared" si="23"/>
        <v>1</v>
      </c>
      <c r="AR37" s="1">
        <f t="shared" si="24"/>
        <v>1</v>
      </c>
      <c r="AS37" s="1">
        <f t="shared" si="25"/>
        <v>1</v>
      </c>
      <c r="AT37" s="1">
        <f t="shared" si="26"/>
        <v>1</v>
      </c>
      <c r="AU37" s="1">
        <f t="shared" si="27"/>
        <v>1</v>
      </c>
      <c r="AV37" s="1">
        <f t="shared" si="28"/>
        <v>0.97000000000000064</v>
      </c>
      <c r="AX37" s="1">
        <v>30</v>
      </c>
      <c r="AY37" s="1">
        <f t="shared" si="29"/>
        <v>1</v>
      </c>
      <c r="AZ37" s="1">
        <f t="shared" si="30"/>
        <v>1</v>
      </c>
      <c r="BA37" s="1">
        <f t="shared" si="31"/>
        <v>1</v>
      </c>
      <c r="BB37" s="1">
        <f t="shared" si="32"/>
        <v>1</v>
      </c>
      <c r="BC37" s="1">
        <f t="shared" si="33"/>
        <v>1</v>
      </c>
      <c r="BD37" s="1">
        <f t="shared" si="34"/>
        <v>0.97000000000000064</v>
      </c>
      <c r="BE37" s="1">
        <f t="shared" si="35"/>
        <v>0.9200000000000006</v>
      </c>
      <c r="BF37" s="1">
        <f t="shared" si="36"/>
        <v>0.90000000000000058</v>
      </c>
      <c r="BG37" s="1">
        <f t="shared" si="37"/>
        <v>0.88000000000000056</v>
      </c>
      <c r="BI37" s="1">
        <v>30</v>
      </c>
      <c r="BJ37" s="1">
        <f t="shared" si="38"/>
        <v>1</v>
      </c>
      <c r="BK37" s="1">
        <f t="shared" si="39"/>
        <v>1</v>
      </c>
      <c r="BL37" s="1">
        <f t="shared" si="40"/>
        <v>1</v>
      </c>
      <c r="BM37" s="1">
        <f t="shared" si="41"/>
        <v>1</v>
      </c>
      <c r="BN37" s="1">
        <f t="shared" si="42"/>
        <v>1</v>
      </c>
      <c r="BO37" s="1">
        <f t="shared" si="43"/>
        <v>0.97000000000000064</v>
      </c>
      <c r="BP37" s="1">
        <f t="shared" si="44"/>
        <v>0.9200000000000006</v>
      </c>
      <c r="BQ37" s="1">
        <f t="shared" si="45"/>
        <v>0.90000000000000058</v>
      </c>
      <c r="BR37" s="1">
        <f t="shared" si="46"/>
        <v>0.88000000000000056</v>
      </c>
    </row>
    <row r="38" spans="1:70" x14ac:dyDescent="0.15">
      <c r="A38" s="66"/>
      <c r="B38" s="3">
        <v>31</v>
      </c>
      <c r="C38" s="3"/>
      <c r="D38" s="28">
        <f>4*$J$2*$J$2</f>
        <v>100</v>
      </c>
      <c r="E38" s="26"/>
      <c r="F38" s="3">
        <f>(MATCH(1,$AV$8:$AV$46,0)+1)/2</f>
        <v>16.5</v>
      </c>
      <c r="G38" s="3">
        <f t="shared" si="49"/>
        <v>1650</v>
      </c>
      <c r="H38" s="3">
        <f>H37</f>
        <v>4981</v>
      </c>
      <c r="I38" s="3">
        <v>3</v>
      </c>
      <c r="J38" s="3">
        <f t="shared" si="51"/>
        <v>15</v>
      </c>
      <c r="K38" s="3"/>
      <c r="L38" s="7"/>
      <c r="M38" s="2"/>
      <c r="Q38" s="1">
        <v>30</v>
      </c>
      <c r="R38" s="1">
        <f t="shared" si="2"/>
        <v>1</v>
      </c>
      <c r="S38" s="1">
        <f t="shared" si="3"/>
        <v>1</v>
      </c>
      <c r="T38" s="1">
        <f t="shared" si="4"/>
        <v>1</v>
      </c>
      <c r="U38" s="1">
        <f t="shared" si="5"/>
        <v>1</v>
      </c>
      <c r="V38" s="1">
        <f t="shared" si="6"/>
        <v>1</v>
      </c>
      <c r="W38" s="1">
        <f t="shared" si="7"/>
        <v>1</v>
      </c>
      <c r="X38" s="1">
        <f t="shared" si="8"/>
        <v>1</v>
      </c>
      <c r="Y38" s="1">
        <f t="shared" si="9"/>
        <v>1</v>
      </c>
      <c r="Z38" s="1">
        <f t="shared" si="10"/>
        <v>1</v>
      </c>
      <c r="AB38" s="1">
        <v>30</v>
      </c>
      <c r="AC38" s="1">
        <f t="shared" si="11"/>
        <v>1</v>
      </c>
      <c r="AD38" s="1">
        <f t="shared" si="12"/>
        <v>1</v>
      </c>
      <c r="AE38" s="1">
        <f t="shared" si="13"/>
        <v>1</v>
      </c>
      <c r="AF38" s="1">
        <f t="shared" si="14"/>
        <v>1</v>
      </c>
      <c r="AG38" s="1">
        <f t="shared" si="15"/>
        <v>1</v>
      </c>
      <c r="AH38" s="1">
        <f t="shared" si="16"/>
        <v>1</v>
      </c>
      <c r="AI38" s="1">
        <f t="shared" si="17"/>
        <v>1</v>
      </c>
      <c r="AJ38" s="1">
        <f t="shared" si="18"/>
        <v>1</v>
      </c>
      <c r="AK38" s="1">
        <f t="shared" si="19"/>
        <v>1</v>
      </c>
      <c r="AM38" s="1">
        <v>30</v>
      </c>
      <c r="AN38" s="1">
        <f t="shared" si="20"/>
        <v>1</v>
      </c>
      <c r="AO38" s="1">
        <f t="shared" si="21"/>
        <v>1</v>
      </c>
      <c r="AP38" s="1">
        <f t="shared" si="22"/>
        <v>1</v>
      </c>
      <c r="AQ38" s="1">
        <f t="shared" si="23"/>
        <v>1</v>
      </c>
      <c r="AR38" s="1">
        <f t="shared" si="24"/>
        <v>1</v>
      </c>
      <c r="AS38" s="1">
        <f t="shared" si="25"/>
        <v>1</v>
      </c>
      <c r="AT38" s="1">
        <f t="shared" si="26"/>
        <v>1</v>
      </c>
      <c r="AU38" s="1">
        <f t="shared" si="27"/>
        <v>1</v>
      </c>
      <c r="AV38" s="1">
        <f t="shared" si="28"/>
        <v>1.0000000000000007</v>
      </c>
      <c r="AX38" s="1">
        <v>31</v>
      </c>
      <c r="AY38" s="1">
        <f t="shared" si="29"/>
        <v>1</v>
      </c>
      <c r="AZ38" s="1">
        <f t="shared" si="30"/>
        <v>1</v>
      </c>
      <c r="BA38" s="1">
        <f t="shared" si="31"/>
        <v>1</v>
      </c>
      <c r="BB38" s="1">
        <f t="shared" si="32"/>
        <v>1</v>
      </c>
      <c r="BC38" s="1">
        <f t="shared" si="33"/>
        <v>1</v>
      </c>
      <c r="BD38" s="1">
        <f t="shared" si="34"/>
        <v>1.0000000000000007</v>
      </c>
      <c r="BE38" s="1">
        <f t="shared" si="35"/>
        <v>0.95000000000000062</v>
      </c>
      <c r="BF38" s="1">
        <f t="shared" si="36"/>
        <v>0.9300000000000006</v>
      </c>
      <c r="BG38" s="1">
        <f t="shared" si="37"/>
        <v>0.91000000000000059</v>
      </c>
      <c r="BI38" s="1">
        <v>31</v>
      </c>
      <c r="BJ38" s="1">
        <f t="shared" si="38"/>
        <v>1</v>
      </c>
      <c r="BK38" s="1">
        <f t="shared" si="39"/>
        <v>1</v>
      </c>
      <c r="BL38" s="1">
        <f t="shared" si="40"/>
        <v>1</v>
      </c>
      <c r="BM38" s="1">
        <f t="shared" si="41"/>
        <v>1</v>
      </c>
      <c r="BN38" s="1">
        <f t="shared" si="42"/>
        <v>1</v>
      </c>
      <c r="BO38" s="1">
        <f t="shared" si="43"/>
        <v>1.0000000000000007</v>
      </c>
      <c r="BP38" s="1">
        <f t="shared" si="44"/>
        <v>0.95000000000000062</v>
      </c>
      <c r="BQ38" s="1">
        <f t="shared" si="45"/>
        <v>0.9300000000000006</v>
      </c>
      <c r="BR38" s="1">
        <f t="shared" si="46"/>
        <v>0.91000000000000059</v>
      </c>
    </row>
    <row r="39" spans="1:70" ht="14.25" thickBot="1" x14ac:dyDescent="0.2">
      <c r="A39" s="67"/>
      <c r="B39" s="6">
        <v>32</v>
      </c>
      <c r="C39" s="6"/>
      <c r="D39" s="29">
        <f>4*$J$2*$J$2</f>
        <v>100</v>
      </c>
      <c r="E39" s="27"/>
      <c r="F39" s="6">
        <f>(MATCH(1,$AV$8:$AV$46,0)+1)/2</f>
        <v>16.5</v>
      </c>
      <c r="G39" s="6">
        <f t="shared" si="49"/>
        <v>1650</v>
      </c>
      <c r="H39" s="6">
        <f>H38</f>
        <v>4981</v>
      </c>
      <c r="I39" s="6">
        <v>3</v>
      </c>
      <c r="J39" s="6">
        <f t="shared" si="51"/>
        <v>15</v>
      </c>
      <c r="K39" s="6"/>
      <c r="L39" s="5"/>
      <c r="M39" s="2"/>
      <c r="Q39" s="1">
        <v>31</v>
      </c>
      <c r="R39" s="1">
        <f t="shared" si="2"/>
        <v>1</v>
      </c>
      <c r="S39" s="1">
        <f t="shared" si="3"/>
        <v>1</v>
      </c>
      <c r="T39" s="1">
        <f t="shared" si="4"/>
        <v>1</v>
      </c>
      <c r="U39" s="1">
        <f t="shared" si="5"/>
        <v>1</v>
      </c>
      <c r="V39" s="1">
        <f t="shared" si="6"/>
        <v>1</v>
      </c>
      <c r="W39" s="1">
        <f t="shared" si="7"/>
        <v>1</v>
      </c>
      <c r="X39" s="1">
        <f t="shared" si="8"/>
        <v>1</v>
      </c>
      <c r="Y39" s="1">
        <f t="shared" si="9"/>
        <v>1</v>
      </c>
      <c r="Z39" s="1">
        <f t="shared" si="10"/>
        <v>1</v>
      </c>
      <c r="AB39" s="1">
        <v>31</v>
      </c>
      <c r="AC39" s="1">
        <f t="shared" si="11"/>
        <v>1</v>
      </c>
      <c r="AD39" s="1">
        <f t="shared" si="12"/>
        <v>1</v>
      </c>
      <c r="AE39" s="1">
        <f t="shared" si="13"/>
        <v>1</v>
      </c>
      <c r="AF39" s="1">
        <f t="shared" si="14"/>
        <v>1</v>
      </c>
      <c r="AG39" s="1">
        <f t="shared" si="15"/>
        <v>1</v>
      </c>
      <c r="AH39" s="1">
        <f t="shared" si="16"/>
        <v>1</v>
      </c>
      <c r="AI39" s="1">
        <f t="shared" si="17"/>
        <v>1</v>
      </c>
      <c r="AJ39" s="1">
        <f t="shared" si="18"/>
        <v>1</v>
      </c>
      <c r="AK39" s="1">
        <f t="shared" si="19"/>
        <v>1</v>
      </c>
      <c r="AM39" s="1">
        <v>31</v>
      </c>
      <c r="AN39" s="1">
        <f t="shared" si="20"/>
        <v>1</v>
      </c>
      <c r="AO39" s="1">
        <f t="shared" si="21"/>
        <v>1</v>
      </c>
      <c r="AP39" s="1">
        <f t="shared" si="22"/>
        <v>1</v>
      </c>
      <c r="AQ39" s="1">
        <f t="shared" si="23"/>
        <v>1</v>
      </c>
      <c r="AR39" s="1">
        <f t="shared" si="24"/>
        <v>1</v>
      </c>
      <c r="AS39" s="1">
        <f t="shared" si="25"/>
        <v>1</v>
      </c>
      <c r="AT39" s="1">
        <f t="shared" si="26"/>
        <v>1</v>
      </c>
      <c r="AU39" s="1">
        <f t="shared" si="27"/>
        <v>1</v>
      </c>
      <c r="AV39" s="1">
        <f t="shared" si="28"/>
        <v>1</v>
      </c>
      <c r="AX39" s="1">
        <v>32</v>
      </c>
      <c r="AY39" s="1">
        <f t="shared" si="29"/>
        <v>1</v>
      </c>
      <c r="AZ39" s="1">
        <f t="shared" si="30"/>
        <v>1</v>
      </c>
      <c r="BA39" s="1">
        <f t="shared" si="31"/>
        <v>1</v>
      </c>
      <c r="BB39" s="1">
        <f t="shared" si="32"/>
        <v>1</v>
      </c>
      <c r="BC39" s="1">
        <f t="shared" si="33"/>
        <v>1</v>
      </c>
      <c r="BD39" s="1">
        <f t="shared" si="34"/>
        <v>1</v>
      </c>
      <c r="BE39" s="1">
        <f t="shared" si="35"/>
        <v>0.98000000000000065</v>
      </c>
      <c r="BF39" s="1">
        <f t="shared" si="36"/>
        <v>0.96000000000000063</v>
      </c>
      <c r="BG39" s="1">
        <f t="shared" si="37"/>
        <v>0.94000000000000061</v>
      </c>
      <c r="BI39" s="1">
        <v>32</v>
      </c>
      <c r="BJ39" s="1">
        <f t="shared" si="38"/>
        <v>1</v>
      </c>
      <c r="BK39" s="1">
        <f t="shared" si="39"/>
        <v>1</v>
      </c>
      <c r="BL39" s="1">
        <f t="shared" si="40"/>
        <v>1</v>
      </c>
      <c r="BM39" s="1">
        <f t="shared" si="41"/>
        <v>1</v>
      </c>
      <c r="BN39" s="1">
        <f t="shared" si="42"/>
        <v>1</v>
      </c>
      <c r="BO39" s="1">
        <f t="shared" si="43"/>
        <v>1</v>
      </c>
      <c r="BP39" s="1">
        <f t="shared" si="44"/>
        <v>0.98000000000000065</v>
      </c>
      <c r="BQ39" s="1">
        <f t="shared" si="45"/>
        <v>0.96000000000000063</v>
      </c>
      <c r="BR39" s="1">
        <f t="shared" si="46"/>
        <v>0.94000000000000061</v>
      </c>
    </row>
    <row r="40" spans="1:70" x14ac:dyDescent="0.15">
      <c r="A40" s="68" t="s">
        <v>1</v>
      </c>
      <c r="B40" s="9">
        <v>33</v>
      </c>
      <c r="C40" s="9"/>
      <c r="D40" s="30">
        <f>4*$J$2*$J$2</f>
        <v>100</v>
      </c>
      <c r="E40" s="25">
        <v>70</v>
      </c>
      <c r="F40" s="9">
        <f>(MATCH(1,AY$8:AY$46,0)+1)/2</f>
        <v>6.5</v>
      </c>
      <c r="G40" s="9">
        <f t="shared" si="49"/>
        <v>650</v>
      </c>
      <c r="H40" s="9">
        <f>H36+G40</f>
        <v>5631</v>
      </c>
      <c r="I40" s="9">
        <v>4</v>
      </c>
      <c r="J40" s="9">
        <f t="shared" ref="J40:J48" si="52">$J$2*$J$2</f>
        <v>25</v>
      </c>
      <c r="K40" s="9"/>
      <c r="L40" s="8"/>
      <c r="M40" s="2">
        <v>6000</v>
      </c>
      <c r="N40" s="1">
        <f t="shared" si="1"/>
        <v>39000</v>
      </c>
      <c r="Q40" s="1">
        <v>32</v>
      </c>
      <c r="R40" s="1">
        <f t="shared" si="2"/>
        <v>1</v>
      </c>
      <c r="S40" s="1">
        <f t="shared" si="3"/>
        <v>1</v>
      </c>
      <c r="T40" s="1">
        <f t="shared" si="4"/>
        <v>1</v>
      </c>
      <c r="U40" s="1">
        <f t="shared" si="5"/>
        <v>1</v>
      </c>
      <c r="V40" s="1">
        <f t="shared" si="6"/>
        <v>1</v>
      </c>
      <c r="W40" s="1">
        <f t="shared" si="7"/>
        <v>1</v>
      </c>
      <c r="X40" s="1">
        <f t="shared" si="8"/>
        <v>1</v>
      </c>
      <c r="Y40" s="1">
        <f t="shared" si="9"/>
        <v>1</v>
      </c>
      <c r="Z40" s="1">
        <f t="shared" si="10"/>
        <v>1</v>
      </c>
      <c r="AB40" s="1">
        <v>32</v>
      </c>
      <c r="AC40" s="1">
        <f t="shared" si="11"/>
        <v>1</v>
      </c>
      <c r="AD40" s="1">
        <f t="shared" si="12"/>
        <v>1</v>
      </c>
      <c r="AE40" s="1">
        <f t="shared" si="13"/>
        <v>1</v>
      </c>
      <c r="AF40" s="1">
        <f t="shared" si="14"/>
        <v>1</v>
      </c>
      <c r="AG40" s="1">
        <f t="shared" si="15"/>
        <v>1</v>
      </c>
      <c r="AH40" s="1">
        <f t="shared" si="16"/>
        <v>1</v>
      </c>
      <c r="AI40" s="1">
        <f t="shared" si="17"/>
        <v>1</v>
      </c>
      <c r="AJ40" s="1">
        <f t="shared" si="18"/>
        <v>1</v>
      </c>
      <c r="AK40" s="1">
        <f t="shared" si="19"/>
        <v>1</v>
      </c>
      <c r="AM40" s="1">
        <v>32</v>
      </c>
      <c r="AN40" s="1">
        <f t="shared" si="20"/>
        <v>1</v>
      </c>
      <c r="AO40" s="1">
        <f t="shared" si="21"/>
        <v>1</v>
      </c>
      <c r="AP40" s="1">
        <f t="shared" si="22"/>
        <v>1</v>
      </c>
      <c r="AQ40" s="1">
        <f t="shared" si="23"/>
        <v>1</v>
      </c>
      <c r="AR40" s="1">
        <f t="shared" si="24"/>
        <v>1</v>
      </c>
      <c r="AS40" s="1">
        <f t="shared" si="25"/>
        <v>1</v>
      </c>
      <c r="AT40" s="1">
        <f t="shared" si="26"/>
        <v>1</v>
      </c>
      <c r="AU40" s="1">
        <f t="shared" si="27"/>
        <v>1</v>
      </c>
      <c r="AV40" s="1">
        <f t="shared" si="28"/>
        <v>1</v>
      </c>
      <c r="AX40" s="1">
        <v>33</v>
      </c>
      <c r="AY40" s="1">
        <f t="shared" si="29"/>
        <v>1</v>
      </c>
      <c r="AZ40" s="1">
        <f t="shared" si="30"/>
        <v>1</v>
      </c>
      <c r="BA40" s="1">
        <f t="shared" si="31"/>
        <v>1</v>
      </c>
      <c r="BB40" s="1">
        <f t="shared" si="32"/>
        <v>1</v>
      </c>
      <c r="BC40" s="1">
        <f t="shared" si="33"/>
        <v>1</v>
      </c>
      <c r="BD40" s="1">
        <f t="shared" si="34"/>
        <v>1</v>
      </c>
      <c r="BE40" s="1">
        <f t="shared" si="35"/>
        <v>1</v>
      </c>
      <c r="BF40" s="1">
        <f t="shared" si="36"/>
        <v>0.99000000000000066</v>
      </c>
      <c r="BG40" s="1">
        <f t="shared" si="37"/>
        <v>0.97000000000000064</v>
      </c>
      <c r="BI40" s="1">
        <v>33</v>
      </c>
      <c r="BJ40" s="1">
        <f t="shared" si="38"/>
        <v>1</v>
      </c>
      <c r="BK40" s="1">
        <f t="shared" si="39"/>
        <v>1</v>
      </c>
      <c r="BL40" s="1">
        <f t="shared" si="40"/>
        <v>1</v>
      </c>
      <c r="BM40" s="1">
        <f t="shared" si="41"/>
        <v>1</v>
      </c>
      <c r="BN40" s="1">
        <f t="shared" si="42"/>
        <v>1</v>
      </c>
      <c r="BO40" s="1">
        <f t="shared" si="43"/>
        <v>1</v>
      </c>
      <c r="BP40" s="1">
        <f t="shared" si="44"/>
        <v>1</v>
      </c>
      <c r="BQ40" s="1">
        <f t="shared" si="45"/>
        <v>0.99000000000000066</v>
      </c>
      <c r="BR40" s="1">
        <f t="shared" si="46"/>
        <v>0.97000000000000064</v>
      </c>
    </row>
    <row r="41" spans="1:70" x14ac:dyDescent="0.15">
      <c r="A41" s="69"/>
      <c r="B41" s="3">
        <v>34</v>
      </c>
      <c r="C41" s="3"/>
      <c r="D41" s="28">
        <f>4*$J$2*$J$2</f>
        <v>100</v>
      </c>
      <c r="E41" s="26">
        <v>60</v>
      </c>
      <c r="F41" s="3">
        <f>(MATCH(1,AZ$8:AZ$46,0)+1)/2</f>
        <v>8</v>
      </c>
      <c r="G41" s="3">
        <f t="shared" si="49"/>
        <v>800</v>
      </c>
      <c r="H41" s="3">
        <f t="shared" ref="H41:H57" si="53">H40+G41</f>
        <v>6431</v>
      </c>
      <c r="I41" s="3">
        <v>4</v>
      </c>
      <c r="J41" s="3">
        <f t="shared" si="52"/>
        <v>25</v>
      </c>
      <c r="K41" s="3"/>
      <c r="L41" s="7"/>
      <c r="M41" s="2">
        <v>6300</v>
      </c>
      <c r="N41" s="1">
        <f t="shared" si="1"/>
        <v>50400</v>
      </c>
      <c r="Q41" s="1">
        <v>33</v>
      </c>
      <c r="R41" s="1">
        <f t="shared" si="2"/>
        <v>1</v>
      </c>
      <c r="S41" s="1">
        <f t="shared" si="3"/>
        <v>1</v>
      </c>
      <c r="T41" s="1">
        <f t="shared" si="4"/>
        <v>1</v>
      </c>
      <c r="U41" s="1">
        <f t="shared" si="5"/>
        <v>1</v>
      </c>
      <c r="V41" s="1">
        <f t="shared" si="6"/>
        <v>1</v>
      </c>
      <c r="W41" s="1">
        <f t="shared" si="7"/>
        <v>1</v>
      </c>
      <c r="X41" s="1">
        <f t="shared" si="8"/>
        <v>1</v>
      </c>
      <c r="Y41" s="1">
        <f t="shared" si="9"/>
        <v>1</v>
      </c>
      <c r="Z41" s="1">
        <f t="shared" si="10"/>
        <v>1</v>
      </c>
      <c r="AB41" s="1">
        <v>33</v>
      </c>
      <c r="AC41" s="1">
        <f t="shared" si="11"/>
        <v>1</v>
      </c>
      <c r="AD41" s="1">
        <f t="shared" si="12"/>
        <v>1</v>
      </c>
      <c r="AE41" s="1">
        <f t="shared" si="13"/>
        <v>1</v>
      </c>
      <c r="AF41" s="1">
        <f t="shared" si="14"/>
        <v>1</v>
      </c>
      <c r="AG41" s="1">
        <f t="shared" si="15"/>
        <v>1</v>
      </c>
      <c r="AH41" s="1">
        <f t="shared" si="16"/>
        <v>1</v>
      </c>
      <c r="AI41" s="1">
        <f t="shared" si="17"/>
        <v>1</v>
      </c>
      <c r="AJ41" s="1">
        <f t="shared" si="18"/>
        <v>1</v>
      </c>
      <c r="AK41" s="1">
        <f t="shared" si="19"/>
        <v>1</v>
      </c>
      <c r="AM41" s="1">
        <v>33</v>
      </c>
      <c r="AN41" s="1">
        <f t="shared" si="20"/>
        <v>1</v>
      </c>
      <c r="AO41" s="1">
        <f t="shared" si="21"/>
        <v>1</v>
      </c>
      <c r="AP41" s="1">
        <f t="shared" si="22"/>
        <v>1</v>
      </c>
      <c r="AQ41" s="1">
        <f t="shared" si="23"/>
        <v>1</v>
      </c>
      <c r="AR41" s="1">
        <f t="shared" si="24"/>
        <v>1</v>
      </c>
      <c r="AS41" s="1">
        <f t="shared" si="25"/>
        <v>1</v>
      </c>
      <c r="AT41" s="1">
        <f t="shared" si="26"/>
        <v>1</v>
      </c>
      <c r="AU41" s="1">
        <f t="shared" si="27"/>
        <v>1</v>
      </c>
      <c r="AV41" s="1">
        <f t="shared" si="28"/>
        <v>1</v>
      </c>
      <c r="AX41" s="1">
        <v>34</v>
      </c>
      <c r="AY41" s="1">
        <f t="shared" si="29"/>
        <v>1</v>
      </c>
      <c r="AZ41" s="1">
        <f t="shared" si="30"/>
        <v>1</v>
      </c>
      <c r="BA41" s="1">
        <f t="shared" si="31"/>
        <v>1</v>
      </c>
      <c r="BB41" s="1">
        <f t="shared" si="32"/>
        <v>1</v>
      </c>
      <c r="BC41" s="1">
        <f t="shared" si="33"/>
        <v>1</v>
      </c>
      <c r="BD41" s="1">
        <f t="shared" si="34"/>
        <v>1</v>
      </c>
      <c r="BE41" s="1">
        <f t="shared" si="35"/>
        <v>1</v>
      </c>
      <c r="BF41" s="1">
        <f t="shared" si="36"/>
        <v>1</v>
      </c>
      <c r="BG41" s="1">
        <f t="shared" si="37"/>
        <v>1.0000000000000007</v>
      </c>
      <c r="BI41" s="1">
        <v>34</v>
      </c>
      <c r="BJ41" s="1">
        <f t="shared" si="38"/>
        <v>1</v>
      </c>
      <c r="BK41" s="1">
        <f t="shared" si="39"/>
        <v>1</v>
      </c>
      <c r="BL41" s="1">
        <f t="shared" si="40"/>
        <v>1</v>
      </c>
      <c r="BM41" s="1">
        <f t="shared" si="41"/>
        <v>1</v>
      </c>
      <c r="BN41" s="1">
        <f t="shared" si="42"/>
        <v>1</v>
      </c>
      <c r="BO41" s="1">
        <f t="shared" si="43"/>
        <v>1</v>
      </c>
      <c r="BP41" s="1">
        <f t="shared" si="44"/>
        <v>1</v>
      </c>
      <c r="BQ41" s="1">
        <f t="shared" si="45"/>
        <v>1</v>
      </c>
      <c r="BR41" s="1">
        <f t="shared" si="46"/>
        <v>1.0000000000000007</v>
      </c>
    </row>
    <row r="42" spans="1:70" x14ac:dyDescent="0.15">
      <c r="A42" s="69"/>
      <c r="B42" s="3">
        <v>35</v>
      </c>
      <c r="C42" s="3"/>
      <c r="D42" s="28">
        <f>6*$J$2*$J$2</f>
        <v>150</v>
      </c>
      <c r="E42" s="26">
        <v>50</v>
      </c>
      <c r="F42" s="3">
        <f>(MATCH(1,BA$8:BA$46,0)+1)/2</f>
        <v>9.5</v>
      </c>
      <c r="G42" s="3">
        <f t="shared" si="49"/>
        <v>1425</v>
      </c>
      <c r="H42" s="3">
        <f t="shared" si="53"/>
        <v>7856</v>
      </c>
      <c r="I42" s="3">
        <v>4</v>
      </c>
      <c r="J42" s="3">
        <f t="shared" si="52"/>
        <v>25</v>
      </c>
      <c r="K42" s="3" t="s">
        <v>0</v>
      </c>
      <c r="L42" s="7"/>
      <c r="M42" s="2">
        <v>6600</v>
      </c>
      <c r="N42" s="1">
        <f t="shared" si="1"/>
        <v>62700</v>
      </c>
      <c r="Q42" s="1">
        <v>34</v>
      </c>
      <c r="R42" s="1">
        <f t="shared" si="2"/>
        <v>1</v>
      </c>
      <c r="S42" s="1">
        <f t="shared" si="3"/>
        <v>1</v>
      </c>
      <c r="T42" s="1">
        <f t="shared" si="4"/>
        <v>1</v>
      </c>
      <c r="U42" s="1">
        <f t="shared" si="5"/>
        <v>1</v>
      </c>
      <c r="V42" s="1">
        <f t="shared" si="6"/>
        <v>1</v>
      </c>
      <c r="W42" s="1">
        <f t="shared" si="7"/>
        <v>1</v>
      </c>
      <c r="X42" s="1">
        <f t="shared" si="8"/>
        <v>1</v>
      </c>
      <c r="Y42" s="1">
        <f t="shared" si="9"/>
        <v>1</v>
      </c>
      <c r="Z42" s="1">
        <f t="shared" si="10"/>
        <v>1</v>
      </c>
      <c r="AB42" s="1">
        <v>34</v>
      </c>
      <c r="AC42" s="1">
        <f t="shared" si="11"/>
        <v>1</v>
      </c>
      <c r="AD42" s="1">
        <f t="shared" si="12"/>
        <v>1</v>
      </c>
      <c r="AE42" s="1">
        <f t="shared" si="13"/>
        <v>1</v>
      </c>
      <c r="AF42" s="1">
        <f t="shared" si="14"/>
        <v>1</v>
      </c>
      <c r="AG42" s="1">
        <f t="shared" si="15"/>
        <v>1</v>
      </c>
      <c r="AH42" s="1">
        <f t="shared" si="16"/>
        <v>1</v>
      </c>
      <c r="AI42" s="1">
        <f t="shared" si="17"/>
        <v>1</v>
      </c>
      <c r="AJ42" s="1">
        <f t="shared" si="18"/>
        <v>1</v>
      </c>
      <c r="AK42" s="1">
        <f t="shared" si="19"/>
        <v>1</v>
      </c>
      <c r="AM42" s="1">
        <v>34</v>
      </c>
      <c r="AN42" s="1">
        <f t="shared" si="20"/>
        <v>1</v>
      </c>
      <c r="AO42" s="1">
        <f t="shared" si="21"/>
        <v>1</v>
      </c>
      <c r="AP42" s="1">
        <f t="shared" si="22"/>
        <v>1</v>
      </c>
      <c r="AQ42" s="1">
        <f t="shared" si="23"/>
        <v>1</v>
      </c>
      <c r="AR42" s="1">
        <f t="shared" si="24"/>
        <v>1</v>
      </c>
      <c r="AS42" s="1">
        <f t="shared" si="25"/>
        <v>1</v>
      </c>
      <c r="AT42" s="1">
        <f t="shared" si="26"/>
        <v>1</v>
      </c>
      <c r="AU42" s="1">
        <f t="shared" si="27"/>
        <v>1</v>
      </c>
      <c r="AV42" s="1">
        <f t="shared" si="28"/>
        <v>1</v>
      </c>
      <c r="AX42" s="1">
        <v>35</v>
      </c>
      <c r="AY42" s="1">
        <f t="shared" si="29"/>
        <v>1</v>
      </c>
      <c r="AZ42" s="1">
        <f t="shared" si="30"/>
        <v>1</v>
      </c>
      <c r="BA42" s="1">
        <f t="shared" si="31"/>
        <v>1</v>
      </c>
      <c r="BB42" s="1">
        <f t="shared" si="32"/>
        <v>1</v>
      </c>
      <c r="BC42" s="1">
        <f t="shared" si="33"/>
        <v>1</v>
      </c>
      <c r="BD42" s="1">
        <f t="shared" si="34"/>
        <v>1</v>
      </c>
      <c r="BE42" s="1">
        <f t="shared" si="35"/>
        <v>1</v>
      </c>
      <c r="BF42" s="1">
        <f t="shared" si="36"/>
        <v>1</v>
      </c>
      <c r="BG42" s="1">
        <f t="shared" si="37"/>
        <v>1</v>
      </c>
      <c r="BI42" s="1">
        <v>35</v>
      </c>
      <c r="BJ42" s="1">
        <f t="shared" si="38"/>
        <v>1</v>
      </c>
      <c r="BK42" s="1">
        <f t="shared" si="39"/>
        <v>1</v>
      </c>
      <c r="BL42" s="1">
        <f t="shared" si="40"/>
        <v>1</v>
      </c>
      <c r="BM42" s="1">
        <f t="shared" si="41"/>
        <v>1</v>
      </c>
      <c r="BN42" s="1">
        <f t="shared" si="42"/>
        <v>1</v>
      </c>
      <c r="BO42" s="1">
        <f t="shared" si="43"/>
        <v>1</v>
      </c>
      <c r="BP42" s="1">
        <f t="shared" si="44"/>
        <v>1</v>
      </c>
      <c r="BQ42" s="1">
        <f t="shared" si="45"/>
        <v>1</v>
      </c>
      <c r="BR42" s="1">
        <f t="shared" si="46"/>
        <v>1</v>
      </c>
    </row>
    <row r="43" spans="1:70" x14ac:dyDescent="0.15">
      <c r="A43" s="69"/>
      <c r="B43" s="3">
        <v>36</v>
      </c>
      <c r="C43" s="3"/>
      <c r="D43" s="28">
        <f>6*$J$2*$J$2</f>
        <v>150</v>
      </c>
      <c r="E43" s="26">
        <v>40</v>
      </c>
      <c r="F43" s="3">
        <f>(MATCH(1,BB$8:BB$46,0)+1)/2</f>
        <v>11.5</v>
      </c>
      <c r="G43" s="3">
        <f t="shared" si="49"/>
        <v>1725</v>
      </c>
      <c r="H43" s="3">
        <f t="shared" si="53"/>
        <v>9581</v>
      </c>
      <c r="I43" s="3">
        <v>4</v>
      </c>
      <c r="J43" s="3">
        <f t="shared" si="52"/>
        <v>25</v>
      </c>
      <c r="K43" s="3" t="s">
        <v>0</v>
      </c>
      <c r="L43" s="7"/>
      <c r="M43" s="2">
        <v>6900</v>
      </c>
      <c r="N43" s="1">
        <f t="shared" si="1"/>
        <v>79350</v>
      </c>
      <c r="Q43" s="1">
        <v>35</v>
      </c>
      <c r="R43" s="1">
        <f t="shared" si="2"/>
        <v>1</v>
      </c>
      <c r="S43" s="1">
        <f t="shared" si="3"/>
        <v>1</v>
      </c>
      <c r="T43" s="1">
        <f t="shared" si="4"/>
        <v>1</v>
      </c>
      <c r="U43" s="1">
        <f t="shared" si="5"/>
        <v>1</v>
      </c>
      <c r="V43" s="1">
        <f t="shared" si="6"/>
        <v>1</v>
      </c>
      <c r="W43" s="1">
        <f t="shared" si="7"/>
        <v>1</v>
      </c>
      <c r="X43" s="1">
        <f t="shared" si="8"/>
        <v>1</v>
      </c>
      <c r="Y43" s="1">
        <f t="shared" si="9"/>
        <v>1</v>
      </c>
      <c r="Z43" s="1">
        <f t="shared" si="10"/>
        <v>1</v>
      </c>
      <c r="AB43" s="1">
        <v>35</v>
      </c>
      <c r="AC43" s="1">
        <f t="shared" si="11"/>
        <v>1</v>
      </c>
      <c r="AD43" s="1">
        <f t="shared" si="12"/>
        <v>1</v>
      </c>
      <c r="AE43" s="1">
        <f t="shared" si="13"/>
        <v>1</v>
      </c>
      <c r="AF43" s="1">
        <f t="shared" si="14"/>
        <v>1</v>
      </c>
      <c r="AG43" s="1">
        <f t="shared" si="15"/>
        <v>1</v>
      </c>
      <c r="AH43" s="1">
        <f t="shared" si="16"/>
        <v>1</v>
      </c>
      <c r="AI43" s="1">
        <f t="shared" si="17"/>
        <v>1</v>
      </c>
      <c r="AJ43" s="1">
        <f t="shared" si="18"/>
        <v>1</v>
      </c>
      <c r="AK43" s="1">
        <f t="shared" si="19"/>
        <v>1</v>
      </c>
      <c r="AM43" s="1">
        <v>35</v>
      </c>
      <c r="AN43" s="1">
        <f t="shared" si="20"/>
        <v>1</v>
      </c>
      <c r="AO43" s="1">
        <f t="shared" si="21"/>
        <v>1</v>
      </c>
      <c r="AP43" s="1">
        <f t="shared" si="22"/>
        <v>1</v>
      </c>
      <c r="AQ43" s="1">
        <f t="shared" si="23"/>
        <v>1</v>
      </c>
      <c r="AR43" s="1">
        <f t="shared" si="24"/>
        <v>1</v>
      </c>
      <c r="AS43" s="1">
        <f t="shared" si="25"/>
        <v>1</v>
      </c>
      <c r="AT43" s="1">
        <f t="shared" si="26"/>
        <v>1</v>
      </c>
      <c r="AU43" s="1">
        <f t="shared" si="27"/>
        <v>1</v>
      </c>
      <c r="AV43" s="1">
        <f t="shared" si="28"/>
        <v>1</v>
      </c>
      <c r="AX43" s="1">
        <v>36</v>
      </c>
      <c r="AY43" s="1">
        <f t="shared" si="29"/>
        <v>1</v>
      </c>
      <c r="AZ43" s="1">
        <f t="shared" si="30"/>
        <v>1</v>
      </c>
      <c r="BA43" s="1">
        <f t="shared" si="31"/>
        <v>1</v>
      </c>
      <c r="BB43" s="1">
        <f t="shared" si="32"/>
        <v>1</v>
      </c>
      <c r="BC43" s="1">
        <f t="shared" si="33"/>
        <v>1</v>
      </c>
      <c r="BD43" s="1">
        <f t="shared" si="34"/>
        <v>1</v>
      </c>
      <c r="BE43" s="1">
        <f t="shared" si="35"/>
        <v>1</v>
      </c>
      <c r="BF43" s="1">
        <f t="shared" si="36"/>
        <v>1</v>
      </c>
      <c r="BG43" s="1">
        <f t="shared" si="37"/>
        <v>1</v>
      </c>
      <c r="BI43" s="1">
        <v>36</v>
      </c>
      <c r="BJ43" s="1">
        <f t="shared" si="38"/>
        <v>1</v>
      </c>
      <c r="BK43" s="1">
        <f t="shared" si="39"/>
        <v>1</v>
      </c>
      <c r="BL43" s="1">
        <f t="shared" si="40"/>
        <v>1</v>
      </c>
      <c r="BM43" s="1">
        <f t="shared" si="41"/>
        <v>1</v>
      </c>
      <c r="BN43" s="1">
        <f t="shared" si="42"/>
        <v>1</v>
      </c>
      <c r="BO43" s="1">
        <f t="shared" si="43"/>
        <v>1</v>
      </c>
      <c r="BP43" s="1">
        <f t="shared" si="44"/>
        <v>1</v>
      </c>
      <c r="BQ43" s="1">
        <f t="shared" si="45"/>
        <v>1</v>
      </c>
      <c r="BR43" s="1">
        <f t="shared" si="46"/>
        <v>1</v>
      </c>
    </row>
    <row r="44" spans="1:70" x14ac:dyDescent="0.15">
      <c r="A44" s="69"/>
      <c r="B44" s="3">
        <v>37</v>
      </c>
      <c r="C44" s="3"/>
      <c r="D44" s="28">
        <f>7*$J$2*$J$2</f>
        <v>175</v>
      </c>
      <c r="E44" s="26">
        <v>25</v>
      </c>
      <c r="F44" s="3">
        <f>(MATCH(1,BC$8:BC$46,0)+1)/2</f>
        <v>14</v>
      </c>
      <c r="G44" s="3">
        <f t="shared" si="49"/>
        <v>2450</v>
      </c>
      <c r="H44" s="3">
        <f t="shared" si="53"/>
        <v>12031</v>
      </c>
      <c r="I44" s="3">
        <v>4</v>
      </c>
      <c r="J44" s="3">
        <f t="shared" si="52"/>
        <v>25</v>
      </c>
      <c r="K44" s="3" t="s">
        <v>0</v>
      </c>
      <c r="L44" s="7"/>
      <c r="M44" s="2">
        <v>7200</v>
      </c>
      <c r="N44" s="1">
        <f t="shared" si="1"/>
        <v>100800</v>
      </c>
      <c r="Q44" s="1">
        <v>36</v>
      </c>
      <c r="R44" s="1">
        <f t="shared" si="2"/>
        <v>1</v>
      </c>
      <c r="S44" s="1">
        <f t="shared" si="3"/>
        <v>1</v>
      </c>
      <c r="T44" s="1">
        <f t="shared" si="4"/>
        <v>1</v>
      </c>
      <c r="U44" s="1">
        <f t="shared" si="5"/>
        <v>1</v>
      </c>
      <c r="V44" s="1">
        <f t="shared" si="6"/>
        <v>1</v>
      </c>
      <c r="W44" s="1">
        <f t="shared" si="7"/>
        <v>1</v>
      </c>
      <c r="X44" s="1">
        <f t="shared" si="8"/>
        <v>1</v>
      </c>
      <c r="Y44" s="1">
        <f t="shared" si="9"/>
        <v>1</v>
      </c>
      <c r="Z44" s="1">
        <f t="shared" si="10"/>
        <v>1</v>
      </c>
      <c r="AB44" s="1">
        <v>36</v>
      </c>
      <c r="AC44" s="1">
        <f t="shared" si="11"/>
        <v>1</v>
      </c>
      <c r="AD44" s="1">
        <f t="shared" si="12"/>
        <v>1</v>
      </c>
      <c r="AE44" s="1">
        <f t="shared" si="13"/>
        <v>1</v>
      </c>
      <c r="AF44" s="1">
        <f t="shared" si="14"/>
        <v>1</v>
      </c>
      <c r="AG44" s="1">
        <f t="shared" si="15"/>
        <v>1</v>
      </c>
      <c r="AH44" s="1">
        <f t="shared" si="16"/>
        <v>1</v>
      </c>
      <c r="AI44" s="1">
        <f t="shared" si="17"/>
        <v>1</v>
      </c>
      <c r="AJ44" s="1">
        <f t="shared" si="18"/>
        <v>1</v>
      </c>
      <c r="AK44" s="1">
        <f t="shared" si="19"/>
        <v>1</v>
      </c>
      <c r="AM44" s="1">
        <v>36</v>
      </c>
      <c r="AN44" s="1">
        <f t="shared" si="20"/>
        <v>1</v>
      </c>
      <c r="AO44" s="1">
        <f t="shared" si="21"/>
        <v>1</v>
      </c>
      <c r="AP44" s="1">
        <f t="shared" si="22"/>
        <v>1</v>
      </c>
      <c r="AQ44" s="1">
        <f t="shared" si="23"/>
        <v>1</v>
      </c>
      <c r="AR44" s="1">
        <f t="shared" si="24"/>
        <v>1</v>
      </c>
      <c r="AS44" s="1">
        <f t="shared" si="25"/>
        <v>1</v>
      </c>
      <c r="AT44" s="1">
        <f t="shared" si="26"/>
        <v>1</v>
      </c>
      <c r="AU44" s="1">
        <f t="shared" si="27"/>
        <v>1</v>
      </c>
      <c r="AV44" s="1">
        <f t="shared" si="28"/>
        <v>1</v>
      </c>
      <c r="AX44" s="1">
        <v>37</v>
      </c>
      <c r="AY44" s="1">
        <f t="shared" si="29"/>
        <v>1</v>
      </c>
      <c r="AZ44" s="1">
        <f t="shared" si="30"/>
        <v>1</v>
      </c>
      <c r="BA44" s="1">
        <f t="shared" si="31"/>
        <v>1</v>
      </c>
      <c r="BB44" s="1">
        <f t="shared" si="32"/>
        <v>1</v>
      </c>
      <c r="BC44" s="1">
        <f t="shared" si="33"/>
        <v>1</v>
      </c>
      <c r="BD44" s="1">
        <f t="shared" si="34"/>
        <v>1</v>
      </c>
      <c r="BE44" s="1">
        <f t="shared" si="35"/>
        <v>1</v>
      </c>
      <c r="BF44" s="1">
        <f t="shared" si="36"/>
        <v>1</v>
      </c>
      <c r="BG44" s="1">
        <f t="shared" si="37"/>
        <v>1</v>
      </c>
      <c r="BI44" s="1">
        <v>37</v>
      </c>
      <c r="BJ44" s="1">
        <f t="shared" si="38"/>
        <v>1</v>
      </c>
      <c r="BK44" s="1">
        <f t="shared" si="39"/>
        <v>1</v>
      </c>
      <c r="BL44" s="1">
        <f t="shared" si="40"/>
        <v>1</v>
      </c>
      <c r="BM44" s="1">
        <f t="shared" si="41"/>
        <v>1</v>
      </c>
      <c r="BN44" s="1">
        <f t="shared" si="42"/>
        <v>1</v>
      </c>
      <c r="BO44" s="1">
        <f t="shared" si="43"/>
        <v>1</v>
      </c>
      <c r="BP44" s="1">
        <f t="shared" si="44"/>
        <v>1</v>
      </c>
      <c r="BQ44" s="1">
        <f t="shared" si="45"/>
        <v>1</v>
      </c>
      <c r="BR44" s="1">
        <f t="shared" si="46"/>
        <v>1</v>
      </c>
    </row>
    <row r="45" spans="1:70" x14ac:dyDescent="0.15">
      <c r="A45" s="69"/>
      <c r="B45" s="3">
        <v>38</v>
      </c>
      <c r="C45" s="3"/>
      <c r="D45" s="28">
        <f>7*$J$2*$J$2</f>
        <v>175</v>
      </c>
      <c r="E45" s="26">
        <v>10</v>
      </c>
      <c r="F45" s="3">
        <f>(MATCH(1,BD$8:BD$46,0)+1)/2</f>
        <v>16.5</v>
      </c>
      <c r="G45" s="3">
        <f t="shared" si="49"/>
        <v>2887.5</v>
      </c>
      <c r="H45" s="3">
        <f t="shared" si="53"/>
        <v>14918.5</v>
      </c>
      <c r="I45" s="3">
        <v>4</v>
      </c>
      <c r="J45" s="3">
        <f t="shared" si="52"/>
        <v>25</v>
      </c>
      <c r="K45" s="3"/>
      <c r="L45" s="7"/>
      <c r="M45" s="2">
        <v>7500</v>
      </c>
      <c r="N45" s="1">
        <f t="shared" si="1"/>
        <v>123750</v>
      </c>
      <c r="Q45" s="1">
        <v>37</v>
      </c>
      <c r="R45" s="1">
        <f t="shared" si="2"/>
        <v>1</v>
      </c>
      <c r="S45" s="1">
        <f t="shared" si="3"/>
        <v>1</v>
      </c>
      <c r="T45" s="1">
        <f t="shared" si="4"/>
        <v>1</v>
      </c>
      <c r="U45" s="1">
        <f t="shared" si="5"/>
        <v>1</v>
      </c>
      <c r="V45" s="1">
        <f t="shared" si="6"/>
        <v>1</v>
      </c>
      <c r="W45" s="1">
        <f t="shared" si="7"/>
        <v>1</v>
      </c>
      <c r="X45" s="1">
        <f t="shared" si="8"/>
        <v>1</v>
      </c>
      <c r="Y45" s="1">
        <f t="shared" si="9"/>
        <v>1</v>
      </c>
      <c r="Z45" s="1">
        <f t="shared" si="10"/>
        <v>1</v>
      </c>
      <c r="AB45" s="1">
        <v>37</v>
      </c>
      <c r="AC45" s="1">
        <f t="shared" si="11"/>
        <v>1</v>
      </c>
      <c r="AD45" s="1">
        <f t="shared" si="12"/>
        <v>1</v>
      </c>
      <c r="AE45" s="1">
        <f t="shared" si="13"/>
        <v>1</v>
      </c>
      <c r="AF45" s="1">
        <f t="shared" si="14"/>
        <v>1</v>
      </c>
      <c r="AG45" s="1">
        <f t="shared" si="15"/>
        <v>1</v>
      </c>
      <c r="AH45" s="1">
        <f t="shared" si="16"/>
        <v>1</v>
      </c>
      <c r="AI45" s="1">
        <f t="shared" si="17"/>
        <v>1</v>
      </c>
      <c r="AJ45" s="1">
        <f t="shared" si="18"/>
        <v>1</v>
      </c>
      <c r="AK45" s="1">
        <f t="shared" si="19"/>
        <v>1</v>
      </c>
      <c r="AM45" s="1">
        <v>37</v>
      </c>
      <c r="AN45" s="1">
        <f t="shared" si="20"/>
        <v>1</v>
      </c>
      <c r="AO45" s="1">
        <f t="shared" si="21"/>
        <v>1</v>
      </c>
      <c r="AP45" s="1">
        <f t="shared" si="22"/>
        <v>1</v>
      </c>
      <c r="AQ45" s="1">
        <f t="shared" si="23"/>
        <v>1</v>
      </c>
      <c r="AR45" s="1">
        <f t="shared" si="24"/>
        <v>1</v>
      </c>
      <c r="AS45" s="1">
        <f t="shared" si="25"/>
        <v>1</v>
      </c>
      <c r="AT45" s="1">
        <f t="shared" si="26"/>
        <v>1</v>
      </c>
      <c r="AU45" s="1">
        <f t="shared" si="27"/>
        <v>1</v>
      </c>
      <c r="AV45" s="1">
        <f t="shared" si="28"/>
        <v>1</v>
      </c>
      <c r="AX45" s="1">
        <v>38</v>
      </c>
      <c r="AY45" s="1">
        <f t="shared" si="29"/>
        <v>1</v>
      </c>
      <c r="AZ45" s="1">
        <f t="shared" si="30"/>
        <v>1</v>
      </c>
      <c r="BA45" s="1">
        <f t="shared" si="31"/>
        <v>1</v>
      </c>
      <c r="BB45" s="1">
        <f t="shared" si="32"/>
        <v>1</v>
      </c>
      <c r="BC45" s="1">
        <f t="shared" si="33"/>
        <v>1</v>
      </c>
      <c r="BD45" s="1">
        <f t="shared" si="34"/>
        <v>1</v>
      </c>
      <c r="BE45" s="1">
        <f t="shared" si="35"/>
        <v>1</v>
      </c>
      <c r="BF45" s="1">
        <f t="shared" si="36"/>
        <v>1</v>
      </c>
      <c r="BG45" s="1">
        <f t="shared" si="37"/>
        <v>1</v>
      </c>
      <c r="BI45" s="1">
        <v>38</v>
      </c>
      <c r="BJ45" s="1">
        <f t="shared" si="38"/>
        <v>1</v>
      </c>
      <c r="BK45" s="1">
        <f t="shared" si="39"/>
        <v>1</v>
      </c>
      <c r="BL45" s="1">
        <f t="shared" si="40"/>
        <v>1</v>
      </c>
      <c r="BM45" s="1">
        <f t="shared" si="41"/>
        <v>1</v>
      </c>
      <c r="BN45" s="1">
        <f t="shared" si="42"/>
        <v>1</v>
      </c>
      <c r="BO45" s="1">
        <f t="shared" si="43"/>
        <v>1</v>
      </c>
      <c r="BP45" s="1">
        <f t="shared" si="44"/>
        <v>1</v>
      </c>
      <c r="BQ45" s="1">
        <f t="shared" si="45"/>
        <v>1</v>
      </c>
      <c r="BR45" s="1">
        <f t="shared" si="46"/>
        <v>1</v>
      </c>
    </row>
    <row r="46" spans="1:70" x14ac:dyDescent="0.15">
      <c r="A46" s="69"/>
      <c r="B46" s="3">
        <v>39</v>
      </c>
      <c r="C46" s="3"/>
      <c r="D46" s="28">
        <f>8*$J$2*$J$2</f>
        <v>200</v>
      </c>
      <c r="E46" s="26">
        <v>5</v>
      </c>
      <c r="F46" s="3">
        <f>(MATCH(1,BE$8:BE$46,0)+1)/2</f>
        <v>17</v>
      </c>
      <c r="G46" s="3">
        <f t="shared" si="49"/>
        <v>3400</v>
      </c>
      <c r="H46" s="3">
        <f t="shared" si="53"/>
        <v>18318.5</v>
      </c>
      <c r="I46" s="3">
        <v>4</v>
      </c>
      <c r="J46" s="3">
        <f t="shared" si="52"/>
        <v>25</v>
      </c>
      <c r="K46" s="3"/>
      <c r="L46" s="7"/>
      <c r="M46" s="2">
        <v>7800</v>
      </c>
      <c r="N46" s="1">
        <f t="shared" si="1"/>
        <v>132600</v>
      </c>
      <c r="O46" s="2"/>
      <c r="P46" s="2"/>
      <c r="Q46" s="1">
        <v>38</v>
      </c>
      <c r="R46" s="1">
        <f t="shared" si="2"/>
        <v>1</v>
      </c>
      <c r="S46" s="1">
        <f t="shared" si="3"/>
        <v>1</v>
      </c>
      <c r="T46" s="1">
        <f t="shared" si="4"/>
        <v>1</v>
      </c>
      <c r="U46" s="1">
        <f t="shared" si="5"/>
        <v>1</v>
      </c>
      <c r="V46" s="1">
        <f t="shared" si="6"/>
        <v>1</v>
      </c>
      <c r="W46" s="1">
        <f t="shared" si="7"/>
        <v>1</v>
      </c>
      <c r="X46" s="1">
        <f t="shared" si="8"/>
        <v>1</v>
      </c>
      <c r="Y46" s="1">
        <f t="shared" si="9"/>
        <v>1</v>
      </c>
      <c r="Z46" s="1">
        <f t="shared" si="10"/>
        <v>1</v>
      </c>
      <c r="AB46" s="1">
        <v>38</v>
      </c>
      <c r="AC46" s="1">
        <f t="shared" si="11"/>
        <v>1</v>
      </c>
      <c r="AD46" s="1">
        <f t="shared" si="12"/>
        <v>1</v>
      </c>
      <c r="AE46" s="1">
        <f t="shared" si="13"/>
        <v>1</v>
      </c>
      <c r="AF46" s="1">
        <f t="shared" si="14"/>
        <v>1</v>
      </c>
      <c r="AG46" s="1">
        <f t="shared" si="15"/>
        <v>1</v>
      </c>
      <c r="AH46" s="1">
        <f t="shared" si="16"/>
        <v>1</v>
      </c>
      <c r="AI46" s="1">
        <f t="shared" si="17"/>
        <v>1</v>
      </c>
      <c r="AJ46" s="1">
        <f t="shared" si="18"/>
        <v>1</v>
      </c>
      <c r="AK46" s="1">
        <f t="shared" si="19"/>
        <v>1</v>
      </c>
      <c r="AM46" s="1">
        <v>38</v>
      </c>
      <c r="AN46" s="1">
        <f t="shared" si="20"/>
        <v>1</v>
      </c>
      <c r="AO46" s="1">
        <f t="shared" si="21"/>
        <v>1</v>
      </c>
      <c r="AP46" s="1">
        <f t="shared" si="22"/>
        <v>1</v>
      </c>
      <c r="AQ46" s="1">
        <f t="shared" si="23"/>
        <v>1</v>
      </c>
      <c r="AR46" s="1">
        <f t="shared" si="24"/>
        <v>1</v>
      </c>
      <c r="AS46" s="1">
        <f t="shared" si="25"/>
        <v>1</v>
      </c>
      <c r="AT46" s="1">
        <f t="shared" si="26"/>
        <v>1</v>
      </c>
      <c r="AU46" s="1">
        <f t="shared" si="27"/>
        <v>1</v>
      </c>
      <c r="AV46" s="1">
        <f t="shared" si="28"/>
        <v>1</v>
      </c>
      <c r="AX46" s="1">
        <v>39</v>
      </c>
      <c r="AY46" s="1">
        <f t="shared" si="29"/>
        <v>1</v>
      </c>
      <c r="AZ46" s="1">
        <f t="shared" si="30"/>
        <v>1</v>
      </c>
      <c r="BA46" s="1">
        <f t="shared" si="31"/>
        <v>1</v>
      </c>
      <c r="BB46" s="1">
        <f t="shared" si="32"/>
        <v>1</v>
      </c>
      <c r="BC46" s="1">
        <f t="shared" si="33"/>
        <v>1</v>
      </c>
      <c r="BD46" s="1">
        <f t="shared" si="34"/>
        <v>1</v>
      </c>
      <c r="BE46" s="1">
        <f t="shared" si="35"/>
        <v>1</v>
      </c>
      <c r="BF46" s="1">
        <f t="shared" si="36"/>
        <v>1</v>
      </c>
      <c r="BG46" s="1">
        <f t="shared" si="37"/>
        <v>1</v>
      </c>
      <c r="BI46" s="1">
        <v>39</v>
      </c>
      <c r="BJ46" s="1">
        <f t="shared" si="38"/>
        <v>1</v>
      </c>
      <c r="BK46" s="1">
        <f t="shared" si="39"/>
        <v>1</v>
      </c>
      <c r="BL46" s="1">
        <f t="shared" si="40"/>
        <v>1</v>
      </c>
      <c r="BM46" s="1">
        <f t="shared" si="41"/>
        <v>1</v>
      </c>
      <c r="BN46" s="1">
        <f t="shared" si="42"/>
        <v>1</v>
      </c>
      <c r="BO46" s="1">
        <f t="shared" si="43"/>
        <v>1</v>
      </c>
      <c r="BP46" s="1">
        <f t="shared" si="44"/>
        <v>1</v>
      </c>
      <c r="BQ46" s="1">
        <f t="shared" si="45"/>
        <v>1</v>
      </c>
      <c r="BR46" s="1">
        <f t="shared" si="46"/>
        <v>1</v>
      </c>
    </row>
    <row r="47" spans="1:70" x14ac:dyDescent="0.15">
      <c r="A47" s="69"/>
      <c r="B47" s="3">
        <v>40</v>
      </c>
      <c r="C47" s="3"/>
      <c r="D47" s="28">
        <f>9*$J$2*$J$2</f>
        <v>225</v>
      </c>
      <c r="E47" s="26">
        <v>3</v>
      </c>
      <c r="F47" s="3">
        <f>(MATCH(1,BF$8:BF$46,0)+1)/2</f>
        <v>17.5</v>
      </c>
      <c r="G47" s="3">
        <f t="shared" si="49"/>
        <v>3937.5</v>
      </c>
      <c r="H47" s="3">
        <f t="shared" si="53"/>
        <v>22256</v>
      </c>
      <c r="I47" s="3">
        <v>4</v>
      </c>
      <c r="J47" s="3">
        <f t="shared" si="52"/>
        <v>25</v>
      </c>
      <c r="K47" s="3"/>
      <c r="L47" s="7"/>
      <c r="M47" s="2">
        <v>8100</v>
      </c>
      <c r="N47" s="1">
        <f t="shared" si="1"/>
        <v>141750</v>
      </c>
      <c r="O47" s="2"/>
      <c r="P47" s="2"/>
    </row>
    <row r="48" spans="1:70" ht="14.25" thickBot="1" x14ac:dyDescent="0.2">
      <c r="A48" s="70"/>
      <c r="B48" s="6">
        <v>41</v>
      </c>
      <c r="C48" s="6"/>
      <c r="D48" s="29">
        <f>9*$J$2*$J$2</f>
        <v>225</v>
      </c>
      <c r="E48" s="27">
        <v>1</v>
      </c>
      <c r="F48" s="6">
        <f>(MATCH(1,BG$8:BG$46,0)+1)/2</f>
        <v>18</v>
      </c>
      <c r="G48" s="6">
        <f t="shared" si="49"/>
        <v>4050</v>
      </c>
      <c r="H48" s="6">
        <f t="shared" si="53"/>
        <v>26306</v>
      </c>
      <c r="I48" s="6">
        <v>4</v>
      </c>
      <c r="J48" s="6">
        <f t="shared" si="52"/>
        <v>25</v>
      </c>
      <c r="K48" s="6"/>
      <c r="L48" s="5"/>
      <c r="M48" s="2">
        <v>8400</v>
      </c>
      <c r="N48" s="1">
        <f t="shared" si="1"/>
        <v>151200</v>
      </c>
      <c r="O48" s="2"/>
      <c r="P48" s="2"/>
    </row>
    <row r="49" spans="1:16" x14ac:dyDescent="0.15">
      <c r="A49" s="56" t="s">
        <v>34</v>
      </c>
      <c r="B49" s="4">
        <v>42</v>
      </c>
      <c r="C49" s="4"/>
      <c r="D49" s="31">
        <f>4*$J$2*$J$2</f>
        <v>100</v>
      </c>
      <c r="E49" s="32">
        <v>65</v>
      </c>
      <c r="F49" s="4">
        <f>(MATCH(1,BJ$8:BJ$46,0)+1)/2</f>
        <v>7</v>
      </c>
      <c r="G49" s="4">
        <f t="shared" si="49"/>
        <v>700</v>
      </c>
      <c r="H49" s="4">
        <f t="shared" si="53"/>
        <v>27006</v>
      </c>
      <c r="I49" s="4">
        <v>5</v>
      </c>
      <c r="J49" s="4">
        <f t="shared" ref="J49:J57" si="54">2*$J$2*$J$2</f>
        <v>50</v>
      </c>
      <c r="K49" s="4" t="s">
        <v>0</v>
      </c>
      <c r="L49" s="4"/>
      <c r="M49" s="2">
        <v>15000</v>
      </c>
      <c r="N49" s="1">
        <f t="shared" si="1"/>
        <v>105000</v>
      </c>
      <c r="O49" s="3"/>
      <c r="P49" s="2"/>
    </row>
    <row r="50" spans="1:16" x14ac:dyDescent="0.15">
      <c r="A50" s="57"/>
      <c r="B50" s="3">
        <v>43</v>
      </c>
      <c r="C50" s="3"/>
      <c r="D50" s="28">
        <f>5*$J$2*$J$2</f>
        <v>125</v>
      </c>
      <c r="E50" s="26">
        <v>50</v>
      </c>
      <c r="F50" s="3">
        <f>(MATCH(1,BK$8:BK$46,0)+1)/2</f>
        <v>9.5</v>
      </c>
      <c r="G50" s="3">
        <f t="shared" si="49"/>
        <v>1187.5</v>
      </c>
      <c r="H50" s="3">
        <f t="shared" si="53"/>
        <v>28193.5</v>
      </c>
      <c r="I50" s="3">
        <v>5</v>
      </c>
      <c r="J50" s="3">
        <f t="shared" si="54"/>
        <v>50</v>
      </c>
      <c r="K50" s="3"/>
      <c r="L50" s="3"/>
      <c r="M50" s="2">
        <v>16000</v>
      </c>
      <c r="N50" s="1">
        <f t="shared" si="1"/>
        <v>152000</v>
      </c>
      <c r="O50" s="2"/>
      <c r="P50" s="2"/>
    </row>
    <row r="51" spans="1:16" x14ac:dyDescent="0.15">
      <c r="A51" s="57"/>
      <c r="B51" s="3">
        <v>44</v>
      </c>
      <c r="C51" s="3"/>
      <c r="D51" s="28">
        <f>6*$J$2*$J$2</f>
        <v>150</v>
      </c>
      <c r="E51" s="26">
        <v>40</v>
      </c>
      <c r="F51" s="3">
        <f>(MATCH(1,BL$8:BL$46,0)+1)/2</f>
        <v>11.5</v>
      </c>
      <c r="G51" s="3">
        <f t="shared" si="49"/>
        <v>1725</v>
      </c>
      <c r="H51" s="3">
        <f t="shared" si="53"/>
        <v>29918.5</v>
      </c>
      <c r="I51" s="3">
        <v>5</v>
      </c>
      <c r="J51" s="3">
        <f t="shared" si="54"/>
        <v>50</v>
      </c>
      <c r="K51" s="3"/>
      <c r="L51" s="3"/>
      <c r="M51" s="2">
        <v>17000</v>
      </c>
      <c r="N51" s="1">
        <f t="shared" si="1"/>
        <v>195500</v>
      </c>
      <c r="O51" s="2"/>
      <c r="P51" s="2"/>
    </row>
    <row r="52" spans="1:16" x14ac:dyDescent="0.15">
      <c r="A52" s="57"/>
      <c r="B52" s="3">
        <v>45</v>
      </c>
      <c r="C52" s="3"/>
      <c r="D52" s="28">
        <f>7*$J$2*$J$2</f>
        <v>175</v>
      </c>
      <c r="E52" s="26">
        <v>30</v>
      </c>
      <c r="F52" s="3">
        <f>(MATCH(1,BM$8:BM$46,0)+1)/2</f>
        <v>13</v>
      </c>
      <c r="G52" s="3">
        <f t="shared" si="49"/>
        <v>2275</v>
      </c>
      <c r="H52" s="3">
        <f t="shared" si="53"/>
        <v>32193.5</v>
      </c>
      <c r="I52" s="3">
        <v>5</v>
      </c>
      <c r="J52" s="3">
        <f t="shared" si="54"/>
        <v>50</v>
      </c>
      <c r="K52" s="3"/>
      <c r="L52" s="3"/>
      <c r="M52" s="2">
        <v>18000</v>
      </c>
      <c r="N52" s="1">
        <f t="shared" si="1"/>
        <v>234000</v>
      </c>
      <c r="O52" s="2"/>
      <c r="P52" s="2"/>
    </row>
    <row r="53" spans="1:16" x14ac:dyDescent="0.15">
      <c r="A53" s="57"/>
      <c r="B53" s="3">
        <v>46</v>
      </c>
      <c r="C53" s="3"/>
      <c r="D53" s="28">
        <f>8*$J$2*$J$2</f>
        <v>200</v>
      </c>
      <c r="E53" s="26">
        <v>25</v>
      </c>
      <c r="F53" s="3">
        <f>(MATCH(1,BN$8:BN$46,0)+1)/2</f>
        <v>14</v>
      </c>
      <c r="G53" s="3">
        <f t="shared" si="49"/>
        <v>2800</v>
      </c>
      <c r="H53" s="3">
        <f t="shared" si="53"/>
        <v>34993.5</v>
      </c>
      <c r="I53" s="3">
        <v>5</v>
      </c>
      <c r="J53" s="3">
        <f t="shared" si="54"/>
        <v>50</v>
      </c>
      <c r="K53" s="3"/>
      <c r="L53" s="3"/>
      <c r="M53" s="2">
        <v>19000</v>
      </c>
      <c r="N53" s="1">
        <f t="shared" si="1"/>
        <v>266000</v>
      </c>
      <c r="O53" s="2"/>
      <c r="P53" s="2"/>
    </row>
    <row r="54" spans="1:16" x14ac:dyDescent="0.15">
      <c r="A54" s="57"/>
      <c r="B54" s="3">
        <v>47</v>
      </c>
      <c r="C54" s="3"/>
      <c r="D54" s="28">
        <f>9*$J$2*$J$2</f>
        <v>225</v>
      </c>
      <c r="E54" s="26">
        <v>10</v>
      </c>
      <c r="F54" s="3">
        <f>(MATCH(1,BO$8:BO$46,0)+1)/2</f>
        <v>16.5</v>
      </c>
      <c r="G54" s="3">
        <f t="shared" si="49"/>
        <v>3712.5</v>
      </c>
      <c r="H54" s="3">
        <f t="shared" si="53"/>
        <v>38706</v>
      </c>
      <c r="I54" s="3">
        <v>5</v>
      </c>
      <c r="J54" s="3">
        <f t="shared" si="54"/>
        <v>50</v>
      </c>
      <c r="K54" s="3"/>
      <c r="L54" s="3"/>
      <c r="M54" s="2">
        <v>20000</v>
      </c>
      <c r="N54" s="1">
        <f t="shared" si="1"/>
        <v>330000</v>
      </c>
    </row>
    <row r="55" spans="1:16" x14ac:dyDescent="0.15">
      <c r="A55" s="57"/>
      <c r="B55" s="3">
        <v>48</v>
      </c>
      <c r="C55" s="3"/>
      <c r="D55" s="28">
        <f>10*$J$2*$J$2</f>
        <v>250</v>
      </c>
      <c r="E55" s="26">
        <v>5</v>
      </c>
      <c r="F55" s="3">
        <f>(MATCH(1,BP$8:BP$46,0)+1)/2</f>
        <v>17</v>
      </c>
      <c r="G55" s="3">
        <f t="shared" si="49"/>
        <v>4250</v>
      </c>
      <c r="H55" s="3">
        <f t="shared" si="53"/>
        <v>42956</v>
      </c>
      <c r="I55" s="3">
        <v>5</v>
      </c>
      <c r="J55" s="3">
        <f t="shared" si="54"/>
        <v>50</v>
      </c>
      <c r="K55" s="3"/>
      <c r="L55" s="3"/>
      <c r="M55" s="2">
        <v>21000</v>
      </c>
      <c r="N55" s="1">
        <f t="shared" si="1"/>
        <v>357000</v>
      </c>
    </row>
    <row r="56" spans="1:16" x14ac:dyDescent="0.15">
      <c r="A56" s="57"/>
      <c r="B56" s="3">
        <v>49</v>
      </c>
      <c r="C56" s="3"/>
      <c r="D56" s="28">
        <f>11*$J$2*$J$2</f>
        <v>275</v>
      </c>
      <c r="E56" s="26">
        <v>3</v>
      </c>
      <c r="F56" s="3">
        <f>(MATCH(1,BQ$8:BQ$46,0)+1)/2</f>
        <v>17.5</v>
      </c>
      <c r="G56" s="3">
        <f t="shared" si="49"/>
        <v>4812.5</v>
      </c>
      <c r="H56" s="3">
        <f t="shared" si="53"/>
        <v>47768.5</v>
      </c>
      <c r="I56" s="3">
        <v>5</v>
      </c>
      <c r="J56" s="3">
        <f t="shared" si="54"/>
        <v>50</v>
      </c>
      <c r="K56" s="3"/>
      <c r="L56" s="3"/>
      <c r="M56" s="2">
        <v>22000</v>
      </c>
      <c r="N56" s="1">
        <f t="shared" si="1"/>
        <v>385000</v>
      </c>
    </row>
    <row r="57" spans="1:16" x14ac:dyDescent="0.15">
      <c r="A57" s="57"/>
      <c r="B57" s="3">
        <v>50</v>
      </c>
      <c r="C57" s="3"/>
      <c r="D57" s="28">
        <f>12*$J$2*$J$2</f>
        <v>300</v>
      </c>
      <c r="E57" s="26">
        <v>1</v>
      </c>
      <c r="F57" s="3">
        <f>(MATCH(1,BR$8:BR$46,0)+1)/2</f>
        <v>18</v>
      </c>
      <c r="G57" s="3">
        <f t="shared" si="49"/>
        <v>5400</v>
      </c>
      <c r="H57" s="3">
        <f t="shared" si="53"/>
        <v>53168.5</v>
      </c>
      <c r="I57" s="3">
        <v>5</v>
      </c>
      <c r="J57" s="3">
        <f t="shared" si="54"/>
        <v>50</v>
      </c>
      <c r="K57" s="3"/>
      <c r="L57" s="3"/>
      <c r="M57" s="2">
        <v>23000</v>
      </c>
      <c r="N57" s="1">
        <f t="shared" si="1"/>
        <v>414000</v>
      </c>
    </row>
    <row r="58" spans="1:16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6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6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</sheetData>
  <mergeCells count="6">
    <mergeCell ref="A49:A57"/>
    <mergeCell ref="B1:D5"/>
    <mergeCell ref="A18:A27"/>
    <mergeCell ref="A8:A17"/>
    <mergeCell ref="A28:A39"/>
    <mergeCell ref="A40:A48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F3" sqref="F3"/>
    </sheetView>
  </sheetViews>
  <sheetFormatPr defaultRowHeight="13.5" x14ac:dyDescent="0.15"/>
  <cols>
    <col min="3" max="3" width="13.125" bestFit="1" customWidth="1"/>
    <col min="4" max="4" width="15.125" bestFit="1" customWidth="1"/>
    <col min="5" max="6" width="11.875" customWidth="1"/>
    <col min="7" max="7" width="10.375" customWidth="1"/>
    <col min="9" max="9" width="11" bestFit="1" customWidth="1"/>
    <col min="10" max="10" width="15.125" bestFit="1" customWidth="1"/>
  </cols>
  <sheetData>
    <row r="1" spans="1:19" x14ac:dyDescent="0.15">
      <c r="C1" t="s">
        <v>59</v>
      </c>
      <c r="F1" t="s">
        <v>78</v>
      </c>
      <c r="L1" t="s">
        <v>51</v>
      </c>
    </row>
    <row r="2" spans="1:19" x14ac:dyDescent="0.15">
      <c r="A2" t="s">
        <v>45</v>
      </c>
      <c r="B2">
        <v>1</v>
      </c>
      <c r="C2">
        <v>96</v>
      </c>
      <c r="D2">
        <v>0</v>
      </c>
      <c r="E2" t="s">
        <v>60</v>
      </c>
      <c r="F2" s="42">
        <v>3</v>
      </c>
      <c r="K2" t="s">
        <v>50</v>
      </c>
      <c r="L2">
        <v>20</v>
      </c>
      <c r="N2" s="33">
        <v>0.7</v>
      </c>
      <c r="P2" t="s">
        <v>54</v>
      </c>
      <c r="S2" t="s">
        <v>62</v>
      </c>
    </row>
    <row r="3" spans="1:19" x14ac:dyDescent="0.15">
      <c r="A3" t="s">
        <v>46</v>
      </c>
      <c r="B3">
        <v>2</v>
      </c>
      <c r="C3">
        <v>216</v>
      </c>
      <c r="D3">
        <v>8</v>
      </c>
      <c r="E3">
        <v>1000</v>
      </c>
      <c r="H3" t="s">
        <v>47</v>
      </c>
      <c r="K3" t="s">
        <v>49</v>
      </c>
      <c r="L3">
        <v>25</v>
      </c>
      <c r="N3" s="33">
        <v>0.25</v>
      </c>
      <c r="P3" t="s">
        <v>72</v>
      </c>
      <c r="R3">
        <f>80/30</f>
        <v>2.6666666666666665</v>
      </c>
    </row>
    <row r="4" spans="1:19" x14ac:dyDescent="0.15">
      <c r="B4">
        <v>3</v>
      </c>
      <c r="C4">
        <v>480</v>
      </c>
      <c r="D4">
        <v>16</v>
      </c>
      <c r="E4" t="s">
        <v>61</v>
      </c>
      <c r="K4" t="s">
        <v>53</v>
      </c>
      <c r="L4">
        <v>35</v>
      </c>
      <c r="N4" s="33">
        <v>0.05</v>
      </c>
    </row>
    <row r="6" spans="1:19" x14ac:dyDescent="0.15">
      <c r="A6" t="s">
        <v>48</v>
      </c>
      <c r="C6" t="s">
        <v>52</v>
      </c>
      <c r="D6" t="s">
        <v>55</v>
      </c>
      <c r="E6" t="s">
        <v>56</v>
      </c>
      <c r="F6" t="s">
        <v>57</v>
      </c>
      <c r="G6" t="s">
        <v>58</v>
      </c>
      <c r="H6" t="s">
        <v>62</v>
      </c>
      <c r="I6" t="s">
        <v>75</v>
      </c>
      <c r="J6" t="s">
        <v>64</v>
      </c>
      <c r="K6" t="s">
        <v>63</v>
      </c>
      <c r="N6" t="s">
        <v>66</v>
      </c>
      <c r="P6" t="s">
        <v>70</v>
      </c>
      <c r="Q6" t="s">
        <v>71</v>
      </c>
    </row>
    <row r="7" spans="1:19" x14ac:dyDescent="0.15">
      <c r="B7">
        <v>20</v>
      </c>
      <c r="C7">
        <f>'[2]疲劳值，副本开启时间'!$F67</f>
        <v>3</v>
      </c>
      <c r="D7" s="36">
        <v>3</v>
      </c>
      <c r="E7" s="38">
        <v>1</v>
      </c>
      <c r="F7" s="36">
        <v>3</v>
      </c>
      <c r="G7" s="36">
        <v>3</v>
      </c>
      <c r="H7" s="38">
        <f>VLOOKUP($F$2,$B$2:$D$4,3,1)</f>
        <v>16</v>
      </c>
      <c r="I7" s="38">
        <v>1</v>
      </c>
      <c r="J7">
        <f>(1+VLOOKUP($F$2,$N$7:$Q$9,4,0))*VLOOKUP($F$2,$N$12:$P$14,2,0)*$P$17*I7</f>
        <v>30.800000000000004</v>
      </c>
      <c r="K7">
        <f>ROUND((VLOOKUP($F$2,$B$2:$C$4,2,1)/12*F7)+H7*F7+J7,0)</f>
        <v>199</v>
      </c>
      <c r="N7" s="34">
        <v>1</v>
      </c>
      <c r="O7" s="34" t="s">
        <v>67</v>
      </c>
      <c r="P7" s="34">
        <v>0</v>
      </c>
      <c r="Q7" s="34">
        <v>0</v>
      </c>
    </row>
    <row r="8" spans="1:19" x14ac:dyDescent="0.15">
      <c r="B8">
        <v>21</v>
      </c>
      <c r="C8">
        <f>'[2]疲劳值，副本开启时间'!$F68</f>
        <v>3</v>
      </c>
      <c r="D8" s="36">
        <v>3</v>
      </c>
      <c r="E8" s="38">
        <v>1</v>
      </c>
      <c r="F8" s="36">
        <v>3</v>
      </c>
      <c r="G8" s="36">
        <v>3</v>
      </c>
      <c r="H8" s="38">
        <f t="shared" ref="H8:H37" si="0">VLOOKUP($F$2,$B$2:$D$4,3,1)</f>
        <v>16</v>
      </c>
      <c r="I8" s="38">
        <v>1.1000000000000001</v>
      </c>
      <c r="J8">
        <f t="shared" ref="J8:J37" si="1">(1+VLOOKUP($F$2,$N$7:$Q$9,4,0))*VLOOKUP($F$2,$N$12:$P$14,2,0)*$P$17*I8</f>
        <v>33.88000000000001</v>
      </c>
      <c r="K8">
        <f t="shared" ref="K8:K37" si="2">ROUND((VLOOKUP($F$2,$B$2:$C$4,2,1)/12*F8)+H8*F8+J8,0)</f>
        <v>202</v>
      </c>
      <c r="N8" s="34">
        <v>2</v>
      </c>
      <c r="O8" s="34" t="s">
        <v>68</v>
      </c>
      <c r="P8" s="34">
        <v>1</v>
      </c>
      <c r="Q8" s="33">
        <v>0.05</v>
      </c>
    </row>
    <row r="9" spans="1:19" x14ac:dyDescent="0.15">
      <c r="B9">
        <v>22</v>
      </c>
      <c r="C9">
        <f>'[2]疲劳值，副本开启时间'!$F69</f>
        <v>3</v>
      </c>
      <c r="D9" s="36">
        <v>6</v>
      </c>
      <c r="E9" s="38">
        <v>1</v>
      </c>
      <c r="F9" s="36">
        <v>3.2</v>
      </c>
      <c r="G9" s="36">
        <v>3</v>
      </c>
      <c r="H9" s="38">
        <f t="shared" si="0"/>
        <v>16</v>
      </c>
      <c r="I9" s="38">
        <v>1.2</v>
      </c>
      <c r="J9">
        <f t="shared" si="1"/>
        <v>36.96</v>
      </c>
      <c r="K9">
        <f t="shared" si="2"/>
        <v>216</v>
      </c>
      <c r="N9" s="34">
        <v>3</v>
      </c>
      <c r="O9" s="34" t="s">
        <v>69</v>
      </c>
      <c r="P9" s="34">
        <v>5</v>
      </c>
      <c r="Q9" s="33">
        <v>0.1</v>
      </c>
    </row>
    <row r="10" spans="1:19" x14ac:dyDescent="0.15">
      <c r="B10">
        <v>23</v>
      </c>
      <c r="C10">
        <f>'[2]疲劳值，副本开启时间'!$F70</f>
        <v>3</v>
      </c>
      <c r="D10" s="36">
        <v>6</v>
      </c>
      <c r="E10" s="38">
        <v>1</v>
      </c>
      <c r="F10" s="36">
        <v>3.2</v>
      </c>
      <c r="G10" s="36">
        <v>3</v>
      </c>
      <c r="H10" s="38">
        <f t="shared" si="0"/>
        <v>16</v>
      </c>
      <c r="I10" s="38">
        <v>1.3</v>
      </c>
      <c r="J10">
        <f t="shared" si="1"/>
        <v>40.040000000000006</v>
      </c>
      <c r="K10">
        <f t="shared" si="2"/>
        <v>219</v>
      </c>
      <c r="N10" s="34"/>
      <c r="O10" s="34"/>
      <c r="P10" s="34"/>
    </row>
    <row r="11" spans="1:19" x14ac:dyDescent="0.15">
      <c r="B11">
        <v>24</v>
      </c>
      <c r="C11">
        <f>'[2]疲劳值，副本开启时间'!$F71</f>
        <v>3</v>
      </c>
      <c r="D11" s="36">
        <v>6</v>
      </c>
      <c r="E11" s="38">
        <v>1</v>
      </c>
      <c r="F11" s="36">
        <v>3.2</v>
      </c>
      <c r="G11" s="36">
        <v>3</v>
      </c>
      <c r="H11" s="38">
        <f t="shared" si="0"/>
        <v>16</v>
      </c>
      <c r="I11" s="38">
        <v>1.4</v>
      </c>
      <c r="J11">
        <f t="shared" si="1"/>
        <v>43.120000000000005</v>
      </c>
      <c r="K11">
        <f t="shared" si="2"/>
        <v>222</v>
      </c>
      <c r="N11" t="s">
        <v>65</v>
      </c>
    </row>
    <row r="12" spans="1:19" x14ac:dyDescent="0.15">
      <c r="B12">
        <v>25</v>
      </c>
      <c r="C12">
        <f>'[2]疲劳值，副本开启时间'!$F72</f>
        <v>4</v>
      </c>
      <c r="D12" s="36">
        <v>9</v>
      </c>
      <c r="E12" s="39">
        <f>IF((VLOOKUP($F$2,$B$2:$C$4,2,1)/12)/D12&lt;1,(VLOOKUP($F$2,$B$2:$C$4,2,1)/12)/D12,1)</f>
        <v>1</v>
      </c>
      <c r="F12" s="37">
        <v>3.7</v>
      </c>
      <c r="G12" s="36">
        <v>3</v>
      </c>
      <c r="H12" s="38">
        <f t="shared" si="0"/>
        <v>16</v>
      </c>
      <c r="I12" s="38">
        <v>1.5</v>
      </c>
      <c r="J12">
        <f t="shared" si="1"/>
        <v>46.2</v>
      </c>
      <c r="K12">
        <f t="shared" si="2"/>
        <v>253</v>
      </c>
      <c r="N12">
        <v>1</v>
      </c>
      <c r="O12" s="33">
        <v>1</v>
      </c>
      <c r="P12">
        <v>0</v>
      </c>
    </row>
    <row r="13" spans="1:19" x14ac:dyDescent="0.15">
      <c r="B13">
        <v>26</v>
      </c>
      <c r="C13">
        <f>'[2]疲劳值，副本开启时间'!$F73</f>
        <v>4</v>
      </c>
      <c r="D13" s="36">
        <v>9</v>
      </c>
      <c r="E13" s="39">
        <f t="shared" ref="E13:E37" si="3">IF((VLOOKUP($F$2,$B$2:$C$4,2,1)/12)/D13&lt;1,(VLOOKUP($F$2,$B$2:$C$4,2,1)/12)/D13,1)</f>
        <v>1</v>
      </c>
      <c r="F13" s="37">
        <v>3.7</v>
      </c>
      <c r="G13" s="36">
        <v>3</v>
      </c>
      <c r="H13" s="38">
        <f t="shared" si="0"/>
        <v>16</v>
      </c>
      <c r="I13" s="38">
        <v>1.6</v>
      </c>
      <c r="J13">
        <f t="shared" si="1"/>
        <v>49.280000000000008</v>
      </c>
      <c r="K13">
        <f t="shared" si="2"/>
        <v>256</v>
      </c>
      <c r="N13">
        <v>2</v>
      </c>
      <c r="O13" s="33">
        <v>1.6</v>
      </c>
      <c r="P13">
        <v>1</v>
      </c>
    </row>
    <row r="14" spans="1:19" x14ac:dyDescent="0.15">
      <c r="B14">
        <v>27</v>
      </c>
      <c r="C14">
        <f>'[2]疲劳值，副本开启时间'!$F74</f>
        <v>4</v>
      </c>
      <c r="D14" s="36">
        <v>9</v>
      </c>
      <c r="E14" s="39">
        <f>IF((VLOOKUP($F$2,$B$2:$C$4,2,1)/12)/D14&lt;1,(VLOOKUP($F$2,$B$2:$C$4,2,1)/12)/D14,1)</f>
        <v>1</v>
      </c>
      <c r="F14" s="37">
        <v>3.7</v>
      </c>
      <c r="G14" s="36">
        <v>3</v>
      </c>
      <c r="H14" s="38">
        <f t="shared" si="0"/>
        <v>16</v>
      </c>
      <c r="I14" s="38">
        <v>1.7</v>
      </c>
      <c r="J14">
        <f t="shared" si="1"/>
        <v>52.360000000000007</v>
      </c>
      <c r="K14">
        <f t="shared" si="2"/>
        <v>260</v>
      </c>
      <c r="N14">
        <v>3</v>
      </c>
      <c r="O14" s="33">
        <v>2</v>
      </c>
      <c r="P14">
        <v>5</v>
      </c>
    </row>
    <row r="15" spans="1:19" x14ac:dyDescent="0.15">
      <c r="B15">
        <v>28</v>
      </c>
      <c r="C15">
        <f>'[2]疲劳值，副本开启时间'!$F75</f>
        <v>5</v>
      </c>
      <c r="D15" s="36">
        <v>9</v>
      </c>
      <c r="E15" s="39">
        <f t="shared" si="3"/>
        <v>1</v>
      </c>
      <c r="F15" s="37">
        <v>3.7</v>
      </c>
      <c r="G15" s="36">
        <v>3</v>
      </c>
      <c r="H15" s="38">
        <f t="shared" si="0"/>
        <v>16</v>
      </c>
      <c r="I15" s="38">
        <v>1.8</v>
      </c>
      <c r="J15">
        <f t="shared" si="1"/>
        <v>55.440000000000012</v>
      </c>
      <c r="K15">
        <f t="shared" si="2"/>
        <v>263</v>
      </c>
    </row>
    <row r="16" spans="1:19" x14ac:dyDescent="0.15">
      <c r="B16">
        <v>29</v>
      </c>
      <c r="C16">
        <f>'[2]疲劳值，副本开启时间'!$F76</f>
        <v>5</v>
      </c>
      <c r="D16" s="36">
        <v>9</v>
      </c>
      <c r="E16" s="39">
        <f t="shared" si="3"/>
        <v>1</v>
      </c>
      <c r="F16" s="37">
        <v>3.7</v>
      </c>
      <c r="G16" s="36">
        <v>3</v>
      </c>
      <c r="H16" s="38">
        <f t="shared" si="0"/>
        <v>16</v>
      </c>
      <c r="I16" s="38">
        <v>1.9</v>
      </c>
      <c r="J16">
        <f t="shared" si="1"/>
        <v>58.52</v>
      </c>
      <c r="K16">
        <f t="shared" si="2"/>
        <v>266</v>
      </c>
      <c r="N16" t="s">
        <v>74</v>
      </c>
    </row>
    <row r="17" spans="2:18" x14ac:dyDescent="0.15">
      <c r="B17">
        <v>30</v>
      </c>
      <c r="C17">
        <f>'[2]疲劳值，副本开启时间'!$F77</f>
        <v>6</v>
      </c>
      <c r="D17" s="36">
        <v>9</v>
      </c>
      <c r="E17" s="39">
        <f t="shared" si="3"/>
        <v>1</v>
      </c>
      <c r="F17" s="37">
        <v>3.7</v>
      </c>
      <c r="G17" s="36">
        <v>3</v>
      </c>
      <c r="H17" s="38">
        <f t="shared" si="0"/>
        <v>16</v>
      </c>
      <c r="I17" s="38">
        <v>2</v>
      </c>
      <c r="J17">
        <f t="shared" si="1"/>
        <v>61.600000000000009</v>
      </c>
      <c r="K17">
        <f t="shared" si="2"/>
        <v>269</v>
      </c>
      <c r="P17" s="35">
        <v>14</v>
      </c>
    </row>
    <row r="18" spans="2:18" x14ac:dyDescent="0.15">
      <c r="B18">
        <v>31</v>
      </c>
      <c r="C18">
        <f>'[2]疲劳值，副本开启时间'!$F78</f>
        <v>7</v>
      </c>
      <c r="D18" s="36">
        <v>12</v>
      </c>
      <c r="E18" s="39">
        <f t="shared" si="3"/>
        <v>1</v>
      </c>
      <c r="F18" s="37">
        <v>4</v>
      </c>
      <c r="G18" s="36">
        <v>3</v>
      </c>
      <c r="H18" s="38">
        <f t="shared" si="0"/>
        <v>16</v>
      </c>
      <c r="I18" s="38">
        <v>2.1</v>
      </c>
      <c r="J18">
        <f t="shared" si="1"/>
        <v>64.680000000000007</v>
      </c>
      <c r="K18">
        <f t="shared" si="2"/>
        <v>289</v>
      </c>
    </row>
    <row r="19" spans="2:18" x14ac:dyDescent="0.15">
      <c r="B19">
        <v>32</v>
      </c>
      <c r="C19">
        <f>'[2]疲劳值，副本开启时间'!$F79</f>
        <v>8</v>
      </c>
      <c r="D19" s="36">
        <v>12</v>
      </c>
      <c r="E19" s="39">
        <f t="shared" si="3"/>
        <v>1</v>
      </c>
      <c r="F19" s="37">
        <v>4</v>
      </c>
      <c r="G19" s="36">
        <v>3</v>
      </c>
      <c r="H19" s="38">
        <f t="shared" si="0"/>
        <v>16</v>
      </c>
      <c r="I19" s="38">
        <v>2.2000000000000002</v>
      </c>
      <c r="J19">
        <f t="shared" si="1"/>
        <v>67.760000000000019</v>
      </c>
      <c r="K19">
        <f t="shared" si="2"/>
        <v>292</v>
      </c>
    </row>
    <row r="20" spans="2:18" x14ac:dyDescent="0.15">
      <c r="B20">
        <v>33</v>
      </c>
      <c r="C20">
        <f>'[2]疲劳值，副本开启时间'!$F80</f>
        <v>9</v>
      </c>
      <c r="D20" s="36">
        <v>12</v>
      </c>
      <c r="E20" s="39">
        <f t="shared" si="3"/>
        <v>1</v>
      </c>
      <c r="F20" s="37">
        <v>4</v>
      </c>
      <c r="G20" s="36">
        <v>3</v>
      </c>
      <c r="H20" s="38">
        <f t="shared" si="0"/>
        <v>16</v>
      </c>
      <c r="I20" s="38">
        <v>2.2999999999999998</v>
      </c>
      <c r="J20">
        <f t="shared" si="1"/>
        <v>70.84</v>
      </c>
      <c r="K20">
        <f t="shared" si="2"/>
        <v>295</v>
      </c>
      <c r="N20" t="s">
        <v>79</v>
      </c>
      <c r="O20" t="s">
        <v>85</v>
      </c>
      <c r="P20" t="s">
        <v>86</v>
      </c>
      <c r="Q20" t="s">
        <v>87</v>
      </c>
      <c r="R20" t="s">
        <v>88</v>
      </c>
    </row>
    <row r="21" spans="2:18" x14ac:dyDescent="0.15">
      <c r="B21">
        <v>34</v>
      </c>
      <c r="C21">
        <f>'[2]疲劳值，副本开启时间'!$F81</f>
        <v>10</v>
      </c>
      <c r="D21" s="36">
        <v>12</v>
      </c>
      <c r="E21" s="39">
        <f t="shared" si="3"/>
        <v>1</v>
      </c>
      <c r="F21" s="37">
        <v>4</v>
      </c>
      <c r="G21" s="36">
        <v>3</v>
      </c>
      <c r="H21" s="38">
        <f t="shared" si="0"/>
        <v>16</v>
      </c>
      <c r="I21" s="38">
        <v>2.4</v>
      </c>
      <c r="J21">
        <f t="shared" si="1"/>
        <v>73.92</v>
      </c>
      <c r="K21">
        <f t="shared" si="2"/>
        <v>298</v>
      </c>
      <c r="N21" t="s">
        <v>80</v>
      </c>
      <c r="O21">
        <v>1</v>
      </c>
      <c r="P21" s="43">
        <v>1</v>
      </c>
      <c r="Q21" s="43">
        <f>O21*P21</f>
        <v>1</v>
      </c>
      <c r="R21" s="43">
        <v>1</v>
      </c>
    </row>
    <row r="22" spans="2:18" x14ac:dyDescent="0.15">
      <c r="B22">
        <v>35</v>
      </c>
      <c r="C22">
        <f>'[2]疲劳值，副本开启时间'!$F82</f>
        <v>11</v>
      </c>
      <c r="D22" s="36">
        <v>12</v>
      </c>
      <c r="E22" s="39">
        <f t="shared" si="3"/>
        <v>1</v>
      </c>
      <c r="F22" s="37">
        <v>4</v>
      </c>
      <c r="G22" s="36">
        <v>3</v>
      </c>
      <c r="H22" s="38">
        <f t="shared" si="0"/>
        <v>16</v>
      </c>
      <c r="I22" s="38">
        <v>2.5</v>
      </c>
      <c r="J22">
        <f t="shared" si="1"/>
        <v>77.000000000000014</v>
      </c>
      <c r="K22">
        <f t="shared" si="2"/>
        <v>301</v>
      </c>
      <c r="N22" t="s">
        <v>81</v>
      </c>
      <c r="O22">
        <v>1</v>
      </c>
      <c r="P22" s="43">
        <v>1.02</v>
      </c>
      <c r="Q22" s="43">
        <f t="shared" ref="Q22:Q25" si="4">O22*P22</f>
        <v>1.02</v>
      </c>
      <c r="R22" s="43">
        <v>0.9</v>
      </c>
    </row>
    <row r="23" spans="2:18" x14ac:dyDescent="0.15">
      <c r="B23">
        <v>36</v>
      </c>
      <c r="C23">
        <f>'[2]疲劳值，副本开启时间'!$F83</f>
        <v>13</v>
      </c>
      <c r="D23" s="36">
        <v>12</v>
      </c>
      <c r="E23" s="39">
        <f t="shared" si="3"/>
        <v>1</v>
      </c>
      <c r="F23" s="37">
        <v>4</v>
      </c>
      <c r="G23" s="36">
        <v>3</v>
      </c>
      <c r="H23" s="38">
        <f t="shared" si="0"/>
        <v>16</v>
      </c>
      <c r="I23" s="38">
        <v>2.6</v>
      </c>
      <c r="J23">
        <f t="shared" si="1"/>
        <v>80.080000000000013</v>
      </c>
      <c r="K23">
        <f t="shared" si="2"/>
        <v>304</v>
      </c>
      <c r="N23" t="s">
        <v>82</v>
      </c>
      <c r="O23">
        <v>2</v>
      </c>
      <c r="P23" s="43">
        <v>1.08</v>
      </c>
      <c r="Q23" s="43">
        <f t="shared" si="4"/>
        <v>2.16</v>
      </c>
      <c r="R23" s="43">
        <v>0.85</v>
      </c>
    </row>
    <row r="24" spans="2:18" x14ac:dyDescent="0.15">
      <c r="B24">
        <v>37</v>
      </c>
      <c r="C24">
        <f>'[2]疲劳值，副本开启时间'!$F84</f>
        <v>14</v>
      </c>
      <c r="D24" s="36">
        <v>12</v>
      </c>
      <c r="E24" s="39">
        <f t="shared" si="3"/>
        <v>1</v>
      </c>
      <c r="F24" s="37">
        <v>4</v>
      </c>
      <c r="G24" s="36">
        <v>3</v>
      </c>
      <c r="H24" s="38">
        <f t="shared" si="0"/>
        <v>16</v>
      </c>
      <c r="I24" s="38">
        <v>2.7</v>
      </c>
      <c r="J24">
        <f t="shared" si="1"/>
        <v>83.160000000000011</v>
      </c>
      <c r="K24">
        <f t="shared" si="2"/>
        <v>307</v>
      </c>
      <c r="N24" t="s">
        <v>83</v>
      </c>
      <c r="O24">
        <v>2</v>
      </c>
      <c r="P24" s="43">
        <v>1.1399999999999999</v>
      </c>
      <c r="Q24" s="43">
        <f t="shared" si="4"/>
        <v>2.2799999999999998</v>
      </c>
      <c r="R24" s="43">
        <v>0.7</v>
      </c>
    </row>
    <row r="25" spans="2:18" x14ac:dyDescent="0.15">
      <c r="B25">
        <v>38</v>
      </c>
      <c r="C25">
        <f>'[2]疲劳值，副本开启时间'!$F85</f>
        <v>17</v>
      </c>
      <c r="D25" s="36">
        <v>18</v>
      </c>
      <c r="E25" s="39">
        <f t="shared" si="3"/>
        <v>1</v>
      </c>
      <c r="F25" s="37">
        <v>4.5999999999999996</v>
      </c>
      <c r="G25" s="36">
        <v>3</v>
      </c>
      <c r="H25" s="38">
        <f t="shared" si="0"/>
        <v>16</v>
      </c>
      <c r="I25" s="38">
        <v>2.8</v>
      </c>
      <c r="J25">
        <f t="shared" si="1"/>
        <v>86.240000000000009</v>
      </c>
      <c r="K25">
        <f t="shared" si="2"/>
        <v>344</v>
      </c>
      <c r="N25" t="s">
        <v>84</v>
      </c>
      <c r="O25">
        <v>3</v>
      </c>
      <c r="P25" s="43">
        <v>1.23</v>
      </c>
      <c r="Q25" s="43">
        <f t="shared" si="4"/>
        <v>3.69</v>
      </c>
      <c r="R25" s="43">
        <v>0.45</v>
      </c>
    </row>
    <row r="26" spans="2:18" x14ac:dyDescent="0.15">
      <c r="B26">
        <v>39</v>
      </c>
      <c r="C26">
        <f>'[2]疲劳值，副本开启时间'!$F86</f>
        <v>19</v>
      </c>
      <c r="D26" s="36">
        <v>18</v>
      </c>
      <c r="E26" s="39">
        <f t="shared" si="3"/>
        <v>1</v>
      </c>
      <c r="F26" s="37">
        <v>4.5999999999999996</v>
      </c>
      <c r="G26" s="36">
        <v>3</v>
      </c>
      <c r="H26" s="38">
        <f t="shared" si="0"/>
        <v>16</v>
      </c>
      <c r="I26" s="38">
        <v>2.9</v>
      </c>
      <c r="J26">
        <f t="shared" si="1"/>
        <v>89.320000000000007</v>
      </c>
      <c r="K26">
        <f t="shared" si="2"/>
        <v>347</v>
      </c>
    </row>
    <row r="27" spans="2:18" x14ac:dyDescent="0.15">
      <c r="B27">
        <v>40</v>
      </c>
      <c r="C27">
        <f>'[2]疲劳值，副本开启时间'!$F87</f>
        <v>22</v>
      </c>
      <c r="D27" s="36">
        <v>18</v>
      </c>
      <c r="E27" s="39">
        <f t="shared" si="3"/>
        <v>1</v>
      </c>
      <c r="F27" s="37">
        <v>4.5999999999999996</v>
      </c>
      <c r="G27" s="36">
        <v>3</v>
      </c>
      <c r="H27" s="38">
        <f t="shared" si="0"/>
        <v>16</v>
      </c>
      <c r="I27" s="38">
        <v>3</v>
      </c>
      <c r="J27">
        <f t="shared" si="1"/>
        <v>92.4</v>
      </c>
      <c r="K27">
        <f t="shared" si="2"/>
        <v>350</v>
      </c>
    </row>
    <row r="28" spans="2:18" x14ac:dyDescent="0.15">
      <c r="B28">
        <v>41</v>
      </c>
      <c r="C28">
        <f>'[2]疲劳值，副本开启时间'!$F88</f>
        <v>25</v>
      </c>
      <c r="D28" s="36">
        <v>21</v>
      </c>
      <c r="E28" s="39">
        <f t="shared" si="3"/>
        <v>1</v>
      </c>
      <c r="F28" s="37">
        <v>5.4</v>
      </c>
      <c r="G28" s="36">
        <v>3</v>
      </c>
      <c r="H28" s="38">
        <f t="shared" si="0"/>
        <v>16</v>
      </c>
      <c r="I28" s="38">
        <v>3.1</v>
      </c>
      <c r="J28">
        <f t="shared" si="1"/>
        <v>95.480000000000018</v>
      </c>
      <c r="K28">
        <f t="shared" si="2"/>
        <v>398</v>
      </c>
    </row>
    <row r="29" spans="2:18" x14ac:dyDescent="0.15">
      <c r="B29">
        <v>42</v>
      </c>
      <c r="C29">
        <f>'[2]疲劳值，副本开启时间'!$F89</f>
        <v>28</v>
      </c>
      <c r="D29" s="36">
        <v>21</v>
      </c>
      <c r="E29" s="39">
        <f t="shared" si="3"/>
        <v>1</v>
      </c>
      <c r="F29" s="37">
        <v>5.4</v>
      </c>
      <c r="G29" s="36">
        <v>3</v>
      </c>
      <c r="H29" s="38">
        <f t="shared" si="0"/>
        <v>16</v>
      </c>
      <c r="I29" s="38">
        <v>3.2</v>
      </c>
      <c r="J29">
        <f t="shared" si="1"/>
        <v>98.560000000000016</v>
      </c>
      <c r="K29">
        <f t="shared" si="2"/>
        <v>401</v>
      </c>
    </row>
    <row r="30" spans="2:18" x14ac:dyDescent="0.15">
      <c r="B30">
        <v>43</v>
      </c>
      <c r="C30">
        <f>'[2]疲劳值，副本开启时间'!$F90</f>
        <v>31</v>
      </c>
      <c r="D30" s="36">
        <v>21</v>
      </c>
      <c r="E30" s="39">
        <f t="shared" si="3"/>
        <v>1</v>
      </c>
      <c r="F30" s="37">
        <v>5.4</v>
      </c>
      <c r="G30" s="36">
        <v>3</v>
      </c>
      <c r="H30" s="38">
        <f t="shared" si="0"/>
        <v>16</v>
      </c>
      <c r="I30" s="38">
        <v>3.3</v>
      </c>
      <c r="J30">
        <f t="shared" si="1"/>
        <v>101.64000000000001</v>
      </c>
      <c r="K30">
        <f t="shared" si="2"/>
        <v>404</v>
      </c>
    </row>
    <row r="31" spans="2:18" x14ac:dyDescent="0.15">
      <c r="B31">
        <v>44</v>
      </c>
      <c r="C31">
        <f>'[2]疲劳值，副本开启时间'!$F91</f>
        <v>35</v>
      </c>
      <c r="D31" s="36">
        <v>24</v>
      </c>
      <c r="E31" s="39">
        <f t="shared" si="3"/>
        <v>1</v>
      </c>
      <c r="F31" s="37">
        <v>6.6</v>
      </c>
      <c r="G31" s="36">
        <v>3</v>
      </c>
      <c r="H31" s="38">
        <f t="shared" si="0"/>
        <v>16</v>
      </c>
      <c r="I31" s="38">
        <v>3.4</v>
      </c>
      <c r="J31">
        <f t="shared" si="1"/>
        <v>104.72000000000001</v>
      </c>
      <c r="K31">
        <f t="shared" si="2"/>
        <v>474</v>
      </c>
    </row>
    <row r="32" spans="2:18" x14ac:dyDescent="0.15">
      <c r="B32">
        <v>45</v>
      </c>
      <c r="C32">
        <f>'[2]疲劳值，副本开启时间'!$F92</f>
        <v>39</v>
      </c>
      <c r="D32" s="36">
        <v>24</v>
      </c>
      <c r="E32" s="39">
        <f t="shared" si="3"/>
        <v>1</v>
      </c>
      <c r="F32" s="37">
        <v>6.6</v>
      </c>
      <c r="G32" s="36">
        <v>3</v>
      </c>
      <c r="H32" s="38">
        <f t="shared" si="0"/>
        <v>16</v>
      </c>
      <c r="I32" s="38">
        <v>3.5</v>
      </c>
      <c r="J32">
        <f t="shared" si="1"/>
        <v>107.80000000000001</v>
      </c>
      <c r="K32">
        <f t="shared" si="2"/>
        <v>477</v>
      </c>
    </row>
    <row r="33" spans="2:11" x14ac:dyDescent="0.15">
      <c r="B33">
        <v>46</v>
      </c>
      <c r="C33">
        <f>'[2]疲劳值，副本开启时间'!$F93</f>
        <v>43</v>
      </c>
      <c r="D33" s="36">
        <v>24</v>
      </c>
      <c r="E33" s="39">
        <f t="shared" si="3"/>
        <v>1</v>
      </c>
      <c r="F33" s="37">
        <v>6.6</v>
      </c>
      <c r="G33" s="36">
        <v>3</v>
      </c>
      <c r="H33" s="38">
        <f t="shared" si="0"/>
        <v>16</v>
      </c>
      <c r="I33" s="38">
        <v>3.6</v>
      </c>
      <c r="J33">
        <f t="shared" si="1"/>
        <v>110.88000000000002</v>
      </c>
      <c r="K33">
        <f t="shared" si="2"/>
        <v>480</v>
      </c>
    </row>
    <row r="34" spans="2:11" x14ac:dyDescent="0.15">
      <c r="B34">
        <v>47</v>
      </c>
      <c r="C34">
        <f>'[2]疲劳值，副本开启时间'!$F94</f>
        <v>47</v>
      </c>
      <c r="D34" s="36">
        <v>24</v>
      </c>
      <c r="E34" s="39">
        <f t="shared" si="3"/>
        <v>1</v>
      </c>
      <c r="F34" s="37">
        <v>6.6</v>
      </c>
      <c r="G34" s="36">
        <v>3</v>
      </c>
      <c r="H34" s="38">
        <f t="shared" si="0"/>
        <v>16</v>
      </c>
      <c r="I34" s="38">
        <v>3.7</v>
      </c>
      <c r="J34">
        <f t="shared" si="1"/>
        <v>113.96000000000002</v>
      </c>
      <c r="K34">
        <f t="shared" si="2"/>
        <v>484</v>
      </c>
    </row>
    <row r="35" spans="2:11" x14ac:dyDescent="0.15">
      <c r="B35">
        <v>48</v>
      </c>
      <c r="C35">
        <f>'[2]疲劳值，副本开启时间'!$F95</f>
        <v>52</v>
      </c>
      <c r="D35" s="36">
        <v>24</v>
      </c>
      <c r="E35" s="39">
        <f t="shared" si="3"/>
        <v>1</v>
      </c>
      <c r="F35" s="37">
        <v>6.6</v>
      </c>
      <c r="G35" s="36">
        <v>3</v>
      </c>
      <c r="H35" s="38">
        <f t="shared" si="0"/>
        <v>16</v>
      </c>
      <c r="I35" s="38">
        <v>3.8</v>
      </c>
      <c r="J35">
        <f t="shared" si="1"/>
        <v>117.04</v>
      </c>
      <c r="K35">
        <f t="shared" si="2"/>
        <v>487</v>
      </c>
    </row>
    <row r="36" spans="2:11" x14ac:dyDescent="0.15">
      <c r="B36">
        <v>49</v>
      </c>
      <c r="C36">
        <f>'[2]疲劳值，副本开启时间'!$F96</f>
        <v>58</v>
      </c>
      <c r="D36" s="36">
        <v>24</v>
      </c>
      <c r="E36" s="39">
        <f t="shared" si="3"/>
        <v>1</v>
      </c>
      <c r="F36" s="37">
        <v>6.6</v>
      </c>
      <c r="G36" s="36">
        <v>3</v>
      </c>
      <c r="H36" s="38">
        <f t="shared" si="0"/>
        <v>16</v>
      </c>
      <c r="I36" s="38">
        <v>3.9</v>
      </c>
      <c r="J36">
        <f t="shared" si="1"/>
        <v>120.12000000000002</v>
      </c>
      <c r="K36">
        <f t="shared" si="2"/>
        <v>490</v>
      </c>
    </row>
    <row r="37" spans="2:11" x14ac:dyDescent="0.15">
      <c r="B37">
        <v>50</v>
      </c>
      <c r="C37">
        <f>'[2]疲劳值，副本开启时间'!$F97</f>
        <v>65</v>
      </c>
      <c r="D37" s="36">
        <v>24</v>
      </c>
      <c r="E37" s="39">
        <f t="shared" si="3"/>
        <v>1</v>
      </c>
      <c r="F37" s="37">
        <v>6.6</v>
      </c>
      <c r="G37" s="36">
        <v>3</v>
      </c>
      <c r="H37" s="38">
        <f t="shared" si="0"/>
        <v>16</v>
      </c>
      <c r="I37" s="38">
        <v>4</v>
      </c>
      <c r="J37">
        <f t="shared" si="1"/>
        <v>123.20000000000002</v>
      </c>
      <c r="K37">
        <f t="shared" si="2"/>
        <v>493</v>
      </c>
    </row>
    <row r="40" spans="2:11" x14ac:dyDescent="0.15">
      <c r="D40" t="s">
        <v>73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2"/>
  <sheetViews>
    <sheetView workbookViewId="0">
      <selection activeCell="F43" sqref="F43"/>
    </sheetView>
  </sheetViews>
  <sheetFormatPr defaultRowHeight="13.5" x14ac:dyDescent="0.15"/>
  <cols>
    <col min="1" max="1" width="9" style="44"/>
    <col min="2" max="2" width="13" style="44" bestFit="1" customWidth="1"/>
    <col min="3" max="3" width="11.625" style="44" bestFit="1" customWidth="1"/>
    <col min="4" max="5" width="9" style="44"/>
    <col min="6" max="6" width="12.75" style="44" bestFit="1" customWidth="1"/>
    <col min="7" max="7" width="9" style="44"/>
    <col min="8" max="8" width="17.25" style="44" bestFit="1" customWidth="1"/>
    <col min="9" max="16384" width="9" style="44"/>
  </cols>
  <sheetData>
    <row r="2" spans="1:10" x14ac:dyDescent="0.15">
      <c r="B2" s="44" t="s">
        <v>128</v>
      </c>
      <c r="C2" s="44" t="s">
        <v>127</v>
      </c>
      <c r="D2" s="44" t="s">
        <v>126</v>
      </c>
      <c r="E2" s="44" t="s">
        <v>125</v>
      </c>
      <c r="F2" s="44" t="s">
        <v>99</v>
      </c>
      <c r="G2" s="44" t="s">
        <v>124</v>
      </c>
      <c r="H2" s="44" t="s">
        <v>123</v>
      </c>
      <c r="I2" s="44" t="s">
        <v>122</v>
      </c>
      <c r="J2" s="44" t="s">
        <v>121</v>
      </c>
    </row>
    <row r="3" spans="1:10" x14ac:dyDescent="0.15">
      <c r="A3" s="44">
        <v>1</v>
      </c>
      <c r="B3" s="44" t="s">
        <v>120</v>
      </c>
      <c r="C3" s="49">
        <f>[1]属性拆分生成!D3</f>
        <v>1</v>
      </c>
      <c r="D3" s="49">
        <f>[1]属性拆分生成!G3</f>
        <v>1</v>
      </c>
      <c r="E3" s="50">
        <f t="shared" ref="E3:E15" si="0">H3-F3-G3</f>
        <v>0.5</v>
      </c>
      <c r="H3" s="49">
        <f>C3*[3]属性分配!$E$4</f>
        <v>0.5</v>
      </c>
    </row>
    <row r="4" spans="1:10" x14ac:dyDescent="0.15">
      <c r="A4" s="44">
        <v>10</v>
      </c>
      <c r="B4" s="44" t="s">
        <v>119</v>
      </c>
      <c r="C4" s="49">
        <f>[1]属性拆分生成!$D$4</f>
        <v>1.1399999999999999</v>
      </c>
      <c r="D4" s="49">
        <f>[1]属性拆分生成!G4</f>
        <v>1.18554</v>
      </c>
      <c r="E4" s="50">
        <f t="shared" si="0"/>
        <v>0.5</v>
      </c>
      <c r="F4" s="50">
        <f>H4-H3</f>
        <v>0.22389999999999988</v>
      </c>
      <c r="H4" s="49">
        <f>C4*[3]属性分配!$F$7/[3]属性分配!$F$6</f>
        <v>0.72389999999999988</v>
      </c>
    </row>
    <row r="5" spans="1:10" x14ac:dyDescent="0.15">
      <c r="A5" s="44">
        <v>10</v>
      </c>
      <c r="B5" s="44" t="s">
        <v>118</v>
      </c>
      <c r="C5" s="49">
        <f>[1]属性拆分生成!$D$4</f>
        <v>1.1399999999999999</v>
      </c>
      <c r="D5" s="49">
        <f>[1]属性拆分生成!G4</f>
        <v>1.18554</v>
      </c>
      <c r="E5" s="50">
        <f t="shared" si="0"/>
        <v>0.5</v>
      </c>
      <c r="F5" s="50">
        <f>F4</f>
        <v>0.22389999999999988</v>
      </c>
      <c r="G5" s="50">
        <f>H5-H4</f>
        <v>3.6195000000000199E-2</v>
      </c>
      <c r="H5" s="49">
        <f>C5*[3]属性分配!$G$7/[3]属性分配!$G$6</f>
        <v>0.76009500000000008</v>
      </c>
    </row>
    <row r="6" spans="1:10" x14ac:dyDescent="0.15">
      <c r="A6" s="44">
        <v>20</v>
      </c>
      <c r="B6" s="44" t="s">
        <v>117</v>
      </c>
      <c r="C6" s="49">
        <f>[1]属性拆分生成!$D$5</f>
        <v>1.28</v>
      </c>
      <c r="D6" s="49">
        <f>[1]属性拆分生成!G5</f>
        <v>1.4290800000000001</v>
      </c>
      <c r="E6" s="50">
        <f t="shared" si="0"/>
        <v>0.5</v>
      </c>
      <c r="F6" s="50">
        <f>H6-H5+F5</f>
        <v>0.54767379999999988</v>
      </c>
      <c r="G6" s="50">
        <f>G5</f>
        <v>3.6195000000000199E-2</v>
      </c>
      <c r="H6" s="49">
        <f>C6*[3]属性分配!$H$7/[3]属性分配!$H$6</f>
        <v>1.0838688000000001</v>
      </c>
    </row>
    <row r="7" spans="1:10" x14ac:dyDescent="0.15">
      <c r="A7" s="44">
        <v>20</v>
      </c>
      <c r="B7" s="44" t="s">
        <v>116</v>
      </c>
      <c r="C7" s="49">
        <f>[1]属性拆分生成!$D$5</f>
        <v>1.28</v>
      </c>
      <c r="D7" s="49">
        <f>[1]属性拆分生成!G5</f>
        <v>1.4290800000000001</v>
      </c>
      <c r="E7" s="50">
        <f t="shared" si="0"/>
        <v>0.5</v>
      </c>
      <c r="F7" s="50">
        <f>F6</f>
        <v>0.54767379999999988</v>
      </c>
      <c r="G7" s="50">
        <f>H7-H6+G6</f>
        <v>0.14458188000000027</v>
      </c>
      <c r="H7" s="49">
        <f>[3]属性分配!$I$7/[3]属性分配!$I$6*C7</f>
        <v>1.1922556800000002</v>
      </c>
    </row>
    <row r="8" spans="1:10" x14ac:dyDescent="0.15">
      <c r="A8" s="44">
        <v>30</v>
      </c>
      <c r="B8" s="44" t="s">
        <v>115</v>
      </c>
      <c r="C8" s="49">
        <f>[1]属性拆分生成!D6</f>
        <v>1.42</v>
      </c>
      <c r="D8" s="49">
        <f>[1]属性拆分生成!G6</f>
        <v>1.7544724</v>
      </c>
      <c r="E8" s="50">
        <f t="shared" si="0"/>
        <v>0.5</v>
      </c>
      <c r="F8" s="50">
        <f>H8-H7+F7</f>
        <v>1.0351945991499998</v>
      </c>
      <c r="G8" s="50">
        <f>G7</f>
        <v>0.14458188000000027</v>
      </c>
      <c r="H8" s="49">
        <f>C8*[3]属性分配!$J$7/[3]属性分配!$J$6</f>
        <v>1.6797764791500001</v>
      </c>
    </row>
    <row r="9" spans="1:10" x14ac:dyDescent="0.15">
      <c r="A9" s="44">
        <v>40</v>
      </c>
      <c r="B9" s="44" t="s">
        <v>114</v>
      </c>
      <c r="C9" s="49">
        <f>[1]属性拆分生成!D7</f>
        <v>1.56</v>
      </c>
      <c r="D9" s="49">
        <f>[1]属性拆分生成!G7</f>
        <v>2.1279632000000004</v>
      </c>
      <c r="E9" s="50">
        <f t="shared" si="0"/>
        <v>0.5</v>
      </c>
      <c r="F9" s="50">
        <f>F8</f>
        <v>1.0351945991499998</v>
      </c>
      <c r="G9" s="50">
        <f>H9-H8+G8</f>
        <v>0.58700188225500027</v>
      </c>
      <c r="H9" s="49">
        <f>C9*[3]属性分配!$K$7/[3]属性分配!$K$6</f>
        <v>2.1221964814050001</v>
      </c>
    </row>
    <row r="10" spans="1:10" x14ac:dyDescent="0.15">
      <c r="A10" s="44">
        <v>50</v>
      </c>
      <c r="B10" s="44" t="s">
        <v>113</v>
      </c>
      <c r="C10" s="49">
        <f>[1]属性拆分生成!D8</f>
        <v>1.7</v>
      </c>
      <c r="D10" s="49">
        <f>[1]属性拆分生成!G8</f>
        <v>2.5574540000000003</v>
      </c>
      <c r="E10" s="50">
        <f t="shared" si="0"/>
        <v>0.5</v>
      </c>
      <c r="F10" s="50">
        <f>H10-H9+F9</f>
        <v>1.5725456313006243</v>
      </c>
      <c r="G10" s="50">
        <f>G9</f>
        <v>0.58700188225500027</v>
      </c>
      <c r="H10" s="49">
        <f>[3]属性分配!$Q$7/[3]属性分配!$Q$6*C10</f>
        <v>2.6595475135556246</v>
      </c>
    </row>
    <row r="11" spans="1:10" x14ac:dyDescent="0.15">
      <c r="A11" s="44">
        <v>60</v>
      </c>
      <c r="B11" s="44" t="s">
        <v>112</v>
      </c>
      <c r="C11" s="49">
        <f>[1]属性拆分生成!$D$9</f>
        <v>1.84</v>
      </c>
      <c r="D11" s="49">
        <f>[1]属性拆分生成!$G$9</f>
        <v>3.1808531440000007</v>
      </c>
      <c r="E11" s="50">
        <f t="shared" si="0"/>
        <v>0.49999999999999978</v>
      </c>
      <c r="F11" s="50">
        <f>H11-H10+F10</f>
        <v>2.0919396163009001</v>
      </c>
      <c r="G11" s="50">
        <f>G10</f>
        <v>0.58700188225500027</v>
      </c>
      <c r="H11" s="49">
        <f>[3]属性分配!$L$7/[3]属性分配!$L$6*C11</f>
        <v>3.1789414985559001</v>
      </c>
    </row>
    <row r="12" spans="1:10" x14ac:dyDescent="0.15">
      <c r="A12" s="44">
        <v>60</v>
      </c>
      <c r="B12" s="44" t="s">
        <v>111</v>
      </c>
      <c r="C12" s="49">
        <f>[1]属性拆分生成!$D$9</f>
        <v>1.84</v>
      </c>
      <c r="D12" s="49">
        <f>[1]属性拆分生成!$G$9</f>
        <v>3.1808531440000007</v>
      </c>
      <c r="E12" s="50">
        <f t="shared" si="0"/>
        <v>0.49999999999999978</v>
      </c>
      <c r="F12" s="50">
        <f>F11</f>
        <v>2.0919396163009001</v>
      </c>
      <c r="G12" s="50">
        <f>H12-H11+G11</f>
        <v>1.2227901819661804</v>
      </c>
      <c r="H12" s="49">
        <f>[3]属性分配!$M$7/[3]属性分配!$M$6*C12</f>
        <v>3.8147297982670803</v>
      </c>
    </row>
    <row r="13" spans="1:10" x14ac:dyDescent="0.15">
      <c r="A13" s="44">
        <v>70</v>
      </c>
      <c r="B13" s="44" t="s">
        <v>110</v>
      </c>
      <c r="C13" s="49">
        <f>[1]属性拆分生成!D10</f>
        <v>1.98</v>
      </c>
      <c r="D13" s="49">
        <f>[1]属性拆分生成!G10</f>
        <v>3.8433286680000003</v>
      </c>
      <c r="E13" s="50">
        <f t="shared" si="0"/>
        <v>0.49999999999999978</v>
      </c>
      <c r="F13" s="50">
        <f>H13-H12+F12</f>
        <v>2.7516390846751313</v>
      </c>
      <c r="G13" s="50">
        <f>G12</f>
        <v>1.2227901819661804</v>
      </c>
      <c r="H13" s="49">
        <f>[3]属性分配!$R$7/[3]属性分配!$R$6*C13</f>
        <v>4.4744292666413115</v>
      </c>
    </row>
    <row r="14" spans="1:10" x14ac:dyDescent="0.15">
      <c r="A14" s="44">
        <v>80</v>
      </c>
      <c r="B14" s="44" t="s">
        <v>109</v>
      </c>
      <c r="C14" s="49">
        <f>[1]属性拆分生成!D11</f>
        <v>2.12</v>
      </c>
      <c r="D14" s="49">
        <f>[1]属性拆分生成!G11</f>
        <v>4.5898041920000008</v>
      </c>
      <c r="E14" s="50">
        <f t="shared" si="0"/>
        <v>0.49999999999999978</v>
      </c>
      <c r="F14" s="50">
        <f>H14-H13+F13</f>
        <v>3.3317268007377012</v>
      </c>
      <c r="G14" s="50">
        <f>G13</f>
        <v>1.2227901819661804</v>
      </c>
      <c r="H14" s="49">
        <f>[3]属性分配!$S$7/[3]属性分配!$S$6*C14</f>
        <v>5.0545169827038814</v>
      </c>
    </row>
    <row r="15" spans="1:10" x14ac:dyDescent="0.15">
      <c r="A15" s="44">
        <v>90</v>
      </c>
      <c r="B15" s="44" t="s">
        <v>108</v>
      </c>
      <c r="C15" s="49">
        <f>[1]属性拆分生成!D12</f>
        <v>2.2599999999999998</v>
      </c>
      <c r="D15" s="49">
        <f>[1]属性拆分生成!G12</f>
        <v>5.546279715999999</v>
      </c>
      <c r="E15" s="50">
        <f t="shared" si="0"/>
        <v>0.49999999999999978</v>
      </c>
      <c r="F15" s="50">
        <f>H15-H14+F14</f>
        <v>3.6655156580860697</v>
      </c>
      <c r="G15" s="50">
        <f>G14</f>
        <v>1.2227901819661804</v>
      </c>
      <c r="H15" s="49">
        <f>[3]属性分配!$S$7/[3]属性分配!$S$6*C15</f>
        <v>5.3883058400522499</v>
      </c>
    </row>
    <row r="16" spans="1:10" x14ac:dyDescent="0.15">
      <c r="A16" s="44">
        <v>100</v>
      </c>
      <c r="C16" s="49">
        <f>[1]属性拆分生成!D13</f>
        <v>2.4</v>
      </c>
      <c r="D16" s="49">
        <f>[1]属性拆分生成!G13</f>
        <v>6.8165454496000004</v>
      </c>
      <c r="E16" s="50"/>
      <c r="F16" s="50"/>
      <c r="G16" s="50"/>
      <c r="H16" s="49"/>
    </row>
    <row r="19" spans="1:6" x14ac:dyDescent="0.15">
      <c r="C19" s="44" t="s">
        <v>107</v>
      </c>
    </row>
    <row r="20" spans="1:6" x14ac:dyDescent="0.15">
      <c r="B20" s="44" t="s">
        <v>106</v>
      </c>
      <c r="C20" s="44">
        <f>[1]属性拆分生成!I20</f>
        <v>1178</v>
      </c>
      <c r="D20" s="44">
        <f>[1]属性拆分生成!I21</f>
        <v>172</v>
      </c>
      <c r="E20" s="44">
        <f>[1]属性拆分生成!I22</f>
        <v>172</v>
      </c>
      <c r="F20" s="44">
        <f>[1]属性拆分生成!I23</f>
        <v>259</v>
      </c>
    </row>
    <row r="21" spans="1:6" x14ac:dyDescent="0.15">
      <c r="B21" s="44" t="s">
        <v>105</v>
      </c>
      <c r="C21" s="44">
        <f>C20*$E$3</f>
        <v>589</v>
      </c>
      <c r="D21" s="44">
        <f>D20*$E$3</f>
        <v>86</v>
      </c>
      <c r="E21" s="44">
        <f>E20*$E$3</f>
        <v>86</v>
      </c>
      <c r="F21" s="44">
        <f>F20*$E$3</f>
        <v>129.5</v>
      </c>
    </row>
    <row r="24" spans="1:6" x14ac:dyDescent="0.15">
      <c r="B24" s="44" t="s">
        <v>99</v>
      </c>
      <c r="C24" s="44">
        <f>ROUND(C25,0)</f>
        <v>264</v>
      </c>
      <c r="D24" s="44">
        <f>ROUND(D25,0)</f>
        <v>39</v>
      </c>
      <c r="E24" s="44">
        <f>ROUND(E25,0)</f>
        <v>39</v>
      </c>
      <c r="F24" s="44">
        <f>ROUND(F25,0)</f>
        <v>58</v>
      </c>
    </row>
    <row r="25" spans="1:6" x14ac:dyDescent="0.15">
      <c r="A25" s="44" t="s">
        <v>104</v>
      </c>
      <c r="B25" s="44" t="s">
        <v>98</v>
      </c>
      <c r="C25" s="44">
        <f>C20*$F$5</f>
        <v>263.75419999999986</v>
      </c>
      <c r="D25" s="44">
        <f>D20*$F$5</f>
        <v>38.510799999999982</v>
      </c>
      <c r="E25" s="44">
        <f>E20*$F$5</f>
        <v>38.510799999999982</v>
      </c>
      <c r="F25" s="44">
        <f>F20*$F$5</f>
        <v>57.99009999999997</v>
      </c>
    </row>
    <row r="26" spans="1:6" x14ac:dyDescent="0.15">
      <c r="B26" s="44" t="s">
        <v>97</v>
      </c>
      <c r="C26" s="46">
        <f>C24/9</f>
        <v>29.333333333333332</v>
      </c>
      <c r="D26" s="46">
        <f>D24/9</f>
        <v>4.333333333333333</v>
      </c>
      <c r="E26" s="46">
        <f>E24/9</f>
        <v>4.333333333333333</v>
      </c>
      <c r="F26" s="46">
        <f>F24/9</f>
        <v>6.4444444444444446</v>
      </c>
    </row>
    <row r="27" spans="1:6" x14ac:dyDescent="0.15">
      <c r="B27" s="44" t="s">
        <v>96</v>
      </c>
      <c r="C27" s="45">
        <f t="shared" ref="C27:F34" si="1">C$26+C26</f>
        <v>58.666666666666664</v>
      </c>
      <c r="D27" s="45">
        <f t="shared" si="1"/>
        <v>8.6666666666666661</v>
      </c>
      <c r="E27" s="45">
        <f t="shared" si="1"/>
        <v>8.6666666666666661</v>
      </c>
      <c r="F27" s="45">
        <f t="shared" si="1"/>
        <v>12.888888888888889</v>
      </c>
    </row>
    <row r="28" spans="1:6" x14ac:dyDescent="0.15">
      <c r="B28" s="44" t="s">
        <v>95</v>
      </c>
      <c r="C28" s="45">
        <f t="shared" si="1"/>
        <v>88</v>
      </c>
      <c r="D28" s="45">
        <f t="shared" si="1"/>
        <v>13</v>
      </c>
      <c r="E28" s="45">
        <f t="shared" si="1"/>
        <v>13</v>
      </c>
      <c r="F28" s="45">
        <f t="shared" si="1"/>
        <v>19.333333333333336</v>
      </c>
    </row>
    <row r="29" spans="1:6" x14ac:dyDescent="0.15">
      <c r="B29" s="44" t="s">
        <v>94</v>
      </c>
      <c r="C29" s="45">
        <f t="shared" si="1"/>
        <v>117.33333333333333</v>
      </c>
      <c r="D29" s="45">
        <f t="shared" si="1"/>
        <v>17.333333333333332</v>
      </c>
      <c r="E29" s="45">
        <f t="shared" si="1"/>
        <v>17.333333333333332</v>
      </c>
      <c r="F29" s="45">
        <f t="shared" si="1"/>
        <v>25.777777777777779</v>
      </c>
    </row>
    <row r="30" spans="1:6" x14ac:dyDescent="0.15">
      <c r="B30" s="44" t="s">
        <v>93</v>
      </c>
      <c r="C30" s="45">
        <f t="shared" si="1"/>
        <v>146.66666666666666</v>
      </c>
      <c r="D30" s="45">
        <f t="shared" si="1"/>
        <v>21.666666666666664</v>
      </c>
      <c r="E30" s="45">
        <f t="shared" si="1"/>
        <v>21.666666666666664</v>
      </c>
      <c r="F30" s="45">
        <f t="shared" si="1"/>
        <v>32.222222222222221</v>
      </c>
    </row>
    <row r="31" spans="1:6" x14ac:dyDescent="0.15">
      <c r="B31" s="44" t="s">
        <v>92</v>
      </c>
      <c r="C31" s="45">
        <f t="shared" si="1"/>
        <v>176</v>
      </c>
      <c r="D31" s="45">
        <f t="shared" si="1"/>
        <v>25.999999999999996</v>
      </c>
      <c r="E31" s="45">
        <f t="shared" si="1"/>
        <v>25.999999999999996</v>
      </c>
      <c r="F31" s="45">
        <f t="shared" si="1"/>
        <v>38.666666666666664</v>
      </c>
    </row>
    <row r="32" spans="1:6" x14ac:dyDescent="0.15">
      <c r="B32" s="44" t="s">
        <v>91</v>
      </c>
      <c r="C32" s="45">
        <f t="shared" si="1"/>
        <v>205.33333333333334</v>
      </c>
      <c r="D32" s="45">
        <f t="shared" si="1"/>
        <v>30.333333333333329</v>
      </c>
      <c r="E32" s="45">
        <f t="shared" si="1"/>
        <v>30.333333333333329</v>
      </c>
      <c r="F32" s="45">
        <f t="shared" si="1"/>
        <v>45.111111111111107</v>
      </c>
    </row>
    <row r="33" spans="1:21" x14ac:dyDescent="0.15">
      <c r="B33" s="44" t="s">
        <v>90</v>
      </c>
      <c r="C33" s="45">
        <f t="shared" si="1"/>
        <v>234.66666666666669</v>
      </c>
      <c r="D33" s="45">
        <f t="shared" si="1"/>
        <v>34.666666666666664</v>
      </c>
      <c r="E33" s="45">
        <f t="shared" si="1"/>
        <v>34.666666666666664</v>
      </c>
      <c r="F33" s="45">
        <f t="shared" si="1"/>
        <v>51.55555555555555</v>
      </c>
    </row>
    <row r="34" spans="1:21" x14ac:dyDescent="0.15">
      <c r="B34" s="44" t="s">
        <v>89</v>
      </c>
      <c r="C34" s="45">
        <f t="shared" si="1"/>
        <v>264</v>
      </c>
      <c r="D34" s="45">
        <f t="shared" si="1"/>
        <v>39</v>
      </c>
      <c r="E34" s="45">
        <f t="shared" si="1"/>
        <v>39</v>
      </c>
      <c r="F34" s="45">
        <f t="shared" si="1"/>
        <v>57.999999999999993</v>
      </c>
    </row>
    <row r="35" spans="1:21" ht="8.25" customHeight="1" x14ac:dyDescent="0.15">
      <c r="A35" s="47"/>
      <c r="B35" s="47"/>
      <c r="C35" s="48"/>
      <c r="D35" s="48"/>
      <c r="E35" s="48"/>
      <c r="F35" s="48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</row>
    <row r="36" spans="1:21" x14ac:dyDescent="0.15">
      <c r="A36" s="44" t="s">
        <v>103</v>
      </c>
      <c r="B36" s="44" t="s">
        <v>99</v>
      </c>
      <c r="C36" s="44">
        <f>ROUND(C37,0)</f>
        <v>381</v>
      </c>
      <c r="D36" s="44">
        <f>ROUND(D37,0)</f>
        <v>56</v>
      </c>
      <c r="E36" s="44">
        <f>ROUND(E37,0)</f>
        <v>56</v>
      </c>
      <c r="F36" s="44">
        <f>ROUND(F37,0)</f>
        <v>84</v>
      </c>
    </row>
    <row r="37" spans="1:21" x14ac:dyDescent="0.15">
      <c r="B37" s="44" t="s">
        <v>98</v>
      </c>
      <c r="C37" s="44">
        <f>($F$6-$F$5)*C20</f>
        <v>381.40553640000002</v>
      </c>
      <c r="D37" s="44">
        <f>($F$6-$F$5)*D20</f>
        <v>55.6890936</v>
      </c>
      <c r="E37" s="44">
        <f>($F$6-$F$5)*E20</f>
        <v>55.6890936</v>
      </c>
      <c r="F37" s="44">
        <f>($F$6-$F$5)*F20</f>
        <v>83.857414199999994</v>
      </c>
    </row>
    <row r="38" spans="1:21" x14ac:dyDescent="0.15">
      <c r="B38" s="44" t="s">
        <v>97</v>
      </c>
      <c r="C38" s="46">
        <f>C36/9</f>
        <v>42.333333333333336</v>
      </c>
      <c r="D38" s="46">
        <f>D36/9</f>
        <v>6.2222222222222223</v>
      </c>
      <c r="E38" s="46">
        <f>E36/9</f>
        <v>6.2222222222222223</v>
      </c>
      <c r="F38" s="46">
        <f>F36/9</f>
        <v>9.3333333333333339</v>
      </c>
    </row>
    <row r="39" spans="1:21" x14ac:dyDescent="0.15">
      <c r="B39" s="44" t="s">
        <v>96</v>
      </c>
      <c r="C39" s="45">
        <f t="shared" ref="C39:F46" si="2">C$38+C38</f>
        <v>84.666666666666671</v>
      </c>
      <c r="D39" s="45">
        <f t="shared" si="2"/>
        <v>12.444444444444445</v>
      </c>
      <c r="E39" s="45">
        <f t="shared" si="2"/>
        <v>12.444444444444445</v>
      </c>
      <c r="F39" s="45">
        <f t="shared" si="2"/>
        <v>18.666666666666668</v>
      </c>
    </row>
    <row r="40" spans="1:21" x14ac:dyDescent="0.15">
      <c r="B40" s="44" t="s">
        <v>95</v>
      </c>
      <c r="C40" s="45">
        <f t="shared" si="2"/>
        <v>127</v>
      </c>
      <c r="D40" s="45">
        <f t="shared" si="2"/>
        <v>18.666666666666668</v>
      </c>
      <c r="E40" s="45">
        <f t="shared" si="2"/>
        <v>18.666666666666668</v>
      </c>
      <c r="F40" s="45">
        <f t="shared" si="2"/>
        <v>28</v>
      </c>
    </row>
    <row r="41" spans="1:21" x14ac:dyDescent="0.15">
      <c r="B41" s="44" t="s">
        <v>94</v>
      </c>
      <c r="C41" s="45">
        <f t="shared" si="2"/>
        <v>169.33333333333334</v>
      </c>
      <c r="D41" s="45">
        <f t="shared" si="2"/>
        <v>24.888888888888889</v>
      </c>
      <c r="E41" s="45">
        <f t="shared" si="2"/>
        <v>24.888888888888889</v>
      </c>
      <c r="F41" s="45">
        <f t="shared" si="2"/>
        <v>37.333333333333336</v>
      </c>
    </row>
    <row r="42" spans="1:21" x14ac:dyDescent="0.15">
      <c r="B42" s="44" t="s">
        <v>93</v>
      </c>
      <c r="C42" s="45">
        <f t="shared" si="2"/>
        <v>211.66666666666669</v>
      </c>
      <c r="D42" s="45">
        <f t="shared" si="2"/>
        <v>31.111111111111111</v>
      </c>
      <c r="E42" s="45">
        <f t="shared" si="2"/>
        <v>31.111111111111111</v>
      </c>
      <c r="F42" s="45">
        <f t="shared" si="2"/>
        <v>46.666666666666671</v>
      </c>
    </row>
    <row r="43" spans="1:21" x14ac:dyDescent="0.15">
      <c r="B43" s="44" t="s">
        <v>92</v>
      </c>
      <c r="C43" s="45">
        <f t="shared" si="2"/>
        <v>254.00000000000003</v>
      </c>
      <c r="D43" s="45">
        <f t="shared" si="2"/>
        <v>37.333333333333336</v>
      </c>
      <c r="E43" s="45">
        <f t="shared" si="2"/>
        <v>37.333333333333336</v>
      </c>
      <c r="F43" s="45">
        <f t="shared" si="2"/>
        <v>56.000000000000007</v>
      </c>
    </row>
    <row r="44" spans="1:21" x14ac:dyDescent="0.15">
      <c r="B44" s="44" t="s">
        <v>91</v>
      </c>
      <c r="C44" s="45">
        <f t="shared" si="2"/>
        <v>296.33333333333337</v>
      </c>
      <c r="D44" s="45">
        <f t="shared" si="2"/>
        <v>43.555555555555557</v>
      </c>
      <c r="E44" s="45">
        <f t="shared" si="2"/>
        <v>43.555555555555557</v>
      </c>
      <c r="F44" s="45">
        <f t="shared" si="2"/>
        <v>65.333333333333343</v>
      </c>
    </row>
    <row r="45" spans="1:21" x14ac:dyDescent="0.15">
      <c r="B45" s="44" t="s">
        <v>90</v>
      </c>
      <c r="C45" s="45">
        <f t="shared" si="2"/>
        <v>338.66666666666669</v>
      </c>
      <c r="D45" s="45">
        <f t="shared" si="2"/>
        <v>49.777777777777779</v>
      </c>
      <c r="E45" s="45">
        <f t="shared" si="2"/>
        <v>49.777777777777779</v>
      </c>
      <c r="F45" s="45">
        <f t="shared" si="2"/>
        <v>74.666666666666671</v>
      </c>
    </row>
    <row r="46" spans="1:21" x14ac:dyDescent="0.15">
      <c r="B46" s="44" t="s">
        <v>89</v>
      </c>
      <c r="C46" s="45">
        <f t="shared" si="2"/>
        <v>381</v>
      </c>
      <c r="D46" s="45">
        <f t="shared" si="2"/>
        <v>56</v>
      </c>
      <c r="E46" s="45">
        <f t="shared" si="2"/>
        <v>56</v>
      </c>
      <c r="F46" s="45">
        <f t="shared" si="2"/>
        <v>84</v>
      </c>
    </row>
    <row r="47" spans="1:21" ht="6" customHeight="1" x14ac:dyDescent="0.15">
      <c r="A47" s="47"/>
      <c r="B47" s="47"/>
      <c r="C47" s="48"/>
      <c r="D47" s="48"/>
      <c r="E47" s="48"/>
      <c r="F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</row>
    <row r="48" spans="1:21" x14ac:dyDescent="0.15">
      <c r="A48" s="44" t="s">
        <v>102</v>
      </c>
      <c r="B48" s="44" t="s">
        <v>99</v>
      </c>
      <c r="C48" s="44">
        <f>ROUND(C49,0)</f>
        <v>574</v>
      </c>
      <c r="D48" s="44">
        <f>ROUND(D49,0)</f>
        <v>84</v>
      </c>
      <c r="E48" s="44">
        <f>ROUND(E49,0)</f>
        <v>84</v>
      </c>
      <c r="F48" s="44">
        <f>ROUND(F49,0)</f>
        <v>126</v>
      </c>
    </row>
    <row r="49" spans="1:21" x14ac:dyDescent="0.15">
      <c r="B49" s="44" t="s">
        <v>98</v>
      </c>
      <c r="C49" s="44">
        <f>($F$8-$F$6)*C20</f>
        <v>574.29950139869993</v>
      </c>
      <c r="D49" s="44">
        <f>($F$8-$F$6)*D20</f>
        <v>83.853577453799986</v>
      </c>
      <c r="E49" s="44">
        <f>($F$8-$F$6)*E20</f>
        <v>83.853577453799986</v>
      </c>
      <c r="F49" s="44">
        <f>($F$8-$F$6)*F20</f>
        <v>126.26788697984998</v>
      </c>
    </row>
    <row r="50" spans="1:21" x14ac:dyDescent="0.15">
      <c r="B50" s="44" t="s">
        <v>97</v>
      </c>
      <c r="C50" s="46">
        <f>C48/9</f>
        <v>63.777777777777779</v>
      </c>
      <c r="D50" s="46">
        <f>D48/9</f>
        <v>9.3333333333333339</v>
      </c>
      <c r="E50" s="46">
        <f>E48/9</f>
        <v>9.3333333333333339</v>
      </c>
      <c r="F50" s="46">
        <f>F48/9</f>
        <v>14</v>
      </c>
    </row>
    <row r="51" spans="1:21" x14ac:dyDescent="0.15">
      <c r="B51" s="44" t="s">
        <v>96</v>
      </c>
      <c r="C51" s="45">
        <f t="shared" ref="C51:F58" si="3">C$50+C50</f>
        <v>127.55555555555556</v>
      </c>
      <c r="D51" s="45">
        <f t="shared" si="3"/>
        <v>18.666666666666668</v>
      </c>
      <c r="E51" s="45">
        <f t="shared" si="3"/>
        <v>18.666666666666668</v>
      </c>
      <c r="F51" s="45">
        <f t="shared" si="3"/>
        <v>28</v>
      </c>
    </row>
    <row r="52" spans="1:21" x14ac:dyDescent="0.15">
      <c r="B52" s="44" t="s">
        <v>95</v>
      </c>
      <c r="C52" s="45">
        <f t="shared" si="3"/>
        <v>191.33333333333334</v>
      </c>
      <c r="D52" s="45">
        <f t="shared" si="3"/>
        <v>28</v>
      </c>
      <c r="E52" s="45">
        <f t="shared" si="3"/>
        <v>28</v>
      </c>
      <c r="F52" s="45">
        <f t="shared" si="3"/>
        <v>42</v>
      </c>
    </row>
    <row r="53" spans="1:21" x14ac:dyDescent="0.15">
      <c r="B53" s="44" t="s">
        <v>94</v>
      </c>
      <c r="C53" s="45">
        <f t="shared" si="3"/>
        <v>255.11111111111111</v>
      </c>
      <c r="D53" s="45">
        <f t="shared" si="3"/>
        <v>37.333333333333336</v>
      </c>
      <c r="E53" s="45">
        <f t="shared" si="3"/>
        <v>37.333333333333336</v>
      </c>
      <c r="F53" s="45">
        <f t="shared" si="3"/>
        <v>56</v>
      </c>
    </row>
    <row r="54" spans="1:21" x14ac:dyDescent="0.15">
      <c r="B54" s="44" t="s">
        <v>93</v>
      </c>
      <c r="C54" s="45">
        <f t="shared" si="3"/>
        <v>318.88888888888891</v>
      </c>
      <c r="D54" s="45">
        <f t="shared" si="3"/>
        <v>46.666666666666671</v>
      </c>
      <c r="E54" s="45">
        <f t="shared" si="3"/>
        <v>46.666666666666671</v>
      </c>
      <c r="F54" s="45">
        <f t="shared" si="3"/>
        <v>70</v>
      </c>
    </row>
    <row r="55" spans="1:21" x14ac:dyDescent="0.15">
      <c r="B55" s="44" t="s">
        <v>92</v>
      </c>
      <c r="C55" s="45">
        <f t="shared" si="3"/>
        <v>382.66666666666669</v>
      </c>
      <c r="D55" s="45">
        <f t="shared" si="3"/>
        <v>56.000000000000007</v>
      </c>
      <c r="E55" s="45">
        <f t="shared" si="3"/>
        <v>56.000000000000007</v>
      </c>
      <c r="F55" s="45">
        <f t="shared" si="3"/>
        <v>84</v>
      </c>
    </row>
    <row r="56" spans="1:21" x14ac:dyDescent="0.15">
      <c r="B56" s="44" t="s">
        <v>91</v>
      </c>
      <c r="C56" s="45">
        <f t="shared" si="3"/>
        <v>446.44444444444446</v>
      </c>
      <c r="D56" s="45">
        <f t="shared" si="3"/>
        <v>65.333333333333343</v>
      </c>
      <c r="E56" s="45">
        <f t="shared" si="3"/>
        <v>65.333333333333343</v>
      </c>
      <c r="F56" s="45">
        <f t="shared" si="3"/>
        <v>98</v>
      </c>
    </row>
    <row r="57" spans="1:21" x14ac:dyDescent="0.15">
      <c r="B57" s="44" t="s">
        <v>90</v>
      </c>
      <c r="C57" s="45">
        <f t="shared" si="3"/>
        <v>510.22222222222223</v>
      </c>
      <c r="D57" s="45">
        <f t="shared" si="3"/>
        <v>74.666666666666671</v>
      </c>
      <c r="E57" s="45">
        <f t="shared" si="3"/>
        <v>74.666666666666671</v>
      </c>
      <c r="F57" s="45">
        <f t="shared" si="3"/>
        <v>112</v>
      </c>
    </row>
    <row r="58" spans="1:21" x14ac:dyDescent="0.15">
      <c r="B58" s="44" t="s">
        <v>89</v>
      </c>
      <c r="C58" s="45">
        <f t="shared" si="3"/>
        <v>574</v>
      </c>
      <c r="D58" s="45">
        <f t="shared" si="3"/>
        <v>84</v>
      </c>
      <c r="E58" s="45">
        <f t="shared" si="3"/>
        <v>84</v>
      </c>
      <c r="F58" s="45">
        <f t="shared" si="3"/>
        <v>126</v>
      </c>
    </row>
    <row r="59" spans="1:21" ht="6" customHeight="1" x14ac:dyDescent="0.15">
      <c r="A59" s="47"/>
      <c r="B59" s="47"/>
      <c r="C59" s="48"/>
      <c r="D59" s="48"/>
      <c r="E59" s="48"/>
      <c r="F59" s="48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</row>
    <row r="60" spans="1:21" x14ac:dyDescent="0.15">
      <c r="A60" s="44" t="s">
        <v>101</v>
      </c>
      <c r="B60" s="44" t="s">
        <v>99</v>
      </c>
      <c r="C60" s="44">
        <f>ROUND(C61,0)</f>
        <v>1245</v>
      </c>
      <c r="D60" s="44">
        <f>ROUND(D61,0)</f>
        <v>182</v>
      </c>
      <c r="E60" s="44">
        <f>ROUND(E61,0)</f>
        <v>182</v>
      </c>
      <c r="F60" s="44">
        <f>ROUND(F61,0)</f>
        <v>274</v>
      </c>
    </row>
    <row r="61" spans="1:21" x14ac:dyDescent="0.15">
      <c r="B61" s="44" t="s">
        <v>98</v>
      </c>
      <c r="C61" s="44">
        <f>($F$11-$F$8)*C20</f>
        <v>1244.8456302037605</v>
      </c>
      <c r="D61" s="44">
        <f>($F$11-$F$8)*D20</f>
        <v>181.76014294995485</v>
      </c>
      <c r="E61" s="44">
        <f>($F$11-$F$8)*E20</f>
        <v>181.76014294995485</v>
      </c>
      <c r="F61" s="44">
        <f>($F$11-$F$8)*F20</f>
        <v>273.6969594420832</v>
      </c>
    </row>
    <row r="62" spans="1:21" x14ac:dyDescent="0.15">
      <c r="B62" s="44" t="s">
        <v>97</v>
      </c>
      <c r="C62" s="46">
        <f>C60/9</f>
        <v>138.33333333333334</v>
      </c>
      <c r="D62" s="46">
        <f>D60/9</f>
        <v>20.222222222222221</v>
      </c>
      <c r="E62" s="46">
        <f>E60/9</f>
        <v>20.222222222222221</v>
      </c>
      <c r="F62" s="46">
        <f>F60/9</f>
        <v>30.444444444444443</v>
      </c>
    </row>
    <row r="63" spans="1:21" x14ac:dyDescent="0.15">
      <c r="B63" s="44" t="s">
        <v>96</v>
      </c>
      <c r="C63" s="45">
        <f t="shared" ref="C63:F70" si="4">C$62+C62</f>
        <v>276.66666666666669</v>
      </c>
      <c r="D63" s="45">
        <f t="shared" si="4"/>
        <v>40.444444444444443</v>
      </c>
      <c r="E63" s="45">
        <f t="shared" si="4"/>
        <v>40.444444444444443</v>
      </c>
      <c r="F63" s="45">
        <f t="shared" si="4"/>
        <v>60.888888888888886</v>
      </c>
    </row>
    <row r="64" spans="1:21" x14ac:dyDescent="0.15">
      <c r="B64" s="44" t="s">
        <v>95</v>
      </c>
      <c r="C64" s="45">
        <f t="shared" si="4"/>
        <v>415</v>
      </c>
      <c r="D64" s="45">
        <f t="shared" si="4"/>
        <v>60.666666666666664</v>
      </c>
      <c r="E64" s="45">
        <f t="shared" si="4"/>
        <v>60.666666666666664</v>
      </c>
      <c r="F64" s="45">
        <f t="shared" si="4"/>
        <v>91.333333333333329</v>
      </c>
    </row>
    <row r="65" spans="1:21" x14ac:dyDescent="0.15">
      <c r="B65" s="44" t="s">
        <v>94</v>
      </c>
      <c r="C65" s="45">
        <f t="shared" si="4"/>
        <v>553.33333333333337</v>
      </c>
      <c r="D65" s="45">
        <f t="shared" si="4"/>
        <v>80.888888888888886</v>
      </c>
      <c r="E65" s="45">
        <f t="shared" si="4"/>
        <v>80.888888888888886</v>
      </c>
      <c r="F65" s="45">
        <f t="shared" si="4"/>
        <v>121.77777777777777</v>
      </c>
    </row>
    <row r="66" spans="1:21" x14ac:dyDescent="0.15">
      <c r="B66" s="44" t="s">
        <v>93</v>
      </c>
      <c r="C66" s="45">
        <f t="shared" si="4"/>
        <v>691.66666666666674</v>
      </c>
      <c r="D66" s="45">
        <f t="shared" si="4"/>
        <v>101.11111111111111</v>
      </c>
      <c r="E66" s="45">
        <f t="shared" si="4"/>
        <v>101.11111111111111</v>
      </c>
      <c r="F66" s="45">
        <f t="shared" si="4"/>
        <v>152.22222222222223</v>
      </c>
    </row>
    <row r="67" spans="1:21" x14ac:dyDescent="0.15">
      <c r="B67" s="44" t="s">
        <v>92</v>
      </c>
      <c r="C67" s="45">
        <f t="shared" si="4"/>
        <v>830.00000000000011</v>
      </c>
      <c r="D67" s="45">
        <f t="shared" si="4"/>
        <v>121.33333333333334</v>
      </c>
      <c r="E67" s="45">
        <f t="shared" si="4"/>
        <v>121.33333333333334</v>
      </c>
      <c r="F67" s="45">
        <f t="shared" si="4"/>
        <v>182.66666666666669</v>
      </c>
    </row>
    <row r="68" spans="1:21" x14ac:dyDescent="0.15">
      <c r="B68" s="44" t="s">
        <v>91</v>
      </c>
      <c r="C68" s="45">
        <f t="shared" si="4"/>
        <v>968.33333333333348</v>
      </c>
      <c r="D68" s="45">
        <f t="shared" si="4"/>
        <v>141.55555555555557</v>
      </c>
      <c r="E68" s="45">
        <f t="shared" si="4"/>
        <v>141.55555555555557</v>
      </c>
      <c r="F68" s="45">
        <f t="shared" si="4"/>
        <v>213.11111111111114</v>
      </c>
    </row>
    <row r="69" spans="1:21" x14ac:dyDescent="0.15">
      <c r="B69" s="44" t="s">
        <v>90</v>
      </c>
      <c r="C69" s="45">
        <f t="shared" si="4"/>
        <v>1106.6666666666667</v>
      </c>
      <c r="D69" s="45">
        <f t="shared" si="4"/>
        <v>161.7777777777778</v>
      </c>
      <c r="E69" s="45">
        <f t="shared" si="4"/>
        <v>161.7777777777778</v>
      </c>
      <c r="F69" s="45">
        <f t="shared" si="4"/>
        <v>243.5555555555556</v>
      </c>
    </row>
    <row r="70" spans="1:21" x14ac:dyDescent="0.15">
      <c r="B70" s="44" t="s">
        <v>89</v>
      </c>
      <c r="C70" s="45">
        <f t="shared" si="4"/>
        <v>1245</v>
      </c>
      <c r="D70" s="45">
        <f t="shared" si="4"/>
        <v>182.00000000000003</v>
      </c>
      <c r="E70" s="45">
        <f t="shared" si="4"/>
        <v>182.00000000000003</v>
      </c>
      <c r="F70" s="45">
        <f t="shared" si="4"/>
        <v>274.00000000000006</v>
      </c>
    </row>
    <row r="71" spans="1:21" ht="5.25" customHeight="1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</row>
    <row r="72" spans="1:21" x14ac:dyDescent="0.15">
      <c r="A72" s="44" t="s">
        <v>100</v>
      </c>
      <c r="B72" s="44" t="s">
        <v>99</v>
      </c>
      <c r="C72" s="44">
        <f>ROUND(C73,0)</f>
        <v>1854</v>
      </c>
      <c r="D72" s="44">
        <f>ROUND(D73,0)</f>
        <v>271</v>
      </c>
      <c r="E72" s="44">
        <f>ROUND(E73,0)</f>
        <v>271</v>
      </c>
      <c r="F72" s="44">
        <f>ROUND(F73,0)</f>
        <v>408</v>
      </c>
    </row>
    <row r="73" spans="1:21" x14ac:dyDescent="0.15">
      <c r="B73" s="44" t="s">
        <v>98</v>
      </c>
      <c r="C73" s="44">
        <f>($F$15-$F$12)*C20</f>
        <v>1853.6725772229299</v>
      </c>
      <c r="D73" s="44">
        <f>($F$15-$F$12)*D20</f>
        <v>270.65507918704918</v>
      </c>
      <c r="E73" s="44">
        <f>($F$15-$F$12)*E20</f>
        <v>270.65507918704918</v>
      </c>
      <c r="F73" s="44">
        <f>($F$15-$F$12)*F20</f>
        <v>407.55619482235892</v>
      </c>
    </row>
    <row r="74" spans="1:21" x14ac:dyDescent="0.15">
      <c r="B74" s="44" t="s">
        <v>97</v>
      </c>
      <c r="C74" s="46">
        <f>C72/9</f>
        <v>206</v>
      </c>
      <c r="D74" s="46">
        <f>D72/9</f>
        <v>30.111111111111111</v>
      </c>
      <c r="E74" s="46">
        <f>E72/9</f>
        <v>30.111111111111111</v>
      </c>
      <c r="F74" s="46">
        <f>F72/9</f>
        <v>45.333333333333336</v>
      </c>
    </row>
    <row r="75" spans="1:21" x14ac:dyDescent="0.15">
      <c r="B75" s="44" t="s">
        <v>96</v>
      </c>
      <c r="C75" s="45">
        <f t="shared" ref="C75:F82" si="5">C$74+C74</f>
        <v>412</v>
      </c>
      <c r="D75" s="45">
        <f t="shared" si="5"/>
        <v>60.222222222222221</v>
      </c>
      <c r="E75" s="45">
        <f t="shared" si="5"/>
        <v>60.222222222222221</v>
      </c>
      <c r="F75" s="45">
        <f t="shared" si="5"/>
        <v>90.666666666666671</v>
      </c>
    </row>
    <row r="76" spans="1:21" x14ac:dyDescent="0.15">
      <c r="B76" s="44" t="s">
        <v>95</v>
      </c>
      <c r="C76" s="45">
        <f t="shared" si="5"/>
        <v>618</v>
      </c>
      <c r="D76" s="45">
        <f t="shared" si="5"/>
        <v>90.333333333333329</v>
      </c>
      <c r="E76" s="45">
        <f t="shared" si="5"/>
        <v>90.333333333333329</v>
      </c>
      <c r="F76" s="45">
        <f t="shared" si="5"/>
        <v>136</v>
      </c>
    </row>
    <row r="77" spans="1:21" x14ac:dyDescent="0.15">
      <c r="B77" s="44" t="s">
        <v>94</v>
      </c>
      <c r="C77" s="45">
        <f t="shared" si="5"/>
        <v>824</v>
      </c>
      <c r="D77" s="45">
        <f t="shared" si="5"/>
        <v>120.44444444444444</v>
      </c>
      <c r="E77" s="45">
        <f t="shared" si="5"/>
        <v>120.44444444444444</v>
      </c>
      <c r="F77" s="45">
        <f t="shared" si="5"/>
        <v>181.33333333333334</v>
      </c>
    </row>
    <row r="78" spans="1:21" x14ac:dyDescent="0.15">
      <c r="B78" s="44" t="s">
        <v>93</v>
      </c>
      <c r="C78" s="45">
        <f t="shared" si="5"/>
        <v>1030</v>
      </c>
      <c r="D78" s="45">
        <f t="shared" si="5"/>
        <v>150.55555555555554</v>
      </c>
      <c r="E78" s="45">
        <f t="shared" si="5"/>
        <v>150.55555555555554</v>
      </c>
      <c r="F78" s="45">
        <f t="shared" si="5"/>
        <v>226.66666666666669</v>
      </c>
    </row>
    <row r="79" spans="1:21" x14ac:dyDescent="0.15">
      <c r="B79" s="44" t="s">
        <v>92</v>
      </c>
      <c r="C79" s="45">
        <f t="shared" si="5"/>
        <v>1236</v>
      </c>
      <c r="D79" s="45">
        <f t="shared" si="5"/>
        <v>180.66666666666666</v>
      </c>
      <c r="E79" s="45">
        <f t="shared" si="5"/>
        <v>180.66666666666666</v>
      </c>
      <c r="F79" s="45">
        <f t="shared" si="5"/>
        <v>272</v>
      </c>
    </row>
    <row r="80" spans="1:21" x14ac:dyDescent="0.15">
      <c r="B80" s="44" t="s">
        <v>91</v>
      </c>
      <c r="C80" s="45">
        <f t="shared" si="5"/>
        <v>1442</v>
      </c>
      <c r="D80" s="45">
        <f t="shared" si="5"/>
        <v>210.77777777777777</v>
      </c>
      <c r="E80" s="45">
        <f t="shared" si="5"/>
        <v>210.77777777777777</v>
      </c>
      <c r="F80" s="45">
        <f t="shared" si="5"/>
        <v>317.33333333333331</v>
      </c>
    </row>
    <row r="81" spans="2:6" x14ac:dyDescent="0.15">
      <c r="B81" s="44" t="s">
        <v>90</v>
      </c>
      <c r="C81" s="45">
        <f t="shared" si="5"/>
        <v>1648</v>
      </c>
      <c r="D81" s="45">
        <f t="shared" si="5"/>
        <v>240.88888888888889</v>
      </c>
      <c r="E81" s="45">
        <f t="shared" si="5"/>
        <v>240.88888888888889</v>
      </c>
      <c r="F81" s="45">
        <f t="shared" si="5"/>
        <v>362.66666666666663</v>
      </c>
    </row>
    <row r="82" spans="2:6" x14ac:dyDescent="0.15">
      <c r="B82" s="44" t="s">
        <v>89</v>
      </c>
      <c r="C82" s="45">
        <f t="shared" si="5"/>
        <v>1854</v>
      </c>
      <c r="D82" s="45">
        <f t="shared" si="5"/>
        <v>271</v>
      </c>
      <c r="E82" s="45">
        <f t="shared" si="5"/>
        <v>271</v>
      </c>
      <c r="F82" s="45">
        <f t="shared" si="5"/>
        <v>407.99999999999994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84"/>
  <sheetViews>
    <sheetView topLeftCell="J1" workbookViewId="0">
      <selection activeCell="J225" sqref="J225"/>
    </sheetView>
  </sheetViews>
  <sheetFormatPr defaultRowHeight="13.5" x14ac:dyDescent="0.15"/>
  <cols>
    <col min="1" max="3" width="9" style="44"/>
    <col min="4" max="7" width="5.25" style="44" bestFit="1" customWidth="1"/>
    <col min="8" max="31" width="9" style="44"/>
    <col min="32" max="32" width="9.5" style="44" bestFit="1" customWidth="1"/>
    <col min="33" max="35" width="9.125" style="44" bestFit="1" customWidth="1"/>
    <col min="36" max="16384" width="9" style="44"/>
  </cols>
  <sheetData>
    <row r="1" spans="2:35" x14ac:dyDescent="0.15">
      <c r="B1" s="44" t="s">
        <v>210</v>
      </c>
    </row>
    <row r="2" spans="2:35" x14ac:dyDescent="0.15">
      <c r="I2" s="44" t="s">
        <v>200</v>
      </c>
      <c r="K2" s="44" t="s">
        <v>208</v>
      </c>
      <c r="L2" s="44" t="s">
        <v>207</v>
      </c>
      <c r="M2" s="44" t="s">
        <v>206</v>
      </c>
      <c r="N2" s="44" t="s">
        <v>205</v>
      </c>
      <c r="P2" s="44" t="s">
        <v>209</v>
      </c>
      <c r="R2" s="44" t="s">
        <v>208</v>
      </c>
      <c r="S2" s="44" t="s">
        <v>207</v>
      </c>
      <c r="T2" s="44" t="s">
        <v>206</v>
      </c>
      <c r="U2" s="44" t="s">
        <v>205</v>
      </c>
      <c r="W2" s="44" t="s">
        <v>184</v>
      </c>
      <c r="Y2" s="44" t="s">
        <v>208</v>
      </c>
      <c r="Z2" s="44" t="s">
        <v>207</v>
      </c>
      <c r="AA2" s="44" t="s">
        <v>206</v>
      </c>
      <c r="AB2" s="44" t="s">
        <v>205</v>
      </c>
      <c r="AD2" s="44" t="s">
        <v>176</v>
      </c>
      <c r="AF2" s="44" t="s">
        <v>208</v>
      </c>
      <c r="AG2" s="44" t="s">
        <v>207</v>
      </c>
      <c r="AH2" s="44" t="s">
        <v>206</v>
      </c>
      <c r="AI2" s="44" t="s">
        <v>205</v>
      </c>
    </row>
    <row r="3" spans="2:35" x14ac:dyDescent="0.15">
      <c r="J3" s="44" t="s">
        <v>204</v>
      </c>
      <c r="K3" s="54">
        <f>D7*装备拆分生成表!C$26</f>
        <v>0</v>
      </c>
      <c r="L3" s="54">
        <f>E7*装备拆分生成表!D$26</f>
        <v>3.4666666666666668</v>
      </c>
      <c r="M3" s="54">
        <f>F7*装备拆分生成表!E$26</f>
        <v>1.7333333333333334</v>
      </c>
      <c r="N3" s="54">
        <f>G7*装备拆分生成表!F$26</f>
        <v>0</v>
      </c>
      <c r="O3" s="51"/>
      <c r="Q3" s="44" t="s">
        <v>204</v>
      </c>
      <c r="R3" s="55">
        <f>D16*装备拆分生成表!C$26</f>
        <v>0</v>
      </c>
      <c r="S3" s="55">
        <f>E16*装备拆分生成表!D$26</f>
        <v>1.7333333333333334</v>
      </c>
      <c r="T3" s="55">
        <f>F16*装备拆分生成表!E$26</f>
        <v>3.4666666666666668</v>
      </c>
      <c r="U3" s="55">
        <f>G16*装备拆分生成表!F$26</f>
        <v>0</v>
      </c>
      <c r="X3" s="44" t="s">
        <v>204</v>
      </c>
      <c r="Y3" s="54">
        <f>D25*装备拆分生成表!C$26</f>
        <v>0</v>
      </c>
      <c r="Z3" s="54">
        <f>E25*装备拆分生成表!D$26</f>
        <v>2.3833333333333333</v>
      </c>
      <c r="AA3" s="54">
        <f>F25*装备拆分生成表!E$26</f>
        <v>2.3833333333333333</v>
      </c>
      <c r="AB3" s="54">
        <f>G25*装备拆分生成表!F$26</f>
        <v>0</v>
      </c>
      <c r="AE3" s="44" t="s">
        <v>204</v>
      </c>
      <c r="AF3" s="55">
        <f>D34*装备拆分生成表!C$26</f>
        <v>0</v>
      </c>
      <c r="AG3" s="55">
        <f>E34*装备拆分生成表!D$26</f>
        <v>2.5999999999999996</v>
      </c>
      <c r="AH3" s="55">
        <f>F34*装备拆分生成表!E$26</f>
        <v>2.5999999999999996</v>
      </c>
      <c r="AI3" s="55">
        <f>G34*装备拆分生成表!F$26</f>
        <v>0</v>
      </c>
    </row>
    <row r="4" spans="2:35" x14ac:dyDescent="0.15">
      <c r="J4" s="44" t="s">
        <v>203</v>
      </c>
      <c r="K4" s="54">
        <f>D8*装备拆分生成表!C$26</f>
        <v>14.666666666666666</v>
      </c>
      <c r="L4" s="54">
        <f>E8*装备拆分生成表!D$26</f>
        <v>0</v>
      </c>
      <c r="M4" s="54">
        <f>F8*装备拆分生成表!E$26</f>
        <v>0</v>
      </c>
      <c r="N4" s="54">
        <f>G8*装备拆分生成表!F$26</f>
        <v>0</v>
      </c>
      <c r="O4" s="51"/>
      <c r="Q4" s="44" t="s">
        <v>203</v>
      </c>
      <c r="R4" s="55">
        <f>D17*装备拆分生成表!C$26</f>
        <v>14.666666666666666</v>
      </c>
      <c r="S4" s="55">
        <f>E17*装备拆分生成表!D$26</f>
        <v>0</v>
      </c>
      <c r="T4" s="55">
        <f>F17*装备拆分生成表!E$26</f>
        <v>0</v>
      </c>
      <c r="U4" s="55">
        <f>G17*装备拆分生成表!F$26</f>
        <v>0</v>
      </c>
      <c r="X4" s="44" t="s">
        <v>203</v>
      </c>
      <c r="Y4" s="54">
        <f>D26*装备拆分生成表!C$26</f>
        <v>23.466666666666669</v>
      </c>
      <c r="Z4" s="54">
        <f>E26*装备拆分生成表!D$26</f>
        <v>0</v>
      </c>
      <c r="AA4" s="54">
        <f>F26*装备拆分生成表!E$26</f>
        <v>0</v>
      </c>
      <c r="AB4" s="54">
        <f>G26*装备拆分生成表!F$26</f>
        <v>0</v>
      </c>
      <c r="AE4" s="44" t="s">
        <v>203</v>
      </c>
      <c r="AF4" s="55">
        <f>D35*装备拆分生成表!C$26</f>
        <v>14.666666666666666</v>
      </c>
      <c r="AG4" s="55">
        <f>E35*装备拆分生成表!D$26</f>
        <v>0</v>
      </c>
      <c r="AH4" s="55">
        <f>F35*装备拆分生成表!E$26</f>
        <v>0</v>
      </c>
      <c r="AI4" s="55">
        <f>G35*装备拆分生成表!F$26</f>
        <v>0</v>
      </c>
    </row>
    <row r="5" spans="2:35" x14ac:dyDescent="0.15">
      <c r="C5" s="44" t="s">
        <v>202</v>
      </c>
      <c r="D5" s="44">
        <f>SUM(D7:D12)</f>
        <v>1</v>
      </c>
      <c r="E5" s="44">
        <f>SUM(E7:E12)</f>
        <v>1.3</v>
      </c>
      <c r="F5" s="44">
        <f>SUM(F7:F12)</f>
        <v>0.60000000000000009</v>
      </c>
      <c r="G5" s="44">
        <f>SUM(G7:G12)</f>
        <v>0.7</v>
      </c>
      <c r="H5" s="44">
        <f>E5+F5/(G5*D5)</f>
        <v>2.1571428571428575</v>
      </c>
      <c r="J5" s="44" t="s">
        <v>201</v>
      </c>
      <c r="K5" s="54">
        <f>D9*装备拆分生成表!C$26</f>
        <v>0</v>
      </c>
      <c r="L5" s="54">
        <f>E9*装备拆分生成表!D$26</f>
        <v>0</v>
      </c>
      <c r="M5" s="54">
        <f>F9*装备拆分生成表!E$26</f>
        <v>0</v>
      </c>
      <c r="N5" s="54">
        <f>G9*装备拆分生成表!F$26</f>
        <v>2.5777777777777779</v>
      </c>
      <c r="O5" s="51"/>
      <c r="Q5" s="44" t="s">
        <v>201</v>
      </c>
      <c r="R5" s="55">
        <f>D18*装备拆分生成表!C$26</f>
        <v>0</v>
      </c>
      <c r="S5" s="55">
        <f>E18*装备拆分生成表!D$26</f>
        <v>0</v>
      </c>
      <c r="T5" s="55">
        <f>F18*装备拆分生成表!E$26</f>
        <v>0</v>
      </c>
      <c r="U5" s="55">
        <f>G18*装备拆分生成表!F$26</f>
        <v>2.5777777777777779</v>
      </c>
      <c r="X5" s="44" t="s">
        <v>201</v>
      </c>
      <c r="Y5" s="54">
        <f>D27*装备拆分生成表!C$26</f>
        <v>0</v>
      </c>
      <c r="Z5" s="54">
        <f>E27*装备拆分生成表!D$26</f>
        <v>0</v>
      </c>
      <c r="AA5" s="54">
        <f>F27*装备拆分生成表!E$26</f>
        <v>0</v>
      </c>
      <c r="AB5" s="54">
        <f>G27*装备拆分生成表!F$26</f>
        <v>3.8666666666666667</v>
      </c>
      <c r="AE5" s="44" t="s">
        <v>201</v>
      </c>
      <c r="AF5" s="55">
        <f>D36*装备拆分生成表!C$26</f>
        <v>0</v>
      </c>
      <c r="AG5" s="55">
        <f>E36*装备拆分生成表!D$26</f>
        <v>0</v>
      </c>
      <c r="AH5" s="55">
        <f>F36*装备拆分生成表!E$26</f>
        <v>0</v>
      </c>
      <c r="AI5" s="55">
        <f>G36*装备拆分生成表!F$26</f>
        <v>3.2222222222222223</v>
      </c>
    </row>
    <row r="6" spans="2:35" x14ac:dyDescent="0.15">
      <c r="B6" s="44" t="s">
        <v>200</v>
      </c>
      <c r="D6" s="44" t="s">
        <v>175</v>
      </c>
      <c r="E6" s="44" t="s">
        <v>174</v>
      </c>
      <c r="F6" s="44" t="s">
        <v>173</v>
      </c>
      <c r="G6" s="44" t="s">
        <v>172</v>
      </c>
      <c r="J6" s="44" t="s">
        <v>199</v>
      </c>
      <c r="K6" s="54">
        <f>D10*装备拆分生成表!C$26</f>
        <v>0</v>
      </c>
      <c r="L6" s="54">
        <f>E10*装备拆分生成表!D$26</f>
        <v>0.43333333333333335</v>
      </c>
      <c r="M6" s="54">
        <f>F10*装备拆分生成表!E$26</f>
        <v>0</v>
      </c>
      <c r="N6" s="54">
        <f>G10*装备拆分生成表!F$26</f>
        <v>1.9333333333333333</v>
      </c>
      <c r="O6" s="51"/>
      <c r="Q6" s="44" t="s">
        <v>199</v>
      </c>
      <c r="R6" s="55">
        <f>D19*装备拆分生成表!C$26</f>
        <v>0</v>
      </c>
      <c r="S6" s="55">
        <f>E19*装备拆分生成表!D$26</f>
        <v>0</v>
      </c>
      <c r="T6" s="55">
        <f>F19*装备拆分生成表!E$26</f>
        <v>0.43333333333333335</v>
      </c>
      <c r="U6" s="55">
        <f>G19*装备拆分生成表!F$26</f>
        <v>1.9333333333333333</v>
      </c>
      <c r="X6" s="44" t="s">
        <v>199</v>
      </c>
      <c r="Y6" s="54">
        <f>D28*装备拆分生成表!C$26</f>
        <v>0</v>
      </c>
      <c r="Z6" s="54">
        <f>E28*装备拆分生成表!D$26</f>
        <v>0</v>
      </c>
      <c r="AA6" s="54">
        <f>F28*装备拆分生成表!E$26</f>
        <v>0</v>
      </c>
      <c r="AB6" s="54">
        <f>G28*装备拆分生成表!F$26</f>
        <v>2.9000000000000004</v>
      </c>
      <c r="AE6" s="44" t="s">
        <v>199</v>
      </c>
      <c r="AF6" s="55">
        <f>D37*装备拆分生成表!C$26</f>
        <v>0</v>
      </c>
      <c r="AG6" s="55">
        <f>E37*装备拆分生成表!D$26</f>
        <v>0</v>
      </c>
      <c r="AH6" s="55">
        <f>F37*装备拆分生成表!E$26</f>
        <v>0</v>
      </c>
      <c r="AI6" s="55">
        <f>G37*装备拆分生成表!F$26</f>
        <v>1.9333333333333333</v>
      </c>
    </row>
    <row r="7" spans="2:35" x14ac:dyDescent="0.15">
      <c r="C7" s="44" t="s">
        <v>171</v>
      </c>
      <c r="E7" s="44">
        <v>0.8</v>
      </c>
      <c r="F7" s="44">
        <v>0.4</v>
      </c>
      <c r="J7" s="44" t="s">
        <v>198</v>
      </c>
      <c r="K7" s="54">
        <f>D11*装备拆分生成表!C$26</f>
        <v>11.733333333333334</v>
      </c>
      <c r="L7" s="54">
        <f>E11*装备拆分生成表!D$26</f>
        <v>0</v>
      </c>
      <c r="M7" s="54">
        <f>F11*装备拆分生成表!E$26</f>
        <v>0.8666666666666667</v>
      </c>
      <c r="N7" s="54">
        <f>G11*装备拆分生成表!F$26</f>
        <v>0</v>
      </c>
      <c r="O7" s="51"/>
      <c r="Q7" s="44" t="s">
        <v>198</v>
      </c>
      <c r="R7" s="55">
        <f>D20*装备拆分生成表!C$26</f>
        <v>11.733333333333334</v>
      </c>
      <c r="S7" s="55">
        <f>E20*装备拆分生成表!D$26</f>
        <v>0.8666666666666667</v>
      </c>
      <c r="T7" s="55">
        <f>F20*装备拆分生成表!E$26</f>
        <v>0</v>
      </c>
      <c r="U7" s="55">
        <f>G20*装备拆分生成表!F$26</f>
        <v>0</v>
      </c>
      <c r="X7" s="44" t="s">
        <v>198</v>
      </c>
      <c r="Y7" s="54">
        <f>D29*装备拆分生成表!C$26</f>
        <v>14.666666666666666</v>
      </c>
      <c r="Z7" s="54">
        <f>E29*装备拆分生成表!D$26</f>
        <v>0</v>
      </c>
      <c r="AA7" s="54">
        <f>F29*装备拆分生成表!E$26</f>
        <v>0</v>
      </c>
      <c r="AB7" s="54">
        <f>G29*装备拆分生成表!F$26</f>
        <v>0</v>
      </c>
      <c r="AE7" s="44" t="s">
        <v>198</v>
      </c>
      <c r="AF7" s="55">
        <f>D38*装备拆分生成表!C$26</f>
        <v>8.7999999999999989</v>
      </c>
      <c r="AG7" s="55">
        <f>E38*装备拆分生成表!D$26</f>
        <v>0</v>
      </c>
      <c r="AH7" s="55">
        <f>F38*装备拆分生成表!E$26</f>
        <v>0.8666666666666667</v>
      </c>
      <c r="AI7" s="55">
        <f>G38*装备拆分生成表!F$26</f>
        <v>0</v>
      </c>
    </row>
    <row r="8" spans="2:35" x14ac:dyDescent="0.15">
      <c r="C8" s="44" t="s">
        <v>170</v>
      </c>
      <c r="D8" s="44">
        <v>0.5</v>
      </c>
      <c r="J8" s="44" t="s">
        <v>197</v>
      </c>
      <c r="K8" s="54">
        <f>D12*装备拆分生成表!C$26</f>
        <v>2.9333333333333336</v>
      </c>
      <c r="L8" s="54">
        <f>E12*装备拆分生成表!D$26</f>
        <v>1.7333333333333334</v>
      </c>
      <c r="M8" s="54">
        <f>F12*装备拆分生成表!E$26</f>
        <v>0</v>
      </c>
      <c r="N8" s="54">
        <f>G12*装备拆分生成表!F$26</f>
        <v>0</v>
      </c>
      <c r="O8" s="51"/>
      <c r="Q8" s="44" t="s">
        <v>197</v>
      </c>
      <c r="R8" s="55">
        <f>D21*装备拆分生成表!C$26</f>
        <v>2.9333333333333336</v>
      </c>
      <c r="S8" s="55">
        <f>E21*装备拆分生成表!D$26</f>
        <v>0</v>
      </c>
      <c r="T8" s="55">
        <f>F21*装备拆分生成表!E$26</f>
        <v>1.7333333333333334</v>
      </c>
      <c r="U8" s="55">
        <f>G21*装备拆分生成表!F$26</f>
        <v>0</v>
      </c>
      <c r="X8" s="44" t="s">
        <v>197</v>
      </c>
      <c r="Y8" s="54">
        <f>D30*装备拆分生成表!C$26</f>
        <v>5.8666666666666671</v>
      </c>
      <c r="Z8" s="54">
        <f>E30*装备拆分生成表!D$26</f>
        <v>0</v>
      </c>
      <c r="AA8" s="54">
        <f>F30*装备拆分生成表!E$26</f>
        <v>0</v>
      </c>
      <c r="AB8" s="54">
        <f>G30*装备拆分生成表!F$26</f>
        <v>0.64444444444444449</v>
      </c>
      <c r="AE8" s="44" t="s">
        <v>197</v>
      </c>
      <c r="AF8" s="54">
        <f>D39*装备拆分生成表!C$26</f>
        <v>5.8666666666666671</v>
      </c>
      <c r="AG8" s="54">
        <f>E39*装备拆分生成表!D$26</f>
        <v>0</v>
      </c>
      <c r="AH8" s="54">
        <f>F39*装备拆分生成表!E$26</f>
        <v>0</v>
      </c>
      <c r="AI8" s="54">
        <f>G39*装备拆分生成表!F$26</f>
        <v>1.9333333333333333</v>
      </c>
    </row>
    <row r="9" spans="2:35" x14ac:dyDescent="0.15">
      <c r="C9" s="44" t="s">
        <v>168</v>
      </c>
      <c r="G9" s="44">
        <v>0.4</v>
      </c>
      <c r="K9" s="54"/>
      <c r="L9" s="54"/>
      <c r="M9" s="54"/>
      <c r="N9" s="54"/>
      <c r="O9" s="51"/>
      <c r="R9" s="55"/>
      <c r="S9" s="55"/>
      <c r="T9" s="55"/>
      <c r="U9" s="55"/>
      <c r="Y9" s="54"/>
      <c r="Z9" s="54"/>
      <c r="AA9" s="54"/>
      <c r="AB9" s="54"/>
      <c r="AF9" s="54"/>
      <c r="AG9" s="54"/>
      <c r="AH9" s="54"/>
      <c r="AI9" s="54"/>
    </row>
    <row r="10" spans="2:35" x14ac:dyDescent="0.15">
      <c r="C10" s="44" t="s">
        <v>166</v>
      </c>
      <c r="E10" s="44">
        <v>0.1</v>
      </c>
      <c r="G10" s="44">
        <v>0.3</v>
      </c>
      <c r="K10" s="54"/>
      <c r="L10" s="54"/>
      <c r="M10" s="54"/>
      <c r="N10" s="54"/>
      <c r="O10" s="51"/>
      <c r="R10" s="55"/>
      <c r="S10" s="55"/>
      <c r="T10" s="55"/>
      <c r="U10" s="55"/>
      <c r="Y10" s="54"/>
      <c r="Z10" s="54"/>
      <c r="AA10" s="54"/>
      <c r="AB10" s="54"/>
      <c r="AF10" s="54"/>
      <c r="AG10" s="54"/>
      <c r="AH10" s="54"/>
      <c r="AI10" s="54"/>
    </row>
    <row r="11" spans="2:35" x14ac:dyDescent="0.15">
      <c r="C11" s="44" t="s">
        <v>164</v>
      </c>
      <c r="D11" s="44">
        <v>0.4</v>
      </c>
      <c r="F11" s="44">
        <v>0.2</v>
      </c>
      <c r="J11" s="44" t="s">
        <v>196</v>
      </c>
      <c r="K11" s="54">
        <f>D7*装备拆分生成表!C$38</f>
        <v>0</v>
      </c>
      <c r="L11" s="54">
        <f>E7*装备拆分生成表!D$38</f>
        <v>4.9777777777777779</v>
      </c>
      <c r="M11" s="54">
        <f>F7*装备拆分生成表!E$38</f>
        <v>2.4888888888888889</v>
      </c>
      <c r="N11" s="54">
        <f>G7*装备拆分生成表!F$38</f>
        <v>0</v>
      </c>
      <c r="O11" s="51"/>
      <c r="Q11" s="44" t="s">
        <v>196</v>
      </c>
      <c r="R11" s="55">
        <f>D16*装备拆分生成表!C$38</f>
        <v>0</v>
      </c>
      <c r="S11" s="55">
        <f>E16*装备拆分生成表!D$38</f>
        <v>2.4888888888888889</v>
      </c>
      <c r="T11" s="55">
        <f>F16*装备拆分生成表!E$38</f>
        <v>4.9777777777777779</v>
      </c>
      <c r="U11" s="55">
        <f>G16*装备拆分生成表!F$38</f>
        <v>0</v>
      </c>
      <c r="X11" s="44" t="s">
        <v>196</v>
      </c>
      <c r="Y11" s="54">
        <f>D25*装备拆分生成表!C$38</f>
        <v>0</v>
      </c>
      <c r="Z11" s="54">
        <f>E25*装备拆分生成表!D$38</f>
        <v>3.4222222222222225</v>
      </c>
      <c r="AA11" s="54">
        <f>F25*装备拆分生成表!E$38</f>
        <v>3.4222222222222225</v>
      </c>
      <c r="AB11" s="54">
        <f>G25*装备拆分生成表!F$38</f>
        <v>0</v>
      </c>
      <c r="AE11" s="44" t="s">
        <v>196</v>
      </c>
      <c r="AF11" s="54">
        <f>D34*装备拆分生成表!C$38</f>
        <v>0</v>
      </c>
      <c r="AG11" s="54">
        <f>E34*装备拆分生成表!D$38</f>
        <v>3.7333333333333334</v>
      </c>
      <c r="AH11" s="54">
        <f>F34*装备拆分生成表!E$38</f>
        <v>3.7333333333333334</v>
      </c>
      <c r="AI11" s="54">
        <f>G34*装备拆分生成表!F$38</f>
        <v>0</v>
      </c>
    </row>
    <row r="12" spans="2:35" x14ac:dyDescent="0.15">
      <c r="C12" s="44" t="s">
        <v>162</v>
      </c>
      <c r="D12" s="44">
        <v>0.1</v>
      </c>
      <c r="E12" s="44">
        <v>0.4</v>
      </c>
      <c r="J12" s="44" t="s">
        <v>195</v>
      </c>
      <c r="K12" s="54">
        <f>D8*装备拆分生成表!C$38</f>
        <v>21.166666666666668</v>
      </c>
      <c r="L12" s="54">
        <f>E8*装备拆分生成表!D$38</f>
        <v>0</v>
      </c>
      <c r="M12" s="54">
        <f>F8*装备拆分生成表!E$38</f>
        <v>0</v>
      </c>
      <c r="N12" s="54">
        <f>G8*装备拆分生成表!F$38</f>
        <v>0</v>
      </c>
      <c r="O12" s="51"/>
      <c r="Q12" s="44" t="s">
        <v>195</v>
      </c>
      <c r="R12" s="55">
        <f>D17*装备拆分生成表!C$38</f>
        <v>21.166666666666668</v>
      </c>
      <c r="S12" s="55">
        <f>E17*装备拆分生成表!D$38</f>
        <v>0</v>
      </c>
      <c r="T12" s="55">
        <f>F17*装备拆分生成表!E$38</f>
        <v>0</v>
      </c>
      <c r="U12" s="55">
        <f>G17*装备拆分生成表!F$38</f>
        <v>0</v>
      </c>
      <c r="X12" s="44" t="s">
        <v>195</v>
      </c>
      <c r="Y12" s="54">
        <f>D26*装备拆分生成表!C$38</f>
        <v>33.866666666666667</v>
      </c>
      <c r="Z12" s="54">
        <f>E26*装备拆分生成表!D$38</f>
        <v>0</v>
      </c>
      <c r="AA12" s="54">
        <f>F26*装备拆分生成表!E$38</f>
        <v>0</v>
      </c>
      <c r="AB12" s="54">
        <f>G26*装备拆分生成表!F$38</f>
        <v>0</v>
      </c>
      <c r="AE12" s="44" t="s">
        <v>195</v>
      </c>
      <c r="AF12" s="54">
        <f>D35*装备拆分生成表!C$38</f>
        <v>21.166666666666668</v>
      </c>
      <c r="AG12" s="54">
        <f>E35*装备拆分生成表!D$38</f>
        <v>0</v>
      </c>
      <c r="AH12" s="54">
        <f>F35*装备拆分生成表!E$38</f>
        <v>0</v>
      </c>
      <c r="AI12" s="54">
        <f>G35*装备拆分生成表!F$38</f>
        <v>0</v>
      </c>
    </row>
    <row r="13" spans="2:35" x14ac:dyDescent="0.15">
      <c r="J13" s="44" t="s">
        <v>194</v>
      </c>
      <c r="K13" s="54">
        <f>D9*装备拆分生成表!C$38</f>
        <v>0</v>
      </c>
      <c r="L13" s="54">
        <f>E9*装备拆分生成表!D$38</f>
        <v>0</v>
      </c>
      <c r="M13" s="54">
        <f>F9*装备拆分生成表!E$38</f>
        <v>0</v>
      </c>
      <c r="N13" s="54">
        <f>G9*装备拆分生成表!F$38</f>
        <v>3.7333333333333338</v>
      </c>
      <c r="O13" s="51"/>
      <c r="Q13" s="44" t="s">
        <v>194</v>
      </c>
      <c r="R13" s="55">
        <f>D18*装备拆分生成表!C$38</f>
        <v>0</v>
      </c>
      <c r="S13" s="55">
        <f>E18*装备拆分生成表!D$38</f>
        <v>0</v>
      </c>
      <c r="T13" s="55">
        <f>F18*装备拆分生成表!E$38</f>
        <v>0</v>
      </c>
      <c r="U13" s="55">
        <f>G18*装备拆分生成表!F$38</f>
        <v>3.7333333333333338</v>
      </c>
      <c r="X13" s="44" t="s">
        <v>194</v>
      </c>
      <c r="Y13" s="54">
        <f>D27*装备拆分生成表!C$38</f>
        <v>0</v>
      </c>
      <c r="Z13" s="54">
        <f>E27*装备拆分生成表!D$38</f>
        <v>0</v>
      </c>
      <c r="AA13" s="54">
        <f>F27*装备拆分生成表!E$38</f>
        <v>0</v>
      </c>
      <c r="AB13" s="54">
        <f>G27*装备拆分生成表!F$38</f>
        <v>5.6000000000000005</v>
      </c>
      <c r="AE13" s="44" t="s">
        <v>194</v>
      </c>
      <c r="AF13" s="54">
        <f>D36*装备拆分生成表!C$38</f>
        <v>0</v>
      </c>
      <c r="AG13" s="54">
        <f>E36*装备拆分生成表!D$38</f>
        <v>0</v>
      </c>
      <c r="AH13" s="54">
        <f>F36*装备拆分生成表!E$38</f>
        <v>0</v>
      </c>
      <c r="AI13" s="54">
        <f>G36*装备拆分生成表!F$38</f>
        <v>4.666666666666667</v>
      </c>
    </row>
    <row r="14" spans="2:35" x14ac:dyDescent="0.15">
      <c r="D14" s="44">
        <f>SUM(D16:D21)</f>
        <v>1</v>
      </c>
      <c r="E14" s="44">
        <f>SUM(E16:E21)</f>
        <v>0.60000000000000009</v>
      </c>
      <c r="F14" s="44">
        <f>SUM(F16:F21)</f>
        <v>1.3</v>
      </c>
      <c r="G14" s="44">
        <f>SUM(G16:G21)</f>
        <v>0.7</v>
      </c>
      <c r="H14" s="44">
        <f>E14+F14/(G14*D14)</f>
        <v>2.4571428571428573</v>
      </c>
      <c r="J14" s="44" t="s">
        <v>193</v>
      </c>
      <c r="K14" s="54">
        <f>D10*装备拆分生成表!C$38</f>
        <v>0</v>
      </c>
      <c r="L14" s="54">
        <f>E10*装备拆分生成表!D$38</f>
        <v>0.62222222222222223</v>
      </c>
      <c r="M14" s="54">
        <f>F10*装备拆分生成表!E$38</f>
        <v>0</v>
      </c>
      <c r="N14" s="54">
        <f>G10*装备拆分生成表!F$38</f>
        <v>2.8000000000000003</v>
      </c>
      <c r="O14" s="51"/>
      <c r="Q14" s="44" t="s">
        <v>193</v>
      </c>
      <c r="R14" s="54">
        <f>D19*装备拆分生成表!C$38</f>
        <v>0</v>
      </c>
      <c r="S14" s="54">
        <f>E19*装备拆分生成表!D$38</f>
        <v>0</v>
      </c>
      <c r="T14" s="54">
        <f>F19*装备拆分生成表!E$38</f>
        <v>0.62222222222222223</v>
      </c>
      <c r="U14" s="54">
        <f>G19*装备拆分生成表!F$38</f>
        <v>2.8000000000000003</v>
      </c>
      <c r="X14" s="44" t="s">
        <v>193</v>
      </c>
      <c r="Y14" s="54">
        <f>D28*装备拆分生成表!C$38</f>
        <v>0</v>
      </c>
      <c r="Z14" s="54">
        <f>E28*装备拆分生成表!D$38</f>
        <v>0</v>
      </c>
      <c r="AA14" s="54">
        <f>F28*装备拆分生成表!E$38</f>
        <v>0</v>
      </c>
      <c r="AB14" s="54">
        <f>G28*装备拆分生成表!F$38</f>
        <v>4.2</v>
      </c>
      <c r="AE14" s="44" t="s">
        <v>193</v>
      </c>
      <c r="AF14" s="54">
        <f>D37*装备拆分生成表!C$38</f>
        <v>0</v>
      </c>
      <c r="AG14" s="54">
        <f>E37*装备拆分生成表!D$38</f>
        <v>0</v>
      </c>
      <c r="AH14" s="54">
        <f>F37*装备拆分生成表!E$38</f>
        <v>0</v>
      </c>
      <c r="AI14" s="54">
        <f>G37*装备拆分生成表!F$38</f>
        <v>2.8000000000000003</v>
      </c>
    </row>
    <row r="15" spans="2:35" x14ac:dyDescent="0.15">
      <c r="B15" s="44" t="s">
        <v>192</v>
      </c>
      <c r="D15" s="44" t="s">
        <v>175</v>
      </c>
      <c r="E15" s="44" t="s">
        <v>174</v>
      </c>
      <c r="F15" s="44" t="s">
        <v>173</v>
      </c>
      <c r="G15" s="44" t="s">
        <v>172</v>
      </c>
      <c r="J15" s="44" t="s">
        <v>191</v>
      </c>
      <c r="K15" s="54">
        <f>D11*装备拆分生成表!C$38</f>
        <v>16.933333333333334</v>
      </c>
      <c r="L15" s="54">
        <f>E11*装备拆分生成表!D$38</f>
        <v>0</v>
      </c>
      <c r="M15" s="54">
        <f>F11*装备拆分生成表!E$38</f>
        <v>1.2444444444444445</v>
      </c>
      <c r="N15" s="54">
        <f>G11*装备拆分生成表!F$38</f>
        <v>0</v>
      </c>
      <c r="O15" s="51"/>
      <c r="Q15" s="44" t="s">
        <v>191</v>
      </c>
      <c r="R15" s="54">
        <f>D20*装备拆分生成表!C$38</f>
        <v>16.933333333333334</v>
      </c>
      <c r="S15" s="54">
        <f>E20*装备拆分生成表!D$38</f>
        <v>1.2444444444444445</v>
      </c>
      <c r="T15" s="54">
        <f>F20*装备拆分生成表!E$38</f>
        <v>0</v>
      </c>
      <c r="U15" s="54">
        <f>G20*装备拆分生成表!F$38</f>
        <v>0</v>
      </c>
      <c r="X15" s="44" t="s">
        <v>191</v>
      </c>
      <c r="Y15" s="54">
        <f>D29*装备拆分生成表!C$38</f>
        <v>21.166666666666668</v>
      </c>
      <c r="Z15" s="54">
        <f>E29*装备拆分生成表!D$38</f>
        <v>0</v>
      </c>
      <c r="AA15" s="54">
        <f>F29*装备拆分生成表!E$38</f>
        <v>0</v>
      </c>
      <c r="AB15" s="54">
        <f>G29*装备拆分生成表!F$38</f>
        <v>0</v>
      </c>
      <c r="AE15" s="44" t="s">
        <v>191</v>
      </c>
      <c r="AF15" s="54">
        <f>D38*装备拆分生成表!C$38</f>
        <v>12.700000000000001</v>
      </c>
      <c r="AG15" s="54">
        <f>E38*装备拆分生成表!D$38</f>
        <v>0</v>
      </c>
      <c r="AH15" s="54">
        <f>F38*装备拆分生成表!E$38</f>
        <v>1.2444444444444445</v>
      </c>
      <c r="AI15" s="54">
        <f>G38*装备拆分生成表!F$38</f>
        <v>0</v>
      </c>
    </row>
    <row r="16" spans="2:35" x14ac:dyDescent="0.15">
      <c r="C16" s="44" t="s">
        <v>171</v>
      </c>
      <c r="E16" s="44">
        <v>0.4</v>
      </c>
      <c r="F16" s="44">
        <v>0.8</v>
      </c>
      <c r="J16" s="44" t="s">
        <v>190</v>
      </c>
      <c r="K16" s="54">
        <f>D12*装备拆分生成表!C$38</f>
        <v>4.2333333333333334</v>
      </c>
      <c r="L16" s="54">
        <f>E12*装备拆分生成表!D$38</f>
        <v>2.4888888888888889</v>
      </c>
      <c r="M16" s="54">
        <f>F12*装备拆分生成表!E$38</f>
        <v>0</v>
      </c>
      <c r="N16" s="54">
        <f>G12*装备拆分生成表!F$38</f>
        <v>0</v>
      </c>
      <c r="O16" s="51"/>
      <c r="Q16" s="44" t="s">
        <v>190</v>
      </c>
      <c r="R16" s="54">
        <f>D21*装备拆分生成表!C$38</f>
        <v>4.2333333333333334</v>
      </c>
      <c r="S16" s="54">
        <f>E21*装备拆分生成表!D$38</f>
        <v>0</v>
      </c>
      <c r="T16" s="54">
        <f>F21*装备拆分生成表!E$38</f>
        <v>2.4888888888888889</v>
      </c>
      <c r="U16" s="54">
        <f>G21*装备拆分生成表!F$38</f>
        <v>0</v>
      </c>
      <c r="X16" s="44" t="s">
        <v>190</v>
      </c>
      <c r="Y16" s="54">
        <f>D30*装备拆分生成表!C$38</f>
        <v>8.4666666666666668</v>
      </c>
      <c r="Z16" s="54">
        <f>E30*装备拆分生成表!D$38</f>
        <v>0</v>
      </c>
      <c r="AA16" s="54">
        <f>F30*装备拆分生成表!E$38</f>
        <v>0</v>
      </c>
      <c r="AB16" s="54">
        <f>G30*装备拆分生成表!F$38</f>
        <v>0.93333333333333346</v>
      </c>
      <c r="AE16" s="44" t="s">
        <v>190</v>
      </c>
      <c r="AF16" s="54">
        <f>D39*装备拆分生成表!C$38</f>
        <v>8.4666666666666668</v>
      </c>
      <c r="AG16" s="54">
        <f>E39*装备拆分生成表!D$38</f>
        <v>0</v>
      </c>
      <c r="AH16" s="54">
        <f>F39*装备拆分生成表!E$38</f>
        <v>0</v>
      </c>
      <c r="AI16" s="54">
        <f>G39*装备拆分生成表!F$38</f>
        <v>2.8000000000000003</v>
      </c>
    </row>
    <row r="17" spans="2:35" x14ac:dyDescent="0.15">
      <c r="C17" s="44" t="s">
        <v>170</v>
      </c>
      <c r="D17" s="44">
        <v>0.5</v>
      </c>
      <c r="K17" s="54"/>
      <c r="L17" s="54"/>
      <c r="M17" s="54"/>
      <c r="N17" s="54"/>
      <c r="O17" s="51"/>
      <c r="R17" s="54"/>
      <c r="S17" s="54"/>
      <c r="T17" s="54"/>
      <c r="U17" s="54"/>
      <c r="Y17" s="54"/>
      <c r="Z17" s="54"/>
      <c r="AA17" s="54"/>
      <c r="AB17" s="54"/>
      <c r="AF17" s="54"/>
      <c r="AG17" s="54"/>
      <c r="AH17" s="54"/>
      <c r="AI17" s="54"/>
    </row>
    <row r="18" spans="2:35" x14ac:dyDescent="0.15">
      <c r="C18" s="44" t="s">
        <v>168</v>
      </c>
      <c r="G18" s="44">
        <v>0.4</v>
      </c>
      <c r="K18" s="54"/>
      <c r="L18" s="54"/>
      <c r="M18" s="54"/>
      <c r="N18" s="54"/>
      <c r="O18" s="51"/>
      <c r="R18" s="54"/>
      <c r="S18" s="54"/>
      <c r="T18" s="54"/>
      <c r="U18" s="54"/>
      <c r="Y18" s="54"/>
      <c r="Z18" s="54"/>
      <c r="AA18" s="54"/>
      <c r="AB18" s="54"/>
      <c r="AF18" s="54"/>
      <c r="AG18" s="54"/>
      <c r="AH18" s="54"/>
      <c r="AI18" s="54"/>
    </row>
    <row r="19" spans="2:35" x14ac:dyDescent="0.15">
      <c r="C19" s="44" t="s">
        <v>166</v>
      </c>
      <c r="F19" s="44">
        <v>0.1</v>
      </c>
      <c r="G19" s="44">
        <v>0.3</v>
      </c>
      <c r="J19" s="44" t="s">
        <v>189</v>
      </c>
      <c r="K19" s="54">
        <f>D7*装备拆分生成表!C$50</f>
        <v>0</v>
      </c>
      <c r="L19" s="54">
        <f>E7*装备拆分生成表!D$50</f>
        <v>7.4666666666666677</v>
      </c>
      <c r="M19" s="54">
        <f>F7*装备拆分生成表!E$50</f>
        <v>3.7333333333333338</v>
      </c>
      <c r="N19" s="54">
        <f>G7*装备拆分生成表!F$50</f>
        <v>0</v>
      </c>
      <c r="O19" s="51"/>
      <c r="Q19" s="44" t="s">
        <v>189</v>
      </c>
      <c r="R19" s="54">
        <f>D16*装备拆分生成表!C$50</f>
        <v>0</v>
      </c>
      <c r="S19" s="54">
        <f>E16*装备拆分生成表!D$50</f>
        <v>3.7333333333333338</v>
      </c>
      <c r="T19" s="54">
        <f>F16*装备拆分生成表!E$50</f>
        <v>7.4666666666666677</v>
      </c>
      <c r="U19" s="54">
        <f>G16*装备拆分生成表!F$50</f>
        <v>0</v>
      </c>
      <c r="X19" s="44" t="s">
        <v>189</v>
      </c>
      <c r="Y19" s="54">
        <f>D25*装备拆分生成表!C$50</f>
        <v>0</v>
      </c>
      <c r="Z19" s="54">
        <f>E25*装备拆分生成表!D$50</f>
        <v>5.1333333333333337</v>
      </c>
      <c r="AA19" s="54">
        <f>F25*装备拆分生成表!E$50</f>
        <v>5.1333333333333337</v>
      </c>
      <c r="AB19" s="54">
        <f>G25*装备拆分生成表!F$50</f>
        <v>0</v>
      </c>
      <c r="AE19" s="44" t="s">
        <v>189</v>
      </c>
      <c r="AF19" s="54">
        <f>D34*装备拆分生成表!C$50</f>
        <v>0</v>
      </c>
      <c r="AG19" s="54">
        <f>E34*装备拆分生成表!D$50</f>
        <v>5.6000000000000005</v>
      </c>
      <c r="AH19" s="54">
        <f>F34*装备拆分生成表!E$50</f>
        <v>5.6000000000000005</v>
      </c>
      <c r="AI19" s="54">
        <f>G34*装备拆分生成表!F$50</f>
        <v>0</v>
      </c>
    </row>
    <row r="20" spans="2:35" x14ac:dyDescent="0.15">
      <c r="C20" s="44" t="s">
        <v>164</v>
      </c>
      <c r="D20" s="44">
        <v>0.4</v>
      </c>
      <c r="E20" s="44">
        <v>0.2</v>
      </c>
      <c r="J20" s="44" t="s">
        <v>188</v>
      </c>
      <c r="K20" s="54">
        <f>D8*装备拆分生成表!C$50</f>
        <v>31.888888888888889</v>
      </c>
      <c r="L20" s="54">
        <f>E8*装备拆分生成表!D$50</f>
        <v>0</v>
      </c>
      <c r="M20" s="54">
        <f>F8*装备拆分生成表!E$50</f>
        <v>0</v>
      </c>
      <c r="N20" s="54">
        <f>G8*装备拆分生成表!F$50</f>
        <v>0</v>
      </c>
      <c r="O20" s="51"/>
      <c r="Q20" s="44" t="s">
        <v>188</v>
      </c>
      <c r="R20" s="54">
        <f>D17*装备拆分生成表!C$50</f>
        <v>31.888888888888889</v>
      </c>
      <c r="S20" s="54">
        <f>E17*装备拆分生成表!D$50</f>
        <v>0</v>
      </c>
      <c r="T20" s="54">
        <f>F17*装备拆分生成表!E$50</f>
        <v>0</v>
      </c>
      <c r="U20" s="54">
        <f>G17*装备拆分生成表!F$50</f>
        <v>0</v>
      </c>
      <c r="X20" s="44" t="s">
        <v>188</v>
      </c>
      <c r="Y20" s="54">
        <f>D26*装备拆分生成表!C$50</f>
        <v>51.022222222222226</v>
      </c>
      <c r="Z20" s="54">
        <f>E26*装备拆分生成表!D$50</f>
        <v>0</v>
      </c>
      <c r="AA20" s="54">
        <f>F26*装备拆分生成表!E$50</f>
        <v>0</v>
      </c>
      <c r="AB20" s="54">
        <f>G26*装备拆分生成表!F$50</f>
        <v>0</v>
      </c>
      <c r="AE20" s="44" t="s">
        <v>188</v>
      </c>
      <c r="AF20" s="54">
        <f>D35*装备拆分生成表!C$50</f>
        <v>31.888888888888889</v>
      </c>
      <c r="AG20" s="54">
        <f>E35*装备拆分生成表!D$50</f>
        <v>0</v>
      </c>
      <c r="AH20" s="54">
        <f>F35*装备拆分生成表!E$50</f>
        <v>0</v>
      </c>
      <c r="AI20" s="54">
        <f>G35*装备拆分生成表!F$50</f>
        <v>0</v>
      </c>
    </row>
    <row r="21" spans="2:35" x14ac:dyDescent="0.15">
      <c r="C21" s="44" t="s">
        <v>162</v>
      </c>
      <c r="D21" s="44">
        <v>0.1</v>
      </c>
      <c r="F21" s="44">
        <v>0.4</v>
      </c>
      <c r="J21" s="44" t="s">
        <v>187</v>
      </c>
      <c r="K21" s="54">
        <f>D9*装备拆分生成表!C$50</f>
        <v>0</v>
      </c>
      <c r="L21" s="54">
        <f>E9*装备拆分生成表!D$50</f>
        <v>0</v>
      </c>
      <c r="M21" s="54">
        <f>F9*装备拆分生成表!E$50</f>
        <v>0</v>
      </c>
      <c r="N21" s="54">
        <f>G9*装备拆分生成表!F$50</f>
        <v>5.6000000000000005</v>
      </c>
      <c r="O21" s="51"/>
      <c r="Q21" s="44" t="s">
        <v>187</v>
      </c>
      <c r="R21" s="54">
        <f>D18*装备拆分生成表!C$50</f>
        <v>0</v>
      </c>
      <c r="S21" s="54">
        <f>E18*装备拆分生成表!D$50</f>
        <v>0</v>
      </c>
      <c r="T21" s="54">
        <f>F18*装备拆分生成表!E$50</f>
        <v>0</v>
      </c>
      <c r="U21" s="54">
        <f>G18*装备拆分生成表!F$50</f>
        <v>5.6000000000000005</v>
      </c>
      <c r="X21" s="44" t="s">
        <v>187</v>
      </c>
      <c r="Y21" s="54">
        <f>D27*装备拆分生成表!C$50</f>
        <v>0</v>
      </c>
      <c r="Z21" s="54">
        <f>E27*装备拆分生成表!D$50</f>
        <v>0</v>
      </c>
      <c r="AA21" s="54">
        <f>F27*装备拆分生成表!E$50</f>
        <v>0</v>
      </c>
      <c r="AB21" s="54">
        <f>G27*装备拆分生成表!F$50</f>
        <v>8.4</v>
      </c>
      <c r="AE21" s="44" t="s">
        <v>187</v>
      </c>
      <c r="AF21" s="54">
        <f>D36*装备拆分生成表!C$50</f>
        <v>0</v>
      </c>
      <c r="AG21" s="54">
        <f>E36*装备拆分生成表!D$50</f>
        <v>0</v>
      </c>
      <c r="AH21" s="54">
        <f>F36*装备拆分生成表!E$50</f>
        <v>0</v>
      </c>
      <c r="AI21" s="54">
        <f>G36*装备拆分生成表!F$50</f>
        <v>7</v>
      </c>
    </row>
    <row r="22" spans="2:35" x14ac:dyDescent="0.15">
      <c r="J22" s="44" t="s">
        <v>186</v>
      </c>
      <c r="K22" s="54">
        <f>D10*装备拆分生成表!C$50</f>
        <v>0</v>
      </c>
      <c r="L22" s="54">
        <f>E10*装备拆分生成表!D$50</f>
        <v>0.93333333333333346</v>
      </c>
      <c r="M22" s="54">
        <f>F10*装备拆分生成表!E$50</f>
        <v>0</v>
      </c>
      <c r="N22" s="54">
        <f>G10*装备拆分生成表!F$50</f>
        <v>4.2</v>
      </c>
      <c r="O22" s="51"/>
      <c r="Q22" s="44" t="s">
        <v>186</v>
      </c>
      <c r="R22" s="54">
        <f>D19*装备拆分生成表!C$50</f>
        <v>0</v>
      </c>
      <c r="S22" s="54">
        <f>E19*装备拆分生成表!D$50</f>
        <v>0</v>
      </c>
      <c r="T22" s="54">
        <f>F19*装备拆分生成表!E$50</f>
        <v>0.93333333333333346</v>
      </c>
      <c r="U22" s="54">
        <f>G19*装备拆分生成表!F$50</f>
        <v>4.2</v>
      </c>
      <c r="X22" s="44" t="s">
        <v>186</v>
      </c>
      <c r="Y22" s="54">
        <f>D28*装备拆分生成表!C$50</f>
        <v>0</v>
      </c>
      <c r="Z22" s="54">
        <f>E28*装备拆分生成表!D$50</f>
        <v>0</v>
      </c>
      <c r="AA22" s="54">
        <f>F28*装备拆分生成表!E$50</f>
        <v>0</v>
      </c>
      <c r="AB22" s="54">
        <f>G28*装备拆分生成表!F$50</f>
        <v>6.3</v>
      </c>
      <c r="AE22" s="44" t="s">
        <v>186</v>
      </c>
      <c r="AF22" s="54">
        <f>D37*装备拆分生成表!C$50</f>
        <v>0</v>
      </c>
      <c r="AG22" s="54">
        <f>E37*装备拆分生成表!D$50</f>
        <v>0</v>
      </c>
      <c r="AH22" s="54">
        <f>F37*装备拆分生成表!E$50</f>
        <v>0</v>
      </c>
      <c r="AI22" s="54">
        <f>G37*装备拆分生成表!F$50</f>
        <v>4.2</v>
      </c>
    </row>
    <row r="23" spans="2:35" x14ac:dyDescent="0.15">
      <c r="D23" s="44">
        <f>SUM(D25:D30)</f>
        <v>1.5</v>
      </c>
      <c r="E23" s="44">
        <f>SUM(E25:E30)</f>
        <v>0.55000000000000004</v>
      </c>
      <c r="F23" s="44">
        <f>SUM(F25:F30)</f>
        <v>0.55000000000000004</v>
      </c>
      <c r="G23" s="44">
        <f>SUM(G25:G30)</f>
        <v>1.1500000000000001</v>
      </c>
      <c r="H23" s="44">
        <f>E23+F23/(G23*D23)</f>
        <v>0.86884057971014506</v>
      </c>
      <c r="J23" s="44" t="s">
        <v>185</v>
      </c>
      <c r="K23" s="54">
        <f>D11*装备拆分生成表!C$50</f>
        <v>25.511111111111113</v>
      </c>
      <c r="L23" s="54">
        <f>E11*装备拆分生成表!D$50</f>
        <v>0</v>
      </c>
      <c r="M23" s="54">
        <f>F11*装备拆分生成表!E$50</f>
        <v>1.8666666666666669</v>
      </c>
      <c r="N23" s="54">
        <f>G11*装备拆分生成表!F$50</f>
        <v>0</v>
      </c>
      <c r="O23" s="51"/>
      <c r="Q23" s="44" t="s">
        <v>185</v>
      </c>
      <c r="R23" s="54">
        <f>D20*装备拆分生成表!C$50</f>
        <v>25.511111111111113</v>
      </c>
      <c r="S23" s="54">
        <f>E20*装备拆分生成表!D$50</f>
        <v>1.8666666666666669</v>
      </c>
      <c r="T23" s="54">
        <f>F20*装备拆分生成表!E$50</f>
        <v>0</v>
      </c>
      <c r="U23" s="54">
        <f>G20*装备拆分生成表!F$50</f>
        <v>0</v>
      </c>
      <c r="X23" s="44" t="s">
        <v>185</v>
      </c>
      <c r="Y23" s="54">
        <f>D29*装备拆分生成表!C$50</f>
        <v>31.888888888888889</v>
      </c>
      <c r="Z23" s="54">
        <f>E29*装备拆分生成表!D$50</f>
        <v>0</v>
      </c>
      <c r="AA23" s="54">
        <f>F29*装备拆分生成表!E$50</f>
        <v>0</v>
      </c>
      <c r="AB23" s="54">
        <f>G29*装备拆分生成表!F$50</f>
        <v>0</v>
      </c>
      <c r="AE23" s="44" t="s">
        <v>185</v>
      </c>
      <c r="AF23" s="54">
        <f>D38*装备拆分生成表!C$50</f>
        <v>19.133333333333333</v>
      </c>
      <c r="AG23" s="54">
        <f>E38*装备拆分生成表!D$50</f>
        <v>0</v>
      </c>
      <c r="AH23" s="54">
        <f>F38*装备拆分生成表!E$50</f>
        <v>1.8666666666666669</v>
      </c>
      <c r="AI23" s="54">
        <f>G38*装备拆分生成表!F$50</f>
        <v>0</v>
      </c>
    </row>
    <row r="24" spans="2:35" x14ac:dyDescent="0.15">
      <c r="B24" s="44" t="s">
        <v>184</v>
      </c>
      <c r="D24" s="44" t="s">
        <v>175</v>
      </c>
      <c r="E24" s="44" t="s">
        <v>174</v>
      </c>
      <c r="F24" s="44" t="s">
        <v>173</v>
      </c>
      <c r="G24" s="44" t="s">
        <v>172</v>
      </c>
      <c r="J24" s="44" t="s">
        <v>183</v>
      </c>
      <c r="K24" s="54">
        <f>D12*装备拆分生成表!C$50</f>
        <v>6.3777777777777782</v>
      </c>
      <c r="L24" s="54">
        <f>E12*装备拆分生成表!D$50</f>
        <v>3.7333333333333338</v>
      </c>
      <c r="M24" s="54">
        <f>F12*装备拆分生成表!E$50</f>
        <v>0</v>
      </c>
      <c r="N24" s="54">
        <f>G12*装备拆分生成表!F$50</f>
        <v>0</v>
      </c>
      <c r="O24" s="51"/>
      <c r="Q24" s="44" t="s">
        <v>183</v>
      </c>
      <c r="R24" s="54">
        <f>D21*装备拆分生成表!C$50</f>
        <v>6.3777777777777782</v>
      </c>
      <c r="S24" s="54">
        <f>E21*装备拆分生成表!D$50</f>
        <v>0</v>
      </c>
      <c r="T24" s="54">
        <f>F21*装备拆分生成表!E$50</f>
        <v>3.7333333333333338</v>
      </c>
      <c r="U24" s="54">
        <f>G21*装备拆分生成表!F$50</f>
        <v>0</v>
      </c>
      <c r="X24" s="44" t="s">
        <v>183</v>
      </c>
      <c r="Y24" s="54">
        <f>D30*装备拆分生成表!C$50</f>
        <v>12.755555555555556</v>
      </c>
      <c r="Z24" s="54">
        <f>E30*装备拆分生成表!D$50</f>
        <v>0</v>
      </c>
      <c r="AA24" s="54">
        <f>F30*装备拆分生成表!E$50</f>
        <v>0</v>
      </c>
      <c r="AB24" s="54">
        <f>G30*装备拆分生成表!F$50</f>
        <v>1.4000000000000001</v>
      </c>
      <c r="AE24" s="44" t="s">
        <v>183</v>
      </c>
      <c r="AF24" s="54">
        <f>D39*装备拆分生成表!C$50</f>
        <v>12.755555555555556</v>
      </c>
      <c r="AG24" s="54">
        <f>E39*装备拆分生成表!D$50</f>
        <v>0</v>
      </c>
      <c r="AH24" s="54">
        <f>F39*装备拆分生成表!E$50</f>
        <v>0</v>
      </c>
      <c r="AI24" s="54">
        <f>G39*装备拆分生成表!F$50</f>
        <v>4.2</v>
      </c>
    </row>
    <row r="25" spans="2:35" x14ac:dyDescent="0.15">
      <c r="C25" s="44" t="s">
        <v>171</v>
      </c>
      <c r="E25" s="44">
        <v>0.55000000000000004</v>
      </c>
      <c r="F25" s="44">
        <v>0.55000000000000004</v>
      </c>
      <c r="K25" s="54"/>
      <c r="L25" s="54"/>
      <c r="M25" s="54"/>
      <c r="N25" s="54"/>
      <c r="O25" s="51"/>
      <c r="R25" s="54"/>
      <c r="S25" s="54"/>
      <c r="T25" s="54"/>
      <c r="U25" s="54"/>
      <c r="Y25" s="54"/>
      <c r="Z25" s="54"/>
      <c r="AA25" s="54"/>
      <c r="AB25" s="54"/>
      <c r="AF25" s="54"/>
      <c r="AG25" s="54"/>
      <c r="AH25" s="54"/>
      <c r="AI25" s="54"/>
    </row>
    <row r="26" spans="2:35" x14ac:dyDescent="0.15">
      <c r="C26" s="44" t="s">
        <v>170</v>
      </c>
      <c r="D26" s="44">
        <v>0.8</v>
      </c>
      <c r="K26" s="54"/>
      <c r="L26" s="54"/>
      <c r="M26" s="54"/>
      <c r="N26" s="54"/>
      <c r="O26" s="51"/>
      <c r="R26" s="54"/>
      <c r="S26" s="54"/>
      <c r="T26" s="54"/>
      <c r="U26" s="54"/>
      <c r="Y26" s="54"/>
      <c r="Z26" s="54"/>
      <c r="AA26" s="54"/>
      <c r="AB26" s="54"/>
      <c r="AF26" s="54"/>
      <c r="AG26" s="54"/>
      <c r="AH26" s="54"/>
      <c r="AI26" s="54"/>
    </row>
    <row r="27" spans="2:35" x14ac:dyDescent="0.15">
      <c r="C27" s="44" t="s">
        <v>168</v>
      </c>
      <c r="G27" s="44">
        <v>0.6</v>
      </c>
      <c r="J27" s="44" t="s">
        <v>182</v>
      </c>
      <c r="K27" s="54">
        <f>D7*装备拆分生成表!C$62</f>
        <v>0</v>
      </c>
      <c r="L27" s="54">
        <f>E7*装备拆分生成表!D$62</f>
        <v>16.177777777777777</v>
      </c>
      <c r="M27" s="54">
        <f>F7*装备拆分生成表!E$62</f>
        <v>8.0888888888888886</v>
      </c>
      <c r="N27" s="54">
        <f>G7*装备拆分生成表!F$62</f>
        <v>0</v>
      </c>
      <c r="O27" s="51"/>
      <c r="Q27" s="44" t="s">
        <v>182</v>
      </c>
      <c r="R27" s="54">
        <f>D16*装备拆分生成表!C$62</f>
        <v>0</v>
      </c>
      <c r="S27" s="54">
        <f>E16*装备拆分生成表!D$62</f>
        <v>8.0888888888888886</v>
      </c>
      <c r="T27" s="54">
        <f>F16*装备拆分生成表!E$62</f>
        <v>16.177777777777777</v>
      </c>
      <c r="U27" s="54">
        <f>G16*装备拆分生成表!F$62</f>
        <v>0</v>
      </c>
      <c r="X27" s="44" t="s">
        <v>182</v>
      </c>
      <c r="Y27" s="54">
        <f>D25*装备拆分生成表!C$62</f>
        <v>0</v>
      </c>
      <c r="Z27" s="54">
        <f>E25*装备拆分生成表!D$62</f>
        <v>11.122222222222224</v>
      </c>
      <c r="AA27" s="54">
        <f>F25*装备拆分生成表!E$62</f>
        <v>11.122222222222224</v>
      </c>
      <c r="AB27" s="54">
        <f>G25*装备拆分生成表!F$62</f>
        <v>0</v>
      </c>
      <c r="AE27" s="44" t="s">
        <v>182</v>
      </c>
      <c r="AF27" s="54">
        <f>D34*装备拆分生成表!C$62</f>
        <v>0</v>
      </c>
      <c r="AG27" s="54">
        <f>E34*装备拆分生成表!D$62</f>
        <v>12.133333333333333</v>
      </c>
      <c r="AH27" s="54">
        <f>F34*装备拆分生成表!E$62</f>
        <v>12.133333333333333</v>
      </c>
      <c r="AI27" s="54">
        <f>G34*装备拆分生成表!F$62</f>
        <v>0</v>
      </c>
    </row>
    <row r="28" spans="2:35" x14ac:dyDescent="0.15">
      <c r="C28" s="44" t="s">
        <v>166</v>
      </c>
      <c r="G28" s="44">
        <v>0.45</v>
      </c>
      <c r="J28" s="44" t="s">
        <v>181</v>
      </c>
      <c r="K28" s="54">
        <f>D8*装备拆分生成表!C$62</f>
        <v>69.166666666666671</v>
      </c>
      <c r="L28" s="54">
        <f>E8*装备拆分生成表!D$62</f>
        <v>0</v>
      </c>
      <c r="M28" s="54">
        <f>F8*装备拆分生成表!E$62</f>
        <v>0</v>
      </c>
      <c r="N28" s="54">
        <f>G8*装备拆分生成表!F$62</f>
        <v>0</v>
      </c>
      <c r="O28" s="51"/>
      <c r="Q28" s="44" t="s">
        <v>181</v>
      </c>
      <c r="R28" s="54">
        <f>D17*装备拆分生成表!C$62</f>
        <v>69.166666666666671</v>
      </c>
      <c r="S28" s="54">
        <f>E17*装备拆分生成表!D$62</f>
        <v>0</v>
      </c>
      <c r="T28" s="54">
        <f>F17*装备拆分生成表!E$62</f>
        <v>0</v>
      </c>
      <c r="U28" s="54">
        <f>G17*装备拆分生成表!F$62</f>
        <v>0</v>
      </c>
      <c r="X28" s="44" t="s">
        <v>181</v>
      </c>
      <c r="Y28" s="54">
        <f>D26*装备拆分生成表!C$62</f>
        <v>110.66666666666669</v>
      </c>
      <c r="Z28" s="54">
        <f>E26*装备拆分生成表!D$62</f>
        <v>0</v>
      </c>
      <c r="AA28" s="54">
        <f>F26*装备拆分生成表!E$62</f>
        <v>0</v>
      </c>
      <c r="AB28" s="54">
        <f>G26*装备拆分生成表!F$62</f>
        <v>0</v>
      </c>
      <c r="AE28" s="44" t="s">
        <v>181</v>
      </c>
      <c r="AF28" s="54">
        <f>D35*装备拆分生成表!C$62</f>
        <v>69.166666666666671</v>
      </c>
      <c r="AG28" s="54">
        <f>E35*装备拆分生成表!D$62</f>
        <v>0</v>
      </c>
      <c r="AH28" s="54">
        <f>F35*装备拆分生成表!E$62</f>
        <v>0</v>
      </c>
      <c r="AI28" s="54">
        <f>G35*装备拆分生成表!F$62</f>
        <v>0</v>
      </c>
    </row>
    <row r="29" spans="2:35" x14ac:dyDescent="0.15">
      <c r="C29" s="44" t="s">
        <v>164</v>
      </c>
      <c r="D29" s="44">
        <v>0.5</v>
      </c>
      <c r="J29" s="44" t="s">
        <v>180</v>
      </c>
      <c r="K29" s="54">
        <f>D9*装备拆分生成表!C$62</f>
        <v>0</v>
      </c>
      <c r="L29" s="54">
        <f>E9*装备拆分生成表!D$62</f>
        <v>0</v>
      </c>
      <c r="M29" s="54">
        <f>F9*装备拆分生成表!E$62</f>
        <v>0</v>
      </c>
      <c r="N29" s="54">
        <f>G9*装备拆分生成表!F$62</f>
        <v>12.177777777777777</v>
      </c>
      <c r="O29" s="51"/>
      <c r="Q29" s="44" t="s">
        <v>180</v>
      </c>
      <c r="R29" s="54">
        <f>D18*装备拆分生成表!C$62</f>
        <v>0</v>
      </c>
      <c r="S29" s="54">
        <f>E18*装备拆分生成表!D$62</f>
        <v>0</v>
      </c>
      <c r="T29" s="54">
        <f>F18*装备拆分生成表!E$62</f>
        <v>0</v>
      </c>
      <c r="U29" s="54">
        <f>G18*装备拆分生成表!F$62</f>
        <v>12.177777777777777</v>
      </c>
      <c r="X29" s="44" t="s">
        <v>180</v>
      </c>
      <c r="Y29" s="54">
        <f>D27*装备拆分生成表!C$62</f>
        <v>0</v>
      </c>
      <c r="Z29" s="54">
        <f>E27*装备拆分生成表!D$62</f>
        <v>0</v>
      </c>
      <c r="AA29" s="54">
        <f>F27*装备拆分生成表!E$62</f>
        <v>0</v>
      </c>
      <c r="AB29" s="54">
        <f>G27*装备拆分生成表!F$62</f>
        <v>18.266666666666666</v>
      </c>
      <c r="AE29" s="44" t="s">
        <v>180</v>
      </c>
      <c r="AF29" s="54">
        <f>D36*装备拆分生成表!C$62</f>
        <v>0</v>
      </c>
      <c r="AG29" s="54">
        <f>E36*装备拆分生成表!D$62</f>
        <v>0</v>
      </c>
      <c r="AH29" s="54">
        <f>F36*装备拆分生成表!E$62</f>
        <v>0</v>
      </c>
      <c r="AI29" s="54">
        <f>G36*装备拆分生成表!F$62</f>
        <v>15.222222222222221</v>
      </c>
    </row>
    <row r="30" spans="2:35" x14ac:dyDescent="0.15">
      <c r="C30" s="44" t="s">
        <v>162</v>
      </c>
      <c r="D30" s="44">
        <v>0.2</v>
      </c>
      <c r="G30" s="44">
        <v>0.1</v>
      </c>
      <c r="J30" s="44" t="s">
        <v>179</v>
      </c>
      <c r="K30" s="54">
        <f>D10*装备拆分生成表!C$62</f>
        <v>0</v>
      </c>
      <c r="L30" s="54">
        <f>E10*装备拆分生成表!D$62</f>
        <v>2.0222222222222221</v>
      </c>
      <c r="M30" s="54">
        <f>F10*装备拆分生成表!E$62</f>
        <v>0</v>
      </c>
      <c r="N30" s="54">
        <f>G10*装备拆分生成表!F$62</f>
        <v>9.1333333333333329</v>
      </c>
      <c r="O30" s="51"/>
      <c r="Q30" s="44" t="s">
        <v>179</v>
      </c>
      <c r="R30" s="54">
        <f>D19*装备拆分生成表!C$62</f>
        <v>0</v>
      </c>
      <c r="S30" s="54">
        <f>E19*装备拆分生成表!D$62</f>
        <v>0</v>
      </c>
      <c r="T30" s="54">
        <f>F19*装备拆分生成表!E$62</f>
        <v>2.0222222222222221</v>
      </c>
      <c r="U30" s="54">
        <f>G19*装备拆分生成表!F$62</f>
        <v>9.1333333333333329</v>
      </c>
      <c r="X30" s="44" t="s">
        <v>179</v>
      </c>
      <c r="Y30" s="54">
        <f>D28*装备拆分生成表!C$62</f>
        <v>0</v>
      </c>
      <c r="Z30" s="54">
        <f>E28*装备拆分生成表!D$62</f>
        <v>0</v>
      </c>
      <c r="AA30" s="54">
        <f>F28*装备拆分生成表!E$62</f>
        <v>0</v>
      </c>
      <c r="AB30" s="54">
        <f>G28*装备拆分生成表!F$62</f>
        <v>13.7</v>
      </c>
      <c r="AE30" s="44" t="s">
        <v>179</v>
      </c>
      <c r="AF30" s="54">
        <f>D37*装备拆分生成表!C$62</f>
        <v>0</v>
      </c>
      <c r="AG30" s="54">
        <f>E37*装备拆分生成表!D$62</f>
        <v>0</v>
      </c>
      <c r="AH30" s="54">
        <f>F37*装备拆分生成表!E$62</f>
        <v>0</v>
      </c>
      <c r="AI30" s="54">
        <f>G37*装备拆分生成表!F$62</f>
        <v>9.1333333333333329</v>
      </c>
    </row>
    <row r="31" spans="2:35" x14ac:dyDescent="0.15">
      <c r="J31" s="44" t="s">
        <v>178</v>
      </c>
      <c r="K31" s="54">
        <f>D11*装备拆分生成表!C$62</f>
        <v>55.333333333333343</v>
      </c>
      <c r="L31" s="54">
        <f>E11*装备拆分生成表!D$62</f>
        <v>0</v>
      </c>
      <c r="M31" s="54">
        <f>F11*装备拆分生成表!E$62</f>
        <v>4.0444444444444443</v>
      </c>
      <c r="N31" s="54">
        <f>G11*装备拆分生成表!F$62</f>
        <v>0</v>
      </c>
      <c r="O31" s="51"/>
      <c r="Q31" s="44" t="s">
        <v>178</v>
      </c>
      <c r="R31" s="54">
        <f>D20*装备拆分生成表!C$62</f>
        <v>55.333333333333343</v>
      </c>
      <c r="S31" s="54">
        <f>E20*装备拆分生成表!D$62</f>
        <v>4.0444444444444443</v>
      </c>
      <c r="T31" s="54">
        <f>F20*装备拆分生成表!E$62</f>
        <v>0</v>
      </c>
      <c r="U31" s="54">
        <f>G20*装备拆分生成表!F$62</f>
        <v>0</v>
      </c>
      <c r="X31" s="44" t="s">
        <v>178</v>
      </c>
      <c r="Y31" s="54">
        <f>D29*装备拆分生成表!C$62</f>
        <v>69.166666666666671</v>
      </c>
      <c r="Z31" s="54">
        <f>E29*装备拆分生成表!D$62</f>
        <v>0</v>
      </c>
      <c r="AA31" s="54">
        <f>F29*装备拆分生成表!E$62</f>
        <v>0</v>
      </c>
      <c r="AB31" s="54">
        <f>G29*装备拆分生成表!F$62</f>
        <v>0</v>
      </c>
      <c r="AE31" s="44" t="s">
        <v>178</v>
      </c>
      <c r="AF31" s="54">
        <f>D38*装备拆分生成表!C$62</f>
        <v>41.5</v>
      </c>
      <c r="AG31" s="54">
        <f>E38*装备拆分生成表!D$62</f>
        <v>0</v>
      </c>
      <c r="AH31" s="54">
        <f>F38*装备拆分生成表!E$62</f>
        <v>4.0444444444444443</v>
      </c>
      <c r="AI31" s="54">
        <f>G38*装备拆分生成表!F$62</f>
        <v>0</v>
      </c>
    </row>
    <row r="32" spans="2:35" x14ac:dyDescent="0.15">
      <c r="D32" s="44">
        <f>SUM(D34:D39)</f>
        <v>1</v>
      </c>
      <c r="E32" s="44">
        <f>SUM(E34:E39)</f>
        <v>0.6</v>
      </c>
      <c r="F32" s="44">
        <f>SUM(F34:F39)</f>
        <v>0.8</v>
      </c>
      <c r="G32" s="44">
        <f>SUM(G34:G39)</f>
        <v>1.1000000000000001</v>
      </c>
      <c r="H32" s="44">
        <f>E32+F32/(G32*D32)</f>
        <v>1.3272727272727272</v>
      </c>
      <c r="J32" s="44" t="s">
        <v>177</v>
      </c>
      <c r="K32" s="54">
        <f>D12*装备拆分生成表!C$62</f>
        <v>13.833333333333336</v>
      </c>
      <c r="L32" s="54">
        <f>E12*装备拆分生成表!D$62</f>
        <v>8.0888888888888886</v>
      </c>
      <c r="M32" s="54">
        <f>F12*装备拆分生成表!E$62</f>
        <v>0</v>
      </c>
      <c r="N32" s="54">
        <f>G12*装备拆分生成表!F$62</f>
        <v>0</v>
      </c>
      <c r="O32" s="51"/>
      <c r="Q32" s="44" t="s">
        <v>177</v>
      </c>
      <c r="R32" s="54">
        <f>D21*装备拆分生成表!C$62</f>
        <v>13.833333333333336</v>
      </c>
      <c r="S32" s="54">
        <f>E21*装备拆分生成表!D$62</f>
        <v>0</v>
      </c>
      <c r="T32" s="54">
        <f>F21*装备拆分生成表!E$62</f>
        <v>8.0888888888888886</v>
      </c>
      <c r="U32" s="54">
        <f>G21*装备拆分生成表!F$62</f>
        <v>0</v>
      </c>
      <c r="X32" s="44" t="s">
        <v>177</v>
      </c>
      <c r="Y32" s="54">
        <f>D30*装备拆分生成表!C$62</f>
        <v>27.666666666666671</v>
      </c>
      <c r="Z32" s="54">
        <f>E30*装备拆分生成表!D$62</f>
        <v>0</v>
      </c>
      <c r="AA32" s="54">
        <f>F30*装备拆分生成表!E$62</f>
        <v>0</v>
      </c>
      <c r="AB32" s="54">
        <f>G30*装备拆分生成表!F$62</f>
        <v>3.0444444444444443</v>
      </c>
      <c r="AE32" s="44" t="s">
        <v>177</v>
      </c>
      <c r="AF32" s="54">
        <f>D39*装备拆分生成表!C$62</f>
        <v>27.666666666666671</v>
      </c>
      <c r="AG32" s="54">
        <f>E39*装备拆分生成表!D$62</f>
        <v>0</v>
      </c>
      <c r="AH32" s="54">
        <f>F39*装备拆分生成表!E$62</f>
        <v>0</v>
      </c>
      <c r="AI32" s="54">
        <f>G39*装备拆分生成表!F$62</f>
        <v>9.1333333333333329</v>
      </c>
    </row>
    <row r="33" spans="2:35" x14ac:dyDescent="0.15">
      <c r="B33" s="44" t="s">
        <v>176</v>
      </c>
      <c r="D33" s="44" t="s">
        <v>175</v>
      </c>
      <c r="E33" s="44" t="s">
        <v>174</v>
      </c>
      <c r="F33" s="44" t="s">
        <v>173</v>
      </c>
      <c r="G33" s="44" t="s">
        <v>172</v>
      </c>
      <c r="K33" s="54"/>
      <c r="L33" s="54"/>
      <c r="M33" s="54"/>
      <c r="N33" s="54"/>
      <c r="O33" s="51"/>
      <c r="R33" s="54"/>
      <c r="S33" s="54"/>
      <c r="T33" s="54"/>
      <c r="U33" s="54"/>
      <c r="Y33" s="54"/>
      <c r="Z33" s="54"/>
      <c r="AA33" s="54"/>
      <c r="AB33" s="54"/>
      <c r="AF33" s="54"/>
      <c r="AG33" s="54"/>
      <c r="AH33" s="54"/>
      <c r="AI33" s="54"/>
    </row>
    <row r="34" spans="2:35" x14ac:dyDescent="0.15">
      <c r="C34" s="44" t="s">
        <v>171</v>
      </c>
      <c r="E34" s="44">
        <v>0.6</v>
      </c>
      <c r="F34" s="44">
        <v>0.6</v>
      </c>
      <c r="K34" s="54"/>
      <c r="L34" s="54"/>
      <c r="M34" s="54"/>
      <c r="N34" s="54"/>
      <c r="O34" s="51"/>
      <c r="R34" s="54"/>
      <c r="S34" s="54"/>
      <c r="T34" s="54"/>
      <c r="U34" s="54"/>
      <c r="Y34" s="54"/>
      <c r="Z34" s="54"/>
      <c r="AA34" s="54"/>
      <c r="AB34" s="54"/>
      <c r="AF34" s="54"/>
      <c r="AG34" s="54"/>
      <c r="AH34" s="54"/>
      <c r="AI34" s="54"/>
    </row>
    <row r="35" spans="2:35" x14ac:dyDescent="0.15">
      <c r="C35" s="44" t="s">
        <v>170</v>
      </c>
      <c r="D35" s="44">
        <v>0.5</v>
      </c>
      <c r="J35" s="44" t="s">
        <v>169</v>
      </c>
      <c r="K35" s="54">
        <f>D7*装备拆分生成表!C$74</f>
        <v>0</v>
      </c>
      <c r="L35" s="54">
        <f>E7*装备拆分生成表!D$74</f>
        <v>24.088888888888889</v>
      </c>
      <c r="M35" s="54">
        <f>F7*装备拆分生成表!E$74</f>
        <v>12.044444444444444</v>
      </c>
      <c r="N35" s="54">
        <f>G7*装备拆分生成表!F$74</f>
        <v>0</v>
      </c>
      <c r="O35" s="51"/>
      <c r="Q35" s="44" t="s">
        <v>169</v>
      </c>
      <c r="R35" s="54">
        <f>D16*装备拆分生成表!C$74</f>
        <v>0</v>
      </c>
      <c r="S35" s="54">
        <f>E16*装备拆分生成表!D$74</f>
        <v>12.044444444444444</v>
      </c>
      <c r="T35" s="54">
        <f>F16*装备拆分生成表!E$74</f>
        <v>24.088888888888889</v>
      </c>
      <c r="U35" s="54">
        <f>G16*装备拆分生成表!F$74</f>
        <v>0</v>
      </c>
      <c r="X35" s="44" t="s">
        <v>169</v>
      </c>
      <c r="Y35" s="54">
        <f>D25*装备拆分生成表!C$74</f>
        <v>0</v>
      </c>
      <c r="Z35" s="54">
        <f>E25*装备拆分生成表!D$74</f>
        <v>16.561111111111114</v>
      </c>
      <c r="AA35" s="54">
        <f>F25*装备拆分生成表!E$74</f>
        <v>16.561111111111114</v>
      </c>
      <c r="AB35" s="54">
        <f>G25*装备拆分生成表!F$74</f>
        <v>0</v>
      </c>
      <c r="AC35" s="45"/>
      <c r="AE35" s="44" t="s">
        <v>169</v>
      </c>
      <c r="AF35" s="54">
        <f>D34*装备拆分生成表!C$74</f>
        <v>0</v>
      </c>
      <c r="AG35" s="54">
        <f>E34*装备拆分生成表!D$74</f>
        <v>18.066666666666666</v>
      </c>
      <c r="AH35" s="54">
        <f>F34*装备拆分生成表!E$74</f>
        <v>18.066666666666666</v>
      </c>
      <c r="AI35" s="54">
        <f>G34*装备拆分生成表!F$74</f>
        <v>0</v>
      </c>
    </row>
    <row r="36" spans="2:35" x14ac:dyDescent="0.15">
      <c r="C36" s="44" t="s">
        <v>168</v>
      </c>
      <c r="G36" s="44">
        <v>0.5</v>
      </c>
      <c r="J36" s="44" t="s">
        <v>167</v>
      </c>
      <c r="K36" s="54">
        <f>D8*装备拆分生成表!C$74</f>
        <v>103</v>
      </c>
      <c r="L36" s="54">
        <f>E8*装备拆分生成表!D$74</f>
        <v>0</v>
      </c>
      <c r="M36" s="54">
        <f>F8*装备拆分生成表!E$74</f>
        <v>0</v>
      </c>
      <c r="N36" s="54">
        <f>G8*装备拆分生成表!F$74</f>
        <v>0</v>
      </c>
      <c r="O36" s="51"/>
      <c r="Q36" s="44" t="s">
        <v>167</v>
      </c>
      <c r="R36" s="54">
        <f>D17*装备拆分生成表!C$74</f>
        <v>103</v>
      </c>
      <c r="S36" s="54">
        <f>E17*装备拆分生成表!D$74</f>
        <v>0</v>
      </c>
      <c r="T36" s="54">
        <f>F17*装备拆分生成表!E$74</f>
        <v>0</v>
      </c>
      <c r="U36" s="54">
        <f>G17*装备拆分生成表!F$74</f>
        <v>0</v>
      </c>
      <c r="X36" s="44" t="s">
        <v>167</v>
      </c>
      <c r="Y36" s="54">
        <f>D26*装备拆分生成表!C$74</f>
        <v>164.8</v>
      </c>
      <c r="Z36" s="54">
        <f>E26*装备拆分生成表!D$74</f>
        <v>0</v>
      </c>
      <c r="AA36" s="54">
        <f>F26*装备拆分生成表!E$74</f>
        <v>0</v>
      </c>
      <c r="AB36" s="54">
        <f>G26*装备拆分生成表!F$74</f>
        <v>0</v>
      </c>
      <c r="AC36" s="45"/>
      <c r="AE36" s="44" t="s">
        <v>167</v>
      </c>
      <c r="AF36" s="54">
        <f>D35*装备拆分生成表!C$74</f>
        <v>103</v>
      </c>
      <c r="AG36" s="54">
        <f>E35*装备拆分生成表!D$74</f>
        <v>0</v>
      </c>
      <c r="AH36" s="54">
        <f>F35*装备拆分生成表!E$74</f>
        <v>0</v>
      </c>
      <c r="AI36" s="54">
        <f>G35*装备拆分生成表!F$74</f>
        <v>0</v>
      </c>
    </row>
    <row r="37" spans="2:35" x14ac:dyDescent="0.15">
      <c r="C37" s="44" t="s">
        <v>166</v>
      </c>
      <c r="G37" s="44">
        <v>0.3</v>
      </c>
      <c r="J37" s="44" t="s">
        <v>165</v>
      </c>
      <c r="K37" s="54">
        <f>D9*装备拆分生成表!C$74</f>
        <v>0</v>
      </c>
      <c r="L37" s="54">
        <f>E9*装备拆分生成表!D$74</f>
        <v>0</v>
      </c>
      <c r="M37" s="54">
        <f>F9*装备拆分生成表!E$74</f>
        <v>0</v>
      </c>
      <c r="N37" s="54">
        <f>G9*装备拆分生成表!F$74</f>
        <v>18.133333333333336</v>
      </c>
      <c r="O37" s="51"/>
      <c r="Q37" s="44" t="s">
        <v>165</v>
      </c>
      <c r="R37" s="54">
        <f>D18*装备拆分生成表!C$74</f>
        <v>0</v>
      </c>
      <c r="S37" s="54">
        <f>E18*装备拆分生成表!D$74</f>
        <v>0</v>
      </c>
      <c r="T37" s="54">
        <f>F18*装备拆分生成表!E$74</f>
        <v>0</v>
      </c>
      <c r="U37" s="54">
        <f>G18*装备拆分生成表!F$74</f>
        <v>18.133333333333336</v>
      </c>
      <c r="X37" s="44" t="s">
        <v>165</v>
      </c>
      <c r="Y37" s="54">
        <f>D27*装备拆分生成表!C$74</f>
        <v>0</v>
      </c>
      <c r="Z37" s="54">
        <f>E27*装备拆分生成表!D$74</f>
        <v>0</v>
      </c>
      <c r="AA37" s="54">
        <f>F27*装备拆分生成表!E$74</f>
        <v>0</v>
      </c>
      <c r="AB37" s="54">
        <f>G27*装备拆分生成表!F$74</f>
        <v>27.2</v>
      </c>
      <c r="AC37" s="45"/>
      <c r="AE37" s="44" t="s">
        <v>165</v>
      </c>
      <c r="AF37" s="54">
        <f>D36*装备拆分生成表!C$74</f>
        <v>0</v>
      </c>
      <c r="AG37" s="54">
        <f>E36*装备拆分生成表!D$74</f>
        <v>0</v>
      </c>
      <c r="AH37" s="54">
        <f>F36*装备拆分生成表!E$74</f>
        <v>0</v>
      </c>
      <c r="AI37" s="54">
        <f>G36*装备拆分生成表!F$74</f>
        <v>22.666666666666668</v>
      </c>
    </row>
    <row r="38" spans="2:35" x14ac:dyDescent="0.15">
      <c r="C38" s="44" t="s">
        <v>164</v>
      </c>
      <c r="D38" s="44">
        <v>0.3</v>
      </c>
      <c r="F38" s="44">
        <v>0.2</v>
      </c>
      <c r="J38" s="44" t="s">
        <v>163</v>
      </c>
      <c r="K38" s="54">
        <f>D10*装备拆分生成表!C$74</f>
        <v>0</v>
      </c>
      <c r="L38" s="54">
        <f>E10*装备拆分生成表!D$74</f>
        <v>3.0111111111111111</v>
      </c>
      <c r="M38" s="54">
        <f>F10*装备拆分生成表!E$74</f>
        <v>0</v>
      </c>
      <c r="N38" s="54">
        <f>G10*装备拆分生成表!F$74</f>
        <v>13.6</v>
      </c>
      <c r="O38" s="51"/>
      <c r="Q38" s="44" t="s">
        <v>163</v>
      </c>
      <c r="R38" s="54">
        <f>D19*装备拆分生成表!C$74</f>
        <v>0</v>
      </c>
      <c r="S38" s="54">
        <f>E19*装备拆分生成表!D$74</f>
        <v>0</v>
      </c>
      <c r="T38" s="54">
        <f>F19*装备拆分生成表!E$74</f>
        <v>3.0111111111111111</v>
      </c>
      <c r="U38" s="54">
        <f>G19*装备拆分生成表!F$74</f>
        <v>13.6</v>
      </c>
      <c r="X38" s="44" t="s">
        <v>163</v>
      </c>
      <c r="Y38" s="54">
        <f>D28*装备拆分生成表!C$74</f>
        <v>0</v>
      </c>
      <c r="Z38" s="54">
        <f>E28*装备拆分生成表!D$74</f>
        <v>0</v>
      </c>
      <c r="AA38" s="54">
        <f>F28*装备拆分生成表!E$74</f>
        <v>0</v>
      </c>
      <c r="AB38" s="54">
        <f>G28*装备拆分生成表!F$74</f>
        <v>20.400000000000002</v>
      </c>
      <c r="AC38" s="45"/>
      <c r="AE38" s="44" t="s">
        <v>163</v>
      </c>
      <c r="AF38" s="54">
        <f>D37*装备拆分生成表!C$74</f>
        <v>0</v>
      </c>
      <c r="AG38" s="54">
        <f>E37*装备拆分生成表!D$74</f>
        <v>0</v>
      </c>
      <c r="AH38" s="54">
        <f>F37*装备拆分生成表!E$74</f>
        <v>0</v>
      </c>
      <c r="AI38" s="54">
        <f>G37*装备拆分生成表!F$74</f>
        <v>13.6</v>
      </c>
    </row>
    <row r="39" spans="2:35" x14ac:dyDescent="0.15">
      <c r="C39" s="44" t="s">
        <v>162</v>
      </c>
      <c r="D39" s="44">
        <v>0.2</v>
      </c>
      <c r="G39" s="44">
        <v>0.3</v>
      </c>
      <c r="J39" s="44" t="s">
        <v>161</v>
      </c>
      <c r="K39" s="54">
        <f>D11*装备拆分生成表!C$74</f>
        <v>82.4</v>
      </c>
      <c r="L39" s="54">
        <f>E11*装备拆分生成表!D$74</f>
        <v>0</v>
      </c>
      <c r="M39" s="54">
        <f>F11*装备拆分生成表!E$74</f>
        <v>6.0222222222222221</v>
      </c>
      <c r="N39" s="54">
        <f>G11*装备拆分生成表!F$74</f>
        <v>0</v>
      </c>
      <c r="O39" s="51"/>
      <c r="Q39" s="44" t="s">
        <v>161</v>
      </c>
      <c r="R39" s="54">
        <f>D20*装备拆分生成表!C$74</f>
        <v>82.4</v>
      </c>
      <c r="S39" s="54">
        <f>E20*装备拆分生成表!D$74</f>
        <v>6.0222222222222221</v>
      </c>
      <c r="T39" s="54">
        <f>F20*装备拆分生成表!E$74</f>
        <v>0</v>
      </c>
      <c r="U39" s="54">
        <f>G20*装备拆分生成表!F$74</f>
        <v>0</v>
      </c>
      <c r="X39" s="44" t="s">
        <v>161</v>
      </c>
      <c r="Y39" s="54">
        <f>D29*装备拆分生成表!C$74</f>
        <v>103</v>
      </c>
      <c r="Z39" s="54">
        <f>E29*装备拆分生成表!D$74</f>
        <v>0</v>
      </c>
      <c r="AA39" s="54">
        <f>F29*装备拆分生成表!E$74</f>
        <v>0</v>
      </c>
      <c r="AB39" s="54">
        <f>G29*装备拆分生成表!F$74</f>
        <v>0</v>
      </c>
      <c r="AC39" s="45"/>
      <c r="AE39" s="44" t="s">
        <v>161</v>
      </c>
      <c r="AF39" s="54">
        <f>D38*装备拆分生成表!C$74</f>
        <v>61.8</v>
      </c>
      <c r="AG39" s="54">
        <f>E38*装备拆分生成表!D$74</f>
        <v>0</v>
      </c>
      <c r="AH39" s="54">
        <f>F38*装备拆分生成表!E$74</f>
        <v>6.0222222222222221</v>
      </c>
      <c r="AI39" s="54">
        <f>G38*装备拆分生成表!F$74</f>
        <v>0</v>
      </c>
    </row>
    <row r="40" spans="2:35" x14ac:dyDescent="0.15">
      <c r="J40" s="44" t="s">
        <v>160</v>
      </c>
      <c r="K40" s="54">
        <f>D12*装备拆分生成表!C$74</f>
        <v>20.6</v>
      </c>
      <c r="L40" s="54">
        <f>E12*装备拆分生成表!D$74</f>
        <v>12.044444444444444</v>
      </c>
      <c r="M40" s="54">
        <f>F12*装备拆分生成表!E$74</f>
        <v>0</v>
      </c>
      <c r="N40" s="54">
        <f>G12*装备拆分生成表!F$74</f>
        <v>0</v>
      </c>
      <c r="O40" s="51"/>
      <c r="Q40" s="44" t="s">
        <v>160</v>
      </c>
      <c r="R40" s="54">
        <f>D21*装备拆分生成表!C$74</f>
        <v>20.6</v>
      </c>
      <c r="S40" s="54">
        <f>E21*装备拆分生成表!D$74</f>
        <v>0</v>
      </c>
      <c r="T40" s="54">
        <f>F21*装备拆分生成表!E$74</f>
        <v>12.044444444444444</v>
      </c>
      <c r="U40" s="54">
        <f>G21*装备拆分生成表!F$74</f>
        <v>0</v>
      </c>
      <c r="X40" s="44" t="s">
        <v>160</v>
      </c>
      <c r="Y40" s="54">
        <f>D30*装备拆分生成表!C$74</f>
        <v>41.2</v>
      </c>
      <c r="Z40" s="54">
        <f>E30*装备拆分生成表!D$74</f>
        <v>0</v>
      </c>
      <c r="AA40" s="54">
        <f>F30*装备拆分生成表!E$74</f>
        <v>0</v>
      </c>
      <c r="AB40" s="54">
        <f>G30*装备拆分生成表!F$74</f>
        <v>4.5333333333333341</v>
      </c>
      <c r="AC40" s="45"/>
      <c r="AE40" s="44" t="s">
        <v>160</v>
      </c>
      <c r="AF40" s="54">
        <f>D39*装备拆分生成表!C$74</f>
        <v>41.2</v>
      </c>
      <c r="AG40" s="54">
        <f>E39*装备拆分生成表!D$74</f>
        <v>0</v>
      </c>
      <c r="AH40" s="54">
        <f>F39*装备拆分生成表!E$74</f>
        <v>0</v>
      </c>
      <c r="AI40" s="54">
        <f>G39*装备拆分生成表!F$74</f>
        <v>13.6</v>
      </c>
    </row>
    <row r="41" spans="2:35" x14ac:dyDescent="0.15">
      <c r="H41" s="44" t="s">
        <v>159</v>
      </c>
      <c r="K41" s="54"/>
      <c r="L41" s="54"/>
      <c r="M41" s="54"/>
      <c r="N41" s="54"/>
      <c r="O41" s="51"/>
      <c r="R41" s="54"/>
      <c r="S41" s="54"/>
      <c r="T41" s="54"/>
      <c r="U41" s="54"/>
      <c r="Y41" s="54"/>
      <c r="Z41" s="54"/>
      <c r="AA41" s="54"/>
      <c r="AB41" s="54"/>
      <c r="AF41" s="54"/>
      <c r="AG41" s="54"/>
      <c r="AH41" s="54"/>
      <c r="AI41" s="54"/>
    </row>
    <row r="42" spans="2:35" x14ac:dyDescent="0.15">
      <c r="J42" s="44" t="s">
        <v>158</v>
      </c>
      <c r="K42" s="54">
        <f>装备拆分生成表!C$21*D7</f>
        <v>0</v>
      </c>
      <c r="L42" s="54">
        <f>装备拆分生成表!D$21*E7</f>
        <v>68.8</v>
      </c>
      <c r="M42" s="54">
        <f>装备拆分生成表!E$21*F7</f>
        <v>34.4</v>
      </c>
      <c r="N42" s="54">
        <f>装备拆分生成表!F$21*G7</f>
        <v>0</v>
      </c>
      <c r="O42" s="51"/>
      <c r="Q42" s="44" t="s">
        <v>158</v>
      </c>
      <c r="R42" s="54">
        <f>装备拆分生成表!C$21*D16</f>
        <v>0</v>
      </c>
      <c r="S42" s="54">
        <f>装备拆分生成表!D$21*E16</f>
        <v>34.4</v>
      </c>
      <c r="T42" s="54">
        <f>装备拆分生成表!E$21*F16</f>
        <v>68.8</v>
      </c>
      <c r="U42" s="54">
        <f>装备拆分生成表!F$21*G16</f>
        <v>0</v>
      </c>
      <c r="X42" s="44" t="s">
        <v>158</v>
      </c>
      <c r="Y42" s="54">
        <f>装备拆分生成表!C$21*D25</f>
        <v>0</v>
      </c>
      <c r="Z42" s="54">
        <f>装备拆分生成表!D$21*E25</f>
        <v>47.300000000000004</v>
      </c>
      <c r="AA42" s="54">
        <f>装备拆分生成表!E$21*F25</f>
        <v>47.300000000000004</v>
      </c>
      <c r="AB42" s="54">
        <f>装备拆分生成表!F$21*G25</f>
        <v>0</v>
      </c>
      <c r="AE42" s="44" t="s">
        <v>158</v>
      </c>
      <c r="AF42" s="54">
        <f>装备拆分生成表!C$21*D34</f>
        <v>0</v>
      </c>
      <c r="AG42" s="54">
        <f>装备拆分生成表!D$21*E34</f>
        <v>51.6</v>
      </c>
      <c r="AH42" s="54">
        <f>装备拆分生成表!E$21*F34</f>
        <v>51.6</v>
      </c>
      <c r="AI42" s="54">
        <f>装备拆分生成表!F$21*G34</f>
        <v>0</v>
      </c>
    </row>
    <row r="43" spans="2:35" x14ac:dyDescent="0.15">
      <c r="J43" s="44" t="s">
        <v>157</v>
      </c>
      <c r="K43" s="54">
        <f>装备拆分生成表!C$21*D8</f>
        <v>294.5</v>
      </c>
      <c r="L43" s="54">
        <f>装备拆分生成表!D$21*E8</f>
        <v>0</v>
      </c>
      <c r="M43" s="54">
        <f>装备拆分生成表!E$21*F8</f>
        <v>0</v>
      </c>
      <c r="N43" s="54">
        <f>装备拆分生成表!F$21*G8</f>
        <v>0</v>
      </c>
      <c r="O43" s="51"/>
      <c r="Q43" s="44" t="s">
        <v>157</v>
      </c>
      <c r="R43" s="54">
        <f>装备拆分生成表!C$21*D17</f>
        <v>294.5</v>
      </c>
      <c r="S43" s="54">
        <f>装备拆分生成表!D$21*E17</f>
        <v>0</v>
      </c>
      <c r="T43" s="54">
        <f>装备拆分生成表!E$21*F17</f>
        <v>0</v>
      </c>
      <c r="U43" s="54">
        <f>装备拆分生成表!F$21*G17</f>
        <v>0</v>
      </c>
      <c r="X43" s="44" t="s">
        <v>157</v>
      </c>
      <c r="Y43" s="54">
        <f>装备拆分生成表!C$21*D26</f>
        <v>471.20000000000005</v>
      </c>
      <c r="Z43" s="54">
        <f>装备拆分生成表!D$21*E26</f>
        <v>0</v>
      </c>
      <c r="AA43" s="54">
        <f>装备拆分生成表!E$21*F26</f>
        <v>0</v>
      </c>
      <c r="AB43" s="54">
        <f>装备拆分生成表!F$21*G26</f>
        <v>0</v>
      </c>
      <c r="AE43" s="44" t="s">
        <v>157</v>
      </c>
      <c r="AF43" s="54">
        <f>装备拆分生成表!C$21*D35</f>
        <v>294.5</v>
      </c>
      <c r="AG43" s="54">
        <f>装备拆分生成表!D$21*E35</f>
        <v>0</v>
      </c>
      <c r="AH43" s="54">
        <f>装备拆分生成表!E$21*F35</f>
        <v>0</v>
      </c>
      <c r="AI43" s="54">
        <f>装备拆分生成表!F$21*G35</f>
        <v>0</v>
      </c>
    </row>
    <row r="44" spans="2:35" x14ac:dyDescent="0.15">
      <c r="J44" s="44" t="s">
        <v>156</v>
      </c>
      <c r="K44" s="54">
        <f>装备拆分生成表!C$21*D9</f>
        <v>0</v>
      </c>
      <c r="L44" s="54">
        <f>装备拆分生成表!D$21*E9</f>
        <v>0</v>
      </c>
      <c r="M44" s="54">
        <f>装备拆分生成表!E$21*F9</f>
        <v>0</v>
      </c>
      <c r="N44" s="54">
        <f>装备拆分生成表!F$21*G9</f>
        <v>51.800000000000004</v>
      </c>
      <c r="O44" s="51"/>
      <c r="Q44" s="44" t="s">
        <v>156</v>
      </c>
      <c r="R44" s="54">
        <f>装备拆分生成表!C$21*D18</f>
        <v>0</v>
      </c>
      <c r="S44" s="54">
        <f>装备拆分生成表!D$21*E18</f>
        <v>0</v>
      </c>
      <c r="T44" s="54">
        <f>装备拆分生成表!E$21*F18</f>
        <v>0</v>
      </c>
      <c r="U44" s="54">
        <f>装备拆分生成表!F$21*G18</f>
        <v>51.800000000000004</v>
      </c>
      <c r="X44" s="44" t="s">
        <v>156</v>
      </c>
      <c r="Y44" s="54">
        <f>装备拆分生成表!C$21*D27</f>
        <v>0</v>
      </c>
      <c r="Z44" s="54">
        <f>装备拆分生成表!D$21*E27</f>
        <v>0</v>
      </c>
      <c r="AA44" s="54">
        <f>装备拆分生成表!E$21*F27</f>
        <v>0</v>
      </c>
      <c r="AB44" s="54">
        <f>装备拆分生成表!F$21*G27</f>
        <v>77.7</v>
      </c>
      <c r="AE44" s="44" t="s">
        <v>156</v>
      </c>
      <c r="AF44" s="54">
        <f>装备拆分生成表!C$21*D36</f>
        <v>0</v>
      </c>
      <c r="AG44" s="54">
        <f>装备拆分生成表!D$21*E36</f>
        <v>0</v>
      </c>
      <c r="AH44" s="54">
        <f>装备拆分生成表!E$21*F36</f>
        <v>0</v>
      </c>
      <c r="AI44" s="54">
        <f>装备拆分生成表!F$21*G36</f>
        <v>64.75</v>
      </c>
    </row>
    <row r="45" spans="2:35" x14ac:dyDescent="0.15">
      <c r="J45" s="44" t="s">
        <v>155</v>
      </c>
      <c r="K45" s="54">
        <f>装备拆分生成表!C$21*D10</f>
        <v>0</v>
      </c>
      <c r="L45" s="54">
        <f>装备拆分生成表!D$21*E10</f>
        <v>8.6</v>
      </c>
      <c r="M45" s="54">
        <f>装备拆分生成表!E$21*F10</f>
        <v>0</v>
      </c>
      <c r="N45" s="54">
        <f>装备拆分生成表!F$21*G10</f>
        <v>38.85</v>
      </c>
      <c r="O45" s="51"/>
      <c r="Q45" s="44" t="s">
        <v>155</v>
      </c>
      <c r="R45" s="54">
        <f>装备拆分生成表!C$21*D19</f>
        <v>0</v>
      </c>
      <c r="S45" s="54">
        <f>装备拆分生成表!D$21*E19</f>
        <v>0</v>
      </c>
      <c r="T45" s="54">
        <f>装备拆分生成表!E$21*F19</f>
        <v>8.6</v>
      </c>
      <c r="U45" s="54">
        <f>装备拆分生成表!F$21*G19</f>
        <v>38.85</v>
      </c>
      <c r="X45" s="44" t="s">
        <v>155</v>
      </c>
      <c r="Y45" s="54">
        <f>装备拆分生成表!C$21*D28</f>
        <v>0</v>
      </c>
      <c r="Z45" s="54">
        <f>装备拆分生成表!D$21*E28</f>
        <v>0</v>
      </c>
      <c r="AA45" s="54">
        <f>装备拆分生成表!E$21*F28</f>
        <v>0</v>
      </c>
      <c r="AB45" s="54">
        <f>装备拆分生成表!F$21*G28</f>
        <v>58.274999999999999</v>
      </c>
      <c r="AE45" s="44" t="s">
        <v>155</v>
      </c>
      <c r="AF45" s="54">
        <f>装备拆分生成表!C$21*D37</f>
        <v>0</v>
      </c>
      <c r="AG45" s="54">
        <f>装备拆分生成表!D$21*E37</f>
        <v>0</v>
      </c>
      <c r="AH45" s="54">
        <f>装备拆分生成表!E$21*F37</f>
        <v>0</v>
      </c>
      <c r="AI45" s="54">
        <f>装备拆分生成表!F$21*G37</f>
        <v>38.85</v>
      </c>
    </row>
    <row r="46" spans="2:35" x14ac:dyDescent="0.15">
      <c r="J46" s="44" t="s">
        <v>154</v>
      </c>
      <c r="K46" s="54">
        <f>装备拆分生成表!C$21*D11</f>
        <v>235.60000000000002</v>
      </c>
      <c r="L46" s="54">
        <f>装备拆分生成表!D$21*E11</f>
        <v>0</v>
      </c>
      <c r="M46" s="54">
        <f>装备拆分生成表!E$21*F11</f>
        <v>17.2</v>
      </c>
      <c r="N46" s="54">
        <f>装备拆分生成表!F$21*G11</f>
        <v>0</v>
      </c>
      <c r="O46" s="51"/>
      <c r="Q46" s="44" t="s">
        <v>154</v>
      </c>
      <c r="R46" s="54">
        <f>装备拆分生成表!C$21*D20</f>
        <v>235.60000000000002</v>
      </c>
      <c r="S46" s="54">
        <f>装备拆分生成表!D$21*E20</f>
        <v>17.2</v>
      </c>
      <c r="T46" s="54">
        <f>装备拆分生成表!E$21*F20</f>
        <v>0</v>
      </c>
      <c r="U46" s="54">
        <f>装备拆分生成表!F$21*G20</f>
        <v>0</v>
      </c>
      <c r="X46" s="44" t="s">
        <v>154</v>
      </c>
      <c r="Y46" s="54">
        <f>装备拆分生成表!C$21*D29</f>
        <v>294.5</v>
      </c>
      <c r="Z46" s="54">
        <f>装备拆分生成表!D$21*E29</f>
        <v>0</v>
      </c>
      <c r="AA46" s="54">
        <f>装备拆分生成表!E$21*F29</f>
        <v>0</v>
      </c>
      <c r="AB46" s="54">
        <f>装备拆分生成表!F$21*G29</f>
        <v>0</v>
      </c>
      <c r="AE46" s="44" t="s">
        <v>154</v>
      </c>
      <c r="AF46" s="54">
        <f>装备拆分生成表!C$21*D38</f>
        <v>176.7</v>
      </c>
      <c r="AG46" s="54">
        <f>装备拆分生成表!D$21*E38</f>
        <v>0</v>
      </c>
      <c r="AH46" s="54">
        <f>装备拆分生成表!E$21*F38</f>
        <v>17.2</v>
      </c>
      <c r="AI46" s="54">
        <f>装备拆分生成表!F$21*G38</f>
        <v>0</v>
      </c>
    </row>
    <row r="47" spans="2:35" x14ac:dyDescent="0.15">
      <c r="J47" s="44" t="s">
        <v>153</v>
      </c>
      <c r="K47" s="54">
        <f>装备拆分生成表!C$21*D12</f>
        <v>58.900000000000006</v>
      </c>
      <c r="L47" s="54">
        <f>装备拆分生成表!D$21*E12</f>
        <v>34.4</v>
      </c>
      <c r="M47" s="54">
        <f>装备拆分生成表!E$21*F12</f>
        <v>0</v>
      </c>
      <c r="N47" s="54">
        <f>装备拆分生成表!F$21*G12</f>
        <v>0</v>
      </c>
      <c r="O47" s="51"/>
      <c r="Q47" s="44" t="s">
        <v>153</v>
      </c>
      <c r="R47" s="54">
        <f>装备拆分生成表!C$21*D21</f>
        <v>58.900000000000006</v>
      </c>
      <c r="S47" s="54">
        <f>装备拆分生成表!D$21*E21</f>
        <v>0</v>
      </c>
      <c r="T47" s="54">
        <f>装备拆分生成表!E$21*F21</f>
        <v>34.4</v>
      </c>
      <c r="U47" s="54">
        <f>装备拆分生成表!F$21*G21</f>
        <v>0</v>
      </c>
      <c r="X47" s="44" t="s">
        <v>153</v>
      </c>
      <c r="Y47" s="54">
        <f>装备拆分生成表!C$21*D30</f>
        <v>117.80000000000001</v>
      </c>
      <c r="Z47" s="54">
        <f>装备拆分生成表!D$21*E30</f>
        <v>0</v>
      </c>
      <c r="AA47" s="54">
        <f>装备拆分生成表!E$21*F30</f>
        <v>0</v>
      </c>
      <c r="AB47" s="54">
        <f>装备拆分生成表!F$21*G30</f>
        <v>12.950000000000001</v>
      </c>
      <c r="AE47" s="44" t="s">
        <v>153</v>
      </c>
      <c r="AF47" s="54">
        <f>装备拆分生成表!C$21*D39</f>
        <v>117.80000000000001</v>
      </c>
      <c r="AG47" s="54">
        <f>装备拆分生成表!D$21*E39</f>
        <v>0</v>
      </c>
      <c r="AH47" s="54">
        <f>装备拆分生成表!E$21*F39</f>
        <v>0</v>
      </c>
      <c r="AI47" s="54">
        <f>装备拆分生成表!F$21*G39</f>
        <v>38.85</v>
      </c>
    </row>
    <row r="48" spans="2:35" x14ac:dyDescent="0.15">
      <c r="J48" s="44" t="s">
        <v>152</v>
      </c>
      <c r="K48" s="54">
        <f>装备拆分生成表!$H$5*装备拆分生成表!C$20*D7</f>
        <v>0</v>
      </c>
      <c r="L48" s="54">
        <f>装备拆分生成表!$H$5*装备拆分生成表!D$20*E7</f>
        <v>104.58907200000002</v>
      </c>
      <c r="M48" s="54">
        <f>装备拆分生成表!$H$5*装备拆分生成表!E$20*F7</f>
        <v>52.294536000000008</v>
      </c>
      <c r="N48" s="54">
        <f>装备拆分生成表!$H$5*装备拆分生成表!F$20*G7</f>
        <v>0</v>
      </c>
      <c r="O48" s="51"/>
      <c r="Q48" s="44" t="s">
        <v>152</v>
      </c>
      <c r="R48" s="54">
        <f>装备拆分生成表!$H$5*装备拆分生成表!C$20*D16</f>
        <v>0</v>
      </c>
      <c r="S48" s="54">
        <f>装备拆分生成表!$H$5*装备拆分生成表!D$20*E16</f>
        <v>52.294536000000008</v>
      </c>
      <c r="T48" s="54">
        <f>装备拆分生成表!$H$5*装备拆分生成表!E$20*F16</f>
        <v>104.58907200000002</v>
      </c>
      <c r="U48" s="54">
        <f>装备拆分生成表!$H$5*装备拆分生成表!F$20*G16</f>
        <v>0</v>
      </c>
      <c r="X48" s="44" t="s">
        <v>152</v>
      </c>
      <c r="Y48" s="54">
        <f>装备拆分生成表!$H$5*装备拆分生成表!C$20*D25</f>
        <v>0</v>
      </c>
      <c r="Z48" s="54">
        <f>装备拆分生成表!$H$5*装备拆分生成表!D$20*E25</f>
        <v>71.90498700000002</v>
      </c>
      <c r="AA48" s="54">
        <f>装备拆分生成表!$H$5*装备拆分生成表!E$20*F25</f>
        <v>71.90498700000002</v>
      </c>
      <c r="AB48" s="54">
        <f>装备拆分生成表!$H$5*装备拆分生成表!F$20*G25</f>
        <v>0</v>
      </c>
      <c r="AE48" s="44" t="s">
        <v>152</v>
      </c>
      <c r="AF48" s="54">
        <f>装备拆分生成表!$H$5*装备拆分生成表!C$20*D34</f>
        <v>0</v>
      </c>
      <c r="AG48" s="54">
        <f>装备拆分生成表!$H$5*装备拆分生成表!D$20*E34</f>
        <v>78.441804000000005</v>
      </c>
      <c r="AH48" s="54">
        <f>装备拆分生成表!$H$5*装备拆分生成表!E$20*F34</f>
        <v>78.441804000000005</v>
      </c>
      <c r="AI48" s="54">
        <f>装备拆分生成表!$H$5*装备拆分生成表!F$20*G34</f>
        <v>0</v>
      </c>
    </row>
    <row r="49" spans="10:35" x14ac:dyDescent="0.15">
      <c r="J49" s="44" t="s">
        <v>151</v>
      </c>
      <c r="K49" s="54">
        <f>装备拆分生成表!$H$5*装备拆分生成表!C$20*D8</f>
        <v>447.69595500000003</v>
      </c>
      <c r="L49" s="54">
        <f>装备拆分生成表!$H$5*装备拆分生成表!D$20*E8</f>
        <v>0</v>
      </c>
      <c r="M49" s="54">
        <f>装备拆分生成表!$H$5*装备拆分生成表!E$20*F8</f>
        <v>0</v>
      </c>
      <c r="N49" s="54">
        <f>装备拆分生成表!$H$5*装备拆分生成表!F$20*G8</f>
        <v>0</v>
      </c>
      <c r="O49" s="51"/>
      <c r="Q49" s="44" t="s">
        <v>151</v>
      </c>
      <c r="R49" s="54">
        <f>装备拆分生成表!$H$5*装备拆分生成表!C$20*D17</f>
        <v>447.69595500000003</v>
      </c>
      <c r="S49" s="54">
        <f>装备拆分生成表!$H$5*装备拆分生成表!D$20*E17</f>
        <v>0</v>
      </c>
      <c r="T49" s="54">
        <f>装备拆分生成表!$H$5*装备拆分生成表!E$20*F17</f>
        <v>0</v>
      </c>
      <c r="U49" s="54">
        <f>装备拆分生成表!$H$5*装备拆分生成表!F$20*G17</f>
        <v>0</v>
      </c>
      <c r="X49" s="44" t="s">
        <v>151</v>
      </c>
      <c r="Y49" s="54">
        <f>装备拆分生成表!$H$5*装备拆分生成表!C$20*D26</f>
        <v>716.31352800000013</v>
      </c>
      <c r="Z49" s="54">
        <f>装备拆分生成表!$H$5*装备拆分生成表!D$20*E26</f>
        <v>0</v>
      </c>
      <c r="AA49" s="54">
        <f>装备拆分生成表!$H$5*装备拆分生成表!E$20*F26</f>
        <v>0</v>
      </c>
      <c r="AB49" s="54">
        <f>装备拆分生成表!$H$5*装备拆分生成表!F$20*G26</f>
        <v>0</v>
      </c>
      <c r="AE49" s="44" t="s">
        <v>151</v>
      </c>
      <c r="AF49" s="54">
        <f>装备拆分生成表!$H$5*装备拆分生成表!C$20*D35</f>
        <v>447.69595500000003</v>
      </c>
      <c r="AG49" s="54">
        <f>装备拆分生成表!$H$5*装备拆分生成表!D$20*E35</f>
        <v>0</v>
      </c>
      <c r="AH49" s="54">
        <f>装备拆分生成表!$H$5*装备拆分生成表!E$20*F35</f>
        <v>0</v>
      </c>
      <c r="AI49" s="54">
        <f>装备拆分生成表!$H$5*装备拆分生成表!F$20*G35</f>
        <v>0</v>
      </c>
    </row>
    <row r="50" spans="10:35" x14ac:dyDescent="0.15">
      <c r="J50" s="44" t="s">
        <v>150</v>
      </c>
      <c r="K50" s="54">
        <f>装备拆分生成表!$H$5*装备拆分生成表!C$20*D9</f>
        <v>0</v>
      </c>
      <c r="L50" s="54">
        <f>装备拆分生成表!$H$5*装备拆分生成表!D$20*E9</f>
        <v>0</v>
      </c>
      <c r="M50" s="54">
        <f>装备拆分生成表!$H$5*装备拆分生成表!E$20*F9</f>
        <v>0</v>
      </c>
      <c r="N50" s="54">
        <f>装备拆分生成表!$H$5*装备拆分生成表!F$20*G9</f>
        <v>78.74584200000001</v>
      </c>
      <c r="O50" s="51"/>
      <c r="Q50" s="44" t="s">
        <v>150</v>
      </c>
      <c r="R50" s="54">
        <f>装备拆分生成表!$H$5*装备拆分生成表!C$20*D18</f>
        <v>0</v>
      </c>
      <c r="S50" s="54">
        <f>装备拆分生成表!$H$5*装备拆分生成表!D$20*E18</f>
        <v>0</v>
      </c>
      <c r="T50" s="54">
        <f>装备拆分生成表!$H$5*装备拆分生成表!E$20*F18</f>
        <v>0</v>
      </c>
      <c r="U50" s="54">
        <f>装备拆分生成表!$H$5*装备拆分生成表!F$20*G18</f>
        <v>78.74584200000001</v>
      </c>
      <c r="X50" s="44" t="s">
        <v>150</v>
      </c>
      <c r="Y50" s="54">
        <f>装备拆分生成表!$H$5*装备拆分生成表!C$20*D27</f>
        <v>0</v>
      </c>
      <c r="Z50" s="54">
        <f>装备拆分生成表!$H$5*装备拆分生成表!D$20*E27</f>
        <v>0</v>
      </c>
      <c r="AA50" s="54">
        <f>装备拆分生成表!$H$5*装备拆分生成表!E$20*F27</f>
        <v>0</v>
      </c>
      <c r="AB50" s="54">
        <f>装备拆分生成表!$H$5*装备拆分生成表!F$20*G27</f>
        <v>118.118763</v>
      </c>
      <c r="AE50" s="44" t="s">
        <v>150</v>
      </c>
      <c r="AF50" s="54">
        <f>装备拆分生成表!$H$5*装备拆分生成表!C$20*D36</f>
        <v>0</v>
      </c>
      <c r="AG50" s="54">
        <f>装备拆分生成表!$H$5*装备拆分生成表!D$20*E36</f>
        <v>0</v>
      </c>
      <c r="AH50" s="54">
        <f>装备拆分生成表!$H$5*装备拆分生成表!E$20*F36</f>
        <v>0</v>
      </c>
      <c r="AI50" s="54">
        <f>装备拆分生成表!$H$5*装备拆分生成表!F$20*G36</f>
        <v>98.432302500000006</v>
      </c>
    </row>
    <row r="51" spans="10:35" x14ac:dyDescent="0.15">
      <c r="J51" s="44" t="s">
        <v>149</v>
      </c>
      <c r="K51" s="54">
        <f>装备拆分生成表!$H$5*装备拆分生成表!C$20*D10</f>
        <v>0</v>
      </c>
      <c r="L51" s="54">
        <f>装备拆分生成表!$H$5*装备拆分生成表!D$20*E10</f>
        <v>13.073634000000002</v>
      </c>
      <c r="M51" s="54">
        <f>装备拆分生成表!$H$5*装备拆分生成表!E$20*F10</f>
        <v>0</v>
      </c>
      <c r="N51" s="54">
        <f>装备拆分生成表!$H$5*装备拆分生成表!F$20*G10</f>
        <v>59.059381500000001</v>
      </c>
      <c r="O51" s="51"/>
      <c r="Q51" s="44" t="s">
        <v>149</v>
      </c>
      <c r="R51" s="54">
        <f>装备拆分生成表!$H$5*装备拆分生成表!C$20*D19</f>
        <v>0</v>
      </c>
      <c r="S51" s="54">
        <f>装备拆分生成表!$H$5*装备拆分生成表!D$20*E19</f>
        <v>0</v>
      </c>
      <c r="T51" s="54">
        <f>装备拆分生成表!$H$5*装备拆分生成表!E$20*F19</f>
        <v>13.073634000000002</v>
      </c>
      <c r="U51" s="54">
        <f>装备拆分生成表!$H$5*装备拆分生成表!F$20*G19</f>
        <v>59.059381500000001</v>
      </c>
      <c r="X51" s="44" t="s">
        <v>149</v>
      </c>
      <c r="Y51" s="54">
        <f>装备拆分生成表!$H$5*装备拆分生成表!C$20*D28</f>
        <v>0</v>
      </c>
      <c r="Z51" s="54">
        <f>装备拆分生成表!$H$5*装备拆分生成表!D$20*E28</f>
        <v>0</v>
      </c>
      <c r="AA51" s="54">
        <f>装备拆分生成表!$H$5*装备拆分生成表!E$20*F28</f>
        <v>0</v>
      </c>
      <c r="AB51" s="54">
        <f>装备拆分生成表!$H$5*装备拆分生成表!F$20*G28</f>
        <v>88.589072250000001</v>
      </c>
      <c r="AE51" s="44" t="s">
        <v>149</v>
      </c>
      <c r="AF51" s="54">
        <f>装备拆分生成表!$H$5*装备拆分生成表!C$20*D37</f>
        <v>0</v>
      </c>
      <c r="AG51" s="54">
        <f>装备拆分生成表!$H$5*装备拆分生成表!D$20*E37</f>
        <v>0</v>
      </c>
      <c r="AH51" s="54">
        <f>装备拆分生成表!$H$5*装备拆分生成表!E$20*F37</f>
        <v>0</v>
      </c>
      <c r="AI51" s="54">
        <f>装备拆分生成表!$H$5*装备拆分生成表!F$20*G37</f>
        <v>59.059381500000001</v>
      </c>
    </row>
    <row r="52" spans="10:35" x14ac:dyDescent="0.15">
      <c r="J52" s="44" t="s">
        <v>148</v>
      </c>
      <c r="K52" s="54">
        <f>装备拆分生成表!$H$5*装备拆分生成表!C$20*D11</f>
        <v>358.15676400000007</v>
      </c>
      <c r="L52" s="54">
        <f>装备拆分生成表!$H$5*装备拆分生成表!D$20*E11</f>
        <v>0</v>
      </c>
      <c r="M52" s="54">
        <f>装备拆分生成表!$H$5*装备拆分生成表!E$20*F11</f>
        <v>26.147268000000004</v>
      </c>
      <c r="N52" s="54">
        <f>装备拆分生成表!$H$5*装备拆分生成表!F$20*G11</f>
        <v>0</v>
      </c>
      <c r="O52" s="51"/>
      <c r="Q52" s="44" t="s">
        <v>148</v>
      </c>
      <c r="R52" s="54">
        <f>装备拆分生成表!$H$5*装备拆分生成表!C$20*D20</f>
        <v>358.15676400000007</v>
      </c>
      <c r="S52" s="54">
        <f>装备拆分生成表!$H$5*装备拆分生成表!D$20*E20</f>
        <v>26.147268000000004</v>
      </c>
      <c r="T52" s="54">
        <f>装备拆分生成表!$H$5*装备拆分生成表!E$20*F20</f>
        <v>0</v>
      </c>
      <c r="U52" s="54">
        <f>装备拆分生成表!$H$5*装备拆分生成表!F$20*G20</f>
        <v>0</v>
      </c>
      <c r="X52" s="44" t="s">
        <v>148</v>
      </c>
      <c r="Y52" s="54">
        <f>装备拆分生成表!$H$5*装备拆分生成表!C$20*D29</f>
        <v>447.69595500000003</v>
      </c>
      <c r="Z52" s="54">
        <f>装备拆分生成表!$H$5*装备拆分生成表!D$20*E29</f>
        <v>0</v>
      </c>
      <c r="AA52" s="54">
        <f>装备拆分生成表!$H$5*装备拆分生成表!E$20*F29</f>
        <v>0</v>
      </c>
      <c r="AB52" s="54">
        <f>装备拆分生成表!$H$5*装备拆分生成表!F$20*G29</f>
        <v>0</v>
      </c>
      <c r="AE52" s="44" t="s">
        <v>148</v>
      </c>
      <c r="AF52" s="54">
        <f>装备拆分生成表!$H$5*装备拆分生成表!C$20*D38</f>
        <v>268.61757299999999</v>
      </c>
      <c r="AG52" s="54">
        <f>装备拆分生成表!$H$5*装备拆分生成表!D$20*E38</f>
        <v>0</v>
      </c>
      <c r="AH52" s="54">
        <f>装备拆分生成表!$H$5*装备拆分生成表!E$20*F38</f>
        <v>26.147268000000004</v>
      </c>
      <c r="AI52" s="54">
        <f>装备拆分生成表!$H$5*装备拆分生成表!F$20*G38</f>
        <v>0</v>
      </c>
    </row>
    <row r="53" spans="10:35" x14ac:dyDescent="0.15">
      <c r="J53" s="44" t="s">
        <v>147</v>
      </c>
      <c r="K53" s="54">
        <f>装备拆分生成表!$H$5*装备拆分生成表!C$20*D12</f>
        <v>89.539191000000017</v>
      </c>
      <c r="L53" s="54">
        <f>装备拆分生成表!$H$5*装备拆分生成表!D$20*E12</f>
        <v>52.294536000000008</v>
      </c>
      <c r="M53" s="54">
        <f>装备拆分生成表!$H$5*装备拆分生成表!E$20*F12</f>
        <v>0</v>
      </c>
      <c r="N53" s="54">
        <f>装备拆分生成表!$H$5*装备拆分生成表!F$20*G12</f>
        <v>0</v>
      </c>
      <c r="O53" s="51"/>
      <c r="Q53" s="44" t="s">
        <v>147</v>
      </c>
      <c r="R53" s="54">
        <f>装备拆分生成表!$H$5*装备拆分生成表!C$20*D21</f>
        <v>89.539191000000017</v>
      </c>
      <c r="S53" s="54">
        <f>装备拆分生成表!$H$5*装备拆分生成表!D$20*E21</f>
        <v>0</v>
      </c>
      <c r="T53" s="54">
        <f>装备拆分生成表!$H$5*装备拆分生成表!E$20*F21</f>
        <v>52.294536000000008</v>
      </c>
      <c r="U53" s="54">
        <f>装备拆分生成表!$H$5*装备拆分生成表!F$20*G21</f>
        <v>0</v>
      </c>
      <c r="X53" s="44" t="s">
        <v>147</v>
      </c>
      <c r="Y53" s="54">
        <f>装备拆分生成表!$H$5*装备拆分生成表!C$20*D30</f>
        <v>179.07838200000003</v>
      </c>
      <c r="Z53" s="54">
        <f>装备拆分生成表!$H$5*装备拆分生成表!D$20*E30</f>
        <v>0</v>
      </c>
      <c r="AA53" s="54">
        <f>装备拆分生成表!$H$5*装备拆分生成表!E$20*F30</f>
        <v>0</v>
      </c>
      <c r="AB53" s="54">
        <f>装备拆分生成表!$H$5*装备拆分生成表!F$20*G30</f>
        <v>19.686460500000003</v>
      </c>
      <c r="AE53" s="44" t="s">
        <v>147</v>
      </c>
      <c r="AF53" s="54">
        <f>装备拆分生成表!$H$5*装备拆分生成表!C$20*D39</f>
        <v>179.07838200000003</v>
      </c>
      <c r="AG53" s="54">
        <f>装备拆分生成表!$H$5*装备拆分生成表!D$20*E39</f>
        <v>0</v>
      </c>
      <c r="AH53" s="54">
        <f>装备拆分生成表!$H$5*装备拆分生成表!E$20*F39</f>
        <v>0</v>
      </c>
      <c r="AI53" s="54">
        <f>装备拆分生成表!$H$5*装备拆分生成表!F$20*G39</f>
        <v>59.059381500000001</v>
      </c>
    </row>
    <row r="54" spans="10:35" x14ac:dyDescent="0.15">
      <c r="J54" s="44" t="s">
        <v>146</v>
      </c>
      <c r="K54" s="54">
        <f>装备拆分生成表!$H$7*装备拆分生成表!C$20*D7</f>
        <v>0</v>
      </c>
      <c r="L54" s="54">
        <f>装备拆分生成表!$H$7*装备拆分生成表!D$20*E7</f>
        <v>164.05438156800005</v>
      </c>
      <c r="M54" s="54">
        <f>装备拆分生成表!$H$7*装备拆分生成表!E$20*F7</f>
        <v>82.027190784000027</v>
      </c>
      <c r="N54" s="54">
        <f>装备拆分生成表!$H$7*装备拆分生成表!F$20*G7</f>
        <v>0</v>
      </c>
      <c r="O54" s="51"/>
      <c r="Q54" s="44" t="s">
        <v>146</v>
      </c>
      <c r="R54" s="54">
        <f>装备拆分生成表!$H$7*装备拆分生成表!C$20*D16</f>
        <v>0</v>
      </c>
      <c r="S54" s="54">
        <f>装备拆分生成表!$H$7*装备拆分生成表!D$20*E16</f>
        <v>82.027190784000027</v>
      </c>
      <c r="T54" s="54">
        <f>装备拆分生成表!$H$7*装备拆分生成表!E$20*F16</f>
        <v>164.05438156800005</v>
      </c>
      <c r="U54" s="54">
        <f>装备拆分生成表!$H$7*装备拆分生成表!F$20*G16</f>
        <v>0</v>
      </c>
      <c r="X54" s="44" t="s">
        <v>146</v>
      </c>
      <c r="Y54" s="54">
        <f>装备拆分生成表!$H$7*装备拆分生成表!C$20*D25</f>
        <v>0</v>
      </c>
      <c r="Z54" s="54">
        <f>装备拆分生成表!$H$7*装备拆分生成表!D$20*E25</f>
        <v>112.78738732800004</v>
      </c>
      <c r="AA54" s="54">
        <f>装备拆分生成表!$H$7*装备拆分生成表!E$20*F25</f>
        <v>112.78738732800004</v>
      </c>
      <c r="AB54" s="54">
        <f>装备拆分生成表!$H$7*装备拆分生成表!F$20*G25</f>
        <v>0</v>
      </c>
      <c r="AE54" s="44" t="s">
        <v>146</v>
      </c>
      <c r="AF54" s="54">
        <f>装备拆分生成表!$H$7*装备拆分生成表!C$20*D34</f>
        <v>0</v>
      </c>
      <c r="AG54" s="54">
        <f>装备拆分生成表!$H$7*装备拆分生成表!D$20*E34</f>
        <v>123.04078617600001</v>
      </c>
      <c r="AH54" s="54">
        <f>装备拆分生成表!$H$7*装备拆分生成表!E$20*F34</f>
        <v>123.04078617600001</v>
      </c>
      <c r="AI54" s="54">
        <f>装备拆分生成表!$H$7*装备拆分生成表!F$20*G34</f>
        <v>0</v>
      </c>
    </row>
    <row r="55" spans="10:35" x14ac:dyDescent="0.15">
      <c r="J55" s="44" t="s">
        <v>145</v>
      </c>
      <c r="K55" s="54">
        <f>装备拆分生成表!$H$7*装备拆分生成表!C$20*D8</f>
        <v>702.2385955200001</v>
      </c>
      <c r="L55" s="54">
        <f>装备拆分生成表!$H$7*装备拆分生成表!D$20*E8</f>
        <v>0</v>
      </c>
      <c r="M55" s="54">
        <f>装备拆分生成表!$H$7*装备拆分生成表!E$20*F8</f>
        <v>0</v>
      </c>
      <c r="N55" s="54">
        <f>装备拆分生成表!$H$7*装备拆分生成表!F$20*G8</f>
        <v>0</v>
      </c>
      <c r="O55" s="51"/>
      <c r="Q55" s="44" t="s">
        <v>145</v>
      </c>
      <c r="R55" s="54">
        <f>装备拆分生成表!$H$7*装备拆分生成表!C$20*D17</f>
        <v>702.2385955200001</v>
      </c>
      <c r="S55" s="54">
        <f>装备拆分生成表!$H$7*装备拆分生成表!D$20*E17</f>
        <v>0</v>
      </c>
      <c r="T55" s="54">
        <f>装备拆分生成表!$H$7*装备拆分生成表!E$20*F17</f>
        <v>0</v>
      </c>
      <c r="U55" s="54">
        <f>装备拆分生成表!$H$7*装备拆分生成表!F$20*G17</f>
        <v>0</v>
      </c>
      <c r="X55" s="44" t="s">
        <v>145</v>
      </c>
      <c r="Y55" s="54">
        <f>装备拆分生成表!$H$7*装备拆分生成表!C$20*D26</f>
        <v>1123.5817528320001</v>
      </c>
      <c r="Z55" s="54">
        <f>装备拆分生成表!$H$7*装备拆分生成表!D$20*E26</f>
        <v>0</v>
      </c>
      <c r="AA55" s="54">
        <f>装备拆分生成表!$H$7*装备拆分生成表!E$20*F26</f>
        <v>0</v>
      </c>
      <c r="AB55" s="54">
        <f>装备拆分生成表!$H$7*装备拆分生成表!F$20*G26</f>
        <v>0</v>
      </c>
      <c r="AE55" s="44" t="s">
        <v>145</v>
      </c>
      <c r="AF55" s="54">
        <f>装备拆分生成表!$H$7*装备拆分生成表!C$20*D35</f>
        <v>702.2385955200001</v>
      </c>
      <c r="AG55" s="54">
        <f>装备拆分生成表!$H$7*装备拆分生成表!D$20*E35</f>
        <v>0</v>
      </c>
      <c r="AH55" s="54">
        <f>装备拆分生成表!$H$7*装备拆分生成表!E$20*F35</f>
        <v>0</v>
      </c>
      <c r="AI55" s="54">
        <f>装备拆分生成表!$H$7*装备拆分生成表!F$20*G35</f>
        <v>0</v>
      </c>
    </row>
    <row r="56" spans="10:35" x14ac:dyDescent="0.15">
      <c r="J56" s="44" t="s">
        <v>144</v>
      </c>
      <c r="K56" s="54">
        <f>装备拆分生成表!$H$7*装备拆分生成表!C$20*D9</f>
        <v>0</v>
      </c>
      <c r="L56" s="54">
        <f>装备拆分生成表!$H$7*装备拆分生成表!D$20*E9</f>
        <v>0</v>
      </c>
      <c r="M56" s="54">
        <f>装备拆分生成表!$H$7*装备拆分生成表!E$20*F9</f>
        <v>0</v>
      </c>
      <c r="N56" s="54">
        <f>装备拆分生成表!$H$7*装备拆分生成表!F$20*G9</f>
        <v>123.51768844800002</v>
      </c>
      <c r="O56" s="51"/>
      <c r="Q56" s="44" t="s">
        <v>144</v>
      </c>
      <c r="R56" s="54">
        <f>装备拆分生成表!$H$7*装备拆分生成表!C$20*D18</f>
        <v>0</v>
      </c>
      <c r="S56" s="54">
        <f>装备拆分生成表!$H$7*装备拆分生成表!D$20*E18</f>
        <v>0</v>
      </c>
      <c r="T56" s="54">
        <f>装备拆分生成表!$H$7*装备拆分生成表!E$20*F18</f>
        <v>0</v>
      </c>
      <c r="U56" s="54">
        <f>装备拆分生成表!$H$7*装备拆分生成表!F$20*G18</f>
        <v>123.51768844800002</v>
      </c>
      <c r="X56" s="44" t="s">
        <v>144</v>
      </c>
      <c r="Y56" s="54">
        <f>装备拆分生成表!$H$7*装备拆分生成表!C$20*D27</f>
        <v>0</v>
      </c>
      <c r="Z56" s="54">
        <f>装备拆分生成表!$H$7*装备拆分生成表!D$20*E27</f>
        <v>0</v>
      </c>
      <c r="AA56" s="54">
        <f>装备拆分生成表!$H$7*装备拆分生成表!E$20*F27</f>
        <v>0</v>
      </c>
      <c r="AB56" s="54">
        <f>装备拆分生成表!$H$7*装备拆分生成表!F$20*G27</f>
        <v>185.276532672</v>
      </c>
      <c r="AE56" s="44" t="s">
        <v>144</v>
      </c>
      <c r="AF56" s="54">
        <f>装备拆分生成表!$H$7*装备拆分生成表!C$20*D36</f>
        <v>0</v>
      </c>
      <c r="AG56" s="54">
        <f>装备拆分生成表!$H$7*装备拆分生成表!D$20*E36</f>
        <v>0</v>
      </c>
      <c r="AH56" s="54">
        <f>装备拆分生成表!$H$7*装备拆分生成表!E$20*F36</f>
        <v>0</v>
      </c>
      <c r="AI56" s="54">
        <f>装备拆分生成表!$H$7*装备拆分生成表!F$20*G36</f>
        <v>154.39711056000002</v>
      </c>
    </row>
    <row r="57" spans="10:35" x14ac:dyDescent="0.15">
      <c r="J57" s="44" t="s">
        <v>143</v>
      </c>
      <c r="K57" s="54">
        <f>装备拆分生成表!$H$7*装备拆分生成表!C$20*D10</f>
        <v>0</v>
      </c>
      <c r="L57" s="54">
        <f>装备拆分生成表!$H$7*装备拆分生成表!D$20*E10</f>
        <v>20.506797696000007</v>
      </c>
      <c r="M57" s="54">
        <f>装备拆分生成表!$H$7*装备拆分生成表!E$20*F10</f>
        <v>0</v>
      </c>
      <c r="N57" s="54">
        <f>装备拆分生成表!$H$7*装备拆分生成表!F$20*G10</f>
        <v>92.638266336000001</v>
      </c>
      <c r="O57" s="51"/>
      <c r="Q57" s="44" t="s">
        <v>143</v>
      </c>
      <c r="R57" s="54">
        <f>装备拆分生成表!$H$7*装备拆分生成表!C$20*D19</f>
        <v>0</v>
      </c>
      <c r="S57" s="54">
        <f>装备拆分生成表!$H$7*装备拆分生成表!D$20*E19</f>
        <v>0</v>
      </c>
      <c r="T57" s="54">
        <f>装备拆分生成表!$H$7*装备拆分生成表!E$20*F19</f>
        <v>20.506797696000007</v>
      </c>
      <c r="U57" s="54">
        <f>装备拆分生成表!$H$7*装备拆分生成表!F$20*G19</f>
        <v>92.638266336000001</v>
      </c>
      <c r="X57" s="44" t="s">
        <v>143</v>
      </c>
      <c r="Y57" s="54">
        <f>装备拆分生成表!$H$7*装备拆分生成表!C$20*D28</f>
        <v>0</v>
      </c>
      <c r="Z57" s="54">
        <f>装备拆分生成表!$H$7*装备拆分生成表!D$20*E28</f>
        <v>0</v>
      </c>
      <c r="AA57" s="54">
        <f>装备拆分生成表!$H$7*装备拆分生成表!E$20*F28</f>
        <v>0</v>
      </c>
      <c r="AB57" s="54">
        <f>装备拆分生成表!$H$7*装备拆分生成表!F$20*G28</f>
        <v>138.95739950400002</v>
      </c>
      <c r="AE57" s="44" t="s">
        <v>143</v>
      </c>
      <c r="AF57" s="54">
        <f>装备拆分生成表!$H$7*装备拆分生成表!C$20*D37</f>
        <v>0</v>
      </c>
      <c r="AG57" s="54">
        <f>装备拆分生成表!$H$7*装备拆分生成表!D$20*E37</f>
        <v>0</v>
      </c>
      <c r="AH57" s="54">
        <f>装备拆分生成表!$H$7*装备拆分生成表!E$20*F37</f>
        <v>0</v>
      </c>
      <c r="AI57" s="54">
        <f>装备拆分生成表!$H$7*装备拆分生成表!F$20*G37</f>
        <v>92.638266336000001</v>
      </c>
    </row>
    <row r="58" spans="10:35" x14ac:dyDescent="0.15">
      <c r="J58" s="44" t="s">
        <v>142</v>
      </c>
      <c r="K58" s="54">
        <f>装备拆分生成表!$H$7*装备拆分生成表!C$20*D11</f>
        <v>561.79087641600006</v>
      </c>
      <c r="L58" s="54">
        <f>装备拆分生成表!$H$7*装备拆分生成表!D$20*E11</f>
        <v>0</v>
      </c>
      <c r="M58" s="54">
        <f>装备拆分生成表!$H$7*装备拆分生成表!E$20*F11</f>
        <v>41.013595392000013</v>
      </c>
      <c r="N58" s="54">
        <f>装备拆分生成表!$H$7*装备拆分生成表!F$20*G11</f>
        <v>0</v>
      </c>
      <c r="O58" s="51"/>
      <c r="Q58" s="44" t="s">
        <v>142</v>
      </c>
      <c r="R58" s="54">
        <f>装备拆分生成表!$H$7*装备拆分生成表!C$20*D20</f>
        <v>561.79087641600006</v>
      </c>
      <c r="S58" s="54">
        <f>装备拆分生成表!$H$7*装备拆分生成表!D$20*E20</f>
        <v>41.013595392000013</v>
      </c>
      <c r="T58" s="54">
        <f>装备拆分生成表!$H$7*装备拆分生成表!E$20*F20</f>
        <v>0</v>
      </c>
      <c r="U58" s="54">
        <f>装备拆分生成表!$H$7*装备拆分生成表!F$20*G20</f>
        <v>0</v>
      </c>
      <c r="X58" s="44" t="s">
        <v>142</v>
      </c>
      <c r="Y58" s="54">
        <f>装备拆分生成表!$H$7*装备拆分生成表!C$20*D29</f>
        <v>702.2385955200001</v>
      </c>
      <c r="Z58" s="54">
        <f>装备拆分生成表!$H$7*装备拆分生成表!D$20*E29</f>
        <v>0</v>
      </c>
      <c r="AA58" s="54">
        <f>装备拆分生成表!$H$7*装备拆分生成表!E$20*F29</f>
        <v>0</v>
      </c>
      <c r="AB58" s="54">
        <f>装备拆分生成表!$H$7*装备拆分生成表!F$20*G29</f>
        <v>0</v>
      </c>
      <c r="AE58" s="44" t="s">
        <v>142</v>
      </c>
      <c r="AF58" s="54">
        <f>装备拆分生成表!$H$7*装备拆分生成表!C$20*D38</f>
        <v>421.34315731200007</v>
      </c>
      <c r="AG58" s="54">
        <f>装备拆分生成表!$H$7*装备拆分生成表!D$20*E38</f>
        <v>0</v>
      </c>
      <c r="AH58" s="54">
        <f>装备拆分生成表!$H$7*装备拆分生成表!E$20*F38</f>
        <v>41.013595392000013</v>
      </c>
      <c r="AI58" s="54">
        <f>装备拆分生成表!$H$7*装备拆分生成表!F$20*G38</f>
        <v>0</v>
      </c>
    </row>
    <row r="59" spans="10:35" x14ac:dyDescent="0.15">
      <c r="J59" s="44" t="s">
        <v>141</v>
      </c>
      <c r="K59" s="54">
        <f>装备拆分生成表!$H$7*装备拆分生成表!C$20*D12</f>
        <v>140.44771910400002</v>
      </c>
      <c r="L59" s="54">
        <f>装备拆分生成表!$H$7*装备拆分生成表!D$20*E12</f>
        <v>82.027190784000027</v>
      </c>
      <c r="M59" s="54">
        <f>装备拆分生成表!$H$7*装备拆分生成表!E$20*F12</f>
        <v>0</v>
      </c>
      <c r="N59" s="54">
        <f>装备拆分生成表!$H$7*装备拆分生成表!F$20*G12</f>
        <v>0</v>
      </c>
      <c r="O59" s="51"/>
      <c r="Q59" s="44" t="s">
        <v>141</v>
      </c>
      <c r="R59" s="54">
        <f>装备拆分生成表!$H$7*装备拆分生成表!C$20*D21</f>
        <v>140.44771910400002</v>
      </c>
      <c r="S59" s="54">
        <f>装备拆分生成表!$H$7*装备拆分生成表!D$20*E21</f>
        <v>0</v>
      </c>
      <c r="T59" s="54">
        <f>装备拆分生成表!$H$7*装备拆分生成表!E$20*F21</f>
        <v>82.027190784000027</v>
      </c>
      <c r="U59" s="54">
        <f>装备拆分生成表!$H$7*装备拆分生成表!F$20*G21</f>
        <v>0</v>
      </c>
      <c r="X59" s="44" t="s">
        <v>141</v>
      </c>
      <c r="Y59" s="54">
        <f>装备拆分生成表!$H$7*装备拆分生成表!C$20*D30</f>
        <v>280.89543820800003</v>
      </c>
      <c r="Z59" s="54">
        <f>装备拆分生成表!$H$7*装备拆分生成表!D$20*E30</f>
        <v>0</v>
      </c>
      <c r="AA59" s="54">
        <f>装备拆分生成表!$H$7*装备拆分生成表!E$20*F30</f>
        <v>0</v>
      </c>
      <c r="AB59" s="54">
        <f>装备拆分生成表!$H$7*装备拆分生成表!F$20*G30</f>
        <v>30.879422112000004</v>
      </c>
      <c r="AE59" s="44" t="s">
        <v>141</v>
      </c>
      <c r="AF59" s="54">
        <f>装备拆分生成表!$H$7*装备拆分生成表!C$20*D39</f>
        <v>280.89543820800003</v>
      </c>
      <c r="AG59" s="54">
        <f>装备拆分生成表!$H$7*装备拆分生成表!D$20*E39</f>
        <v>0</v>
      </c>
      <c r="AH59" s="54">
        <f>装备拆分生成表!$H$7*装备拆分生成表!E$20*F39</f>
        <v>0</v>
      </c>
      <c r="AI59" s="54">
        <f>装备拆分生成表!$H$7*装备拆分生成表!F$20*G39</f>
        <v>92.638266336000001</v>
      </c>
    </row>
    <row r="60" spans="10:35" x14ac:dyDescent="0.15">
      <c r="J60" s="44" t="s">
        <v>140</v>
      </c>
      <c r="K60" s="54">
        <f>装备拆分生成表!$H$9*装备拆分生成表!C$20*D7</f>
        <v>0</v>
      </c>
      <c r="L60" s="54">
        <f>装备拆分生成表!$H$9*装备拆分生成表!D$20*E7</f>
        <v>292.014235841328</v>
      </c>
      <c r="M60" s="54">
        <f>装备拆分生成表!$H$9*装备拆分生成表!E$20*F7</f>
        <v>146.007117920664</v>
      </c>
      <c r="N60" s="54">
        <f>装备拆分生成表!$H$9*装备拆分生成表!F$20*G7</f>
        <v>0</v>
      </c>
      <c r="O60" s="51"/>
      <c r="Q60" s="44" t="s">
        <v>140</v>
      </c>
      <c r="R60" s="54">
        <f>装备拆分生成表!$H$9*装备拆分生成表!C$20*D16</f>
        <v>0</v>
      </c>
      <c r="S60" s="54">
        <f>装备拆分生成表!$H$9*装备拆分生成表!D$20*E16</f>
        <v>146.007117920664</v>
      </c>
      <c r="T60" s="54">
        <f>装备拆分生成表!$H$9*装备拆分生成表!E$20*F16</f>
        <v>292.014235841328</v>
      </c>
      <c r="U60" s="54">
        <f>装备拆分生成表!$H$9*装备拆分生成表!F$20*G16</f>
        <v>0</v>
      </c>
      <c r="X60" s="44" t="s">
        <v>140</v>
      </c>
      <c r="Y60" s="54">
        <f>装备拆分生成表!$H$9*装备拆分生成表!C$20*D25</f>
        <v>0</v>
      </c>
      <c r="Z60" s="54">
        <f>装备拆分生成表!$H$9*装备拆分生成表!D$20*E25</f>
        <v>200.75978714091301</v>
      </c>
      <c r="AA60" s="54">
        <f>装备拆分生成表!$H$9*装备拆分生成表!E$20*F25</f>
        <v>200.75978714091301</v>
      </c>
      <c r="AB60" s="54">
        <f>装备拆分生成表!$H$9*装备拆分生成表!F$20*G25</f>
        <v>0</v>
      </c>
      <c r="AE60" s="44" t="s">
        <v>140</v>
      </c>
      <c r="AF60" s="54">
        <f>装备拆分生成表!$H$9*装备拆分生成表!C$20*D34</f>
        <v>0</v>
      </c>
      <c r="AG60" s="54">
        <f>装备拆分生成表!$H$9*装备拆分生成表!D$20*E34</f>
        <v>219.01067688099599</v>
      </c>
      <c r="AH60" s="54">
        <f>装备拆分生成表!$H$9*装备拆分生成表!E$20*F34</f>
        <v>219.01067688099599</v>
      </c>
      <c r="AI60" s="54">
        <f>装备拆分生成表!$H$9*装备拆分生成表!F$20*G34</f>
        <v>0</v>
      </c>
    </row>
    <row r="61" spans="10:35" x14ac:dyDescent="0.15">
      <c r="J61" s="44" t="s">
        <v>139</v>
      </c>
      <c r="K61" s="54">
        <f>装备拆分生成表!$H$9*装备拆分生成表!C$20*D8</f>
        <v>1249.973727547545</v>
      </c>
      <c r="L61" s="54">
        <f>装备拆分生成表!$H$9*装备拆分生成表!D$20*E8</f>
        <v>0</v>
      </c>
      <c r="M61" s="54">
        <f>装备拆分生成表!$H$9*装备拆分生成表!E$20*F8</f>
        <v>0</v>
      </c>
      <c r="N61" s="54">
        <f>装备拆分生成表!$H$9*装备拆分生成表!F$20*G8</f>
        <v>0</v>
      </c>
      <c r="O61" s="51"/>
      <c r="Q61" s="44" t="s">
        <v>139</v>
      </c>
      <c r="R61" s="54">
        <f>装备拆分生成表!$H$9*装备拆分生成表!C$20*D17</f>
        <v>1249.973727547545</v>
      </c>
      <c r="S61" s="54">
        <f>装备拆分生成表!$H$9*装备拆分生成表!D$20*E17</f>
        <v>0</v>
      </c>
      <c r="T61" s="54">
        <f>装备拆分生成表!$H$9*装备拆分生成表!E$20*F17</f>
        <v>0</v>
      </c>
      <c r="U61" s="54">
        <f>装备拆分生成表!$H$9*装备拆分生成表!F$20*G17</f>
        <v>0</v>
      </c>
      <c r="X61" s="44" t="s">
        <v>139</v>
      </c>
      <c r="Y61" s="54">
        <f>装备拆分生成表!$H$9*装备拆分生成表!C$20*D26</f>
        <v>1999.9579640760721</v>
      </c>
      <c r="Z61" s="54">
        <f>装备拆分生成表!$H$9*装备拆分生成表!D$20*E26</f>
        <v>0</v>
      </c>
      <c r="AA61" s="54">
        <f>装备拆分生成表!$H$9*装备拆分生成表!E$20*F26</f>
        <v>0</v>
      </c>
      <c r="AB61" s="54">
        <f>装备拆分生成表!$H$9*装备拆分生成表!F$20*G26</f>
        <v>0</v>
      </c>
      <c r="AE61" s="44" t="s">
        <v>139</v>
      </c>
      <c r="AF61" s="54">
        <f>装备拆分生成表!$H$9*装备拆分生成表!C$20*D35</f>
        <v>1249.973727547545</v>
      </c>
      <c r="AG61" s="54">
        <f>装备拆分生成表!$H$9*装备拆分生成表!D$20*E35</f>
        <v>0</v>
      </c>
      <c r="AH61" s="54">
        <f>装备拆分生成表!$H$9*装备拆分生成表!E$20*F35</f>
        <v>0</v>
      </c>
      <c r="AI61" s="54">
        <f>装备拆分生成表!$H$9*装备拆分生成表!F$20*G35</f>
        <v>0</v>
      </c>
    </row>
    <row r="62" spans="10:35" x14ac:dyDescent="0.15">
      <c r="J62" s="44" t="s">
        <v>138</v>
      </c>
      <c r="K62" s="54">
        <f>装备拆分生成表!$H$9*装备拆分生成表!C$20*D9</f>
        <v>0</v>
      </c>
      <c r="L62" s="54">
        <f>装备拆分生成表!$H$9*装备拆分生成表!D$20*E9</f>
        <v>0</v>
      </c>
      <c r="M62" s="54">
        <f>装备拆分生成表!$H$9*装备拆分生成表!E$20*F9</f>
        <v>0</v>
      </c>
      <c r="N62" s="54">
        <f>装备拆分生成表!$H$9*装备拆分生成表!F$20*G9</f>
        <v>219.85955547355803</v>
      </c>
      <c r="O62" s="51"/>
      <c r="Q62" s="44" t="s">
        <v>138</v>
      </c>
      <c r="R62" s="54">
        <f>装备拆分生成表!$H$9*装备拆分生成表!C$20*D18</f>
        <v>0</v>
      </c>
      <c r="S62" s="54">
        <f>装备拆分生成表!$H$9*装备拆分生成表!D$20*E18</f>
        <v>0</v>
      </c>
      <c r="T62" s="54">
        <f>装备拆分生成表!$H$9*装备拆分生成表!E$20*F18</f>
        <v>0</v>
      </c>
      <c r="U62" s="54">
        <f>装备拆分生成表!$H$9*装备拆分生成表!F$20*G18</f>
        <v>219.85955547355803</v>
      </c>
      <c r="X62" s="44" t="s">
        <v>138</v>
      </c>
      <c r="Y62" s="54">
        <f>装备拆分生成表!$H$9*装备拆分生成表!C$20*D27</f>
        <v>0</v>
      </c>
      <c r="Z62" s="54">
        <f>装备拆分生成表!$H$9*装备拆分生成表!D$20*E27</f>
        <v>0</v>
      </c>
      <c r="AA62" s="54">
        <f>装备拆分生成表!$H$9*装备拆分生成表!E$20*F27</f>
        <v>0</v>
      </c>
      <c r="AB62" s="54">
        <f>装备拆分生成表!$H$9*装备拆分生成表!F$20*G27</f>
        <v>329.78933321033702</v>
      </c>
      <c r="AE62" s="44" t="s">
        <v>138</v>
      </c>
      <c r="AF62" s="54">
        <f>装备拆分生成表!$H$9*装备拆分生成表!C$20*D36</f>
        <v>0</v>
      </c>
      <c r="AG62" s="54">
        <f>装备拆分生成表!$H$9*装备拆分生成表!D$20*E36</f>
        <v>0</v>
      </c>
      <c r="AH62" s="54">
        <f>装备拆分生成表!$H$9*装备拆分生成表!E$20*F36</f>
        <v>0</v>
      </c>
      <c r="AI62" s="54">
        <f>装备拆分生成表!$H$9*装备拆分生成表!F$20*G36</f>
        <v>274.82444434194753</v>
      </c>
    </row>
    <row r="63" spans="10:35" x14ac:dyDescent="0.15">
      <c r="J63" s="44" t="s">
        <v>137</v>
      </c>
      <c r="K63" s="54">
        <f>装备拆分生成表!$H$9*装备拆分生成表!C$20*D10</f>
        <v>0</v>
      </c>
      <c r="L63" s="54">
        <f>装备拆分生成表!$H$9*装备拆分生成表!D$20*E10</f>
        <v>36.501779480166</v>
      </c>
      <c r="M63" s="54">
        <f>装备拆分生成表!$H$9*装备拆分生成表!E$20*F10</f>
        <v>0</v>
      </c>
      <c r="N63" s="54">
        <f>装备拆分生成表!$H$9*装备拆分生成表!F$20*G10</f>
        <v>164.89466660516851</v>
      </c>
      <c r="O63" s="51"/>
      <c r="Q63" s="44" t="s">
        <v>137</v>
      </c>
      <c r="R63" s="54">
        <f>装备拆分生成表!$H$9*装备拆分生成表!C$20*D19</f>
        <v>0</v>
      </c>
      <c r="S63" s="54">
        <f>装备拆分生成表!$H$9*装备拆分生成表!D$20*E19</f>
        <v>0</v>
      </c>
      <c r="T63" s="54">
        <f>装备拆分生成表!$H$9*装备拆分生成表!E$20*F19</f>
        <v>36.501779480166</v>
      </c>
      <c r="U63" s="54">
        <f>装备拆分生成表!$H$9*装备拆分生成表!F$20*G19</f>
        <v>164.89466660516851</v>
      </c>
      <c r="X63" s="44" t="s">
        <v>137</v>
      </c>
      <c r="Y63" s="54">
        <f>装备拆分生成表!$H$9*装备拆分生成表!C$20*D28</f>
        <v>0</v>
      </c>
      <c r="Z63" s="54">
        <f>装备拆分生成表!$H$9*装备拆分生成表!D$20*E28</f>
        <v>0</v>
      </c>
      <c r="AA63" s="54">
        <f>装备拆分生成表!$H$9*装备拆分生成表!E$20*F28</f>
        <v>0</v>
      </c>
      <c r="AB63" s="54">
        <f>装备拆分生成表!$H$9*装备拆分生成表!F$20*G28</f>
        <v>247.34199990775278</v>
      </c>
      <c r="AE63" s="44" t="s">
        <v>137</v>
      </c>
      <c r="AF63" s="54">
        <f>装备拆分生成表!$H$9*装备拆分生成表!C$20*D37</f>
        <v>0</v>
      </c>
      <c r="AG63" s="54">
        <f>装备拆分生成表!$H$9*装备拆分生成表!D$20*E37</f>
        <v>0</v>
      </c>
      <c r="AH63" s="54">
        <f>装备拆分生成表!$H$9*装备拆分生成表!E$20*F37</f>
        <v>0</v>
      </c>
      <c r="AI63" s="54">
        <f>装备拆分生成表!$H$9*装备拆分生成表!F$20*G37</f>
        <v>164.89466660516851</v>
      </c>
    </row>
    <row r="64" spans="10:35" x14ac:dyDescent="0.15">
      <c r="J64" s="44" t="s">
        <v>136</v>
      </c>
      <c r="K64" s="54">
        <f>装备拆分生成表!$H$9*装备拆分生成表!C$20*D11</f>
        <v>999.97898203803607</v>
      </c>
      <c r="L64" s="54">
        <f>装备拆分生成表!$H$9*装备拆分生成表!D$20*E11</f>
        <v>0</v>
      </c>
      <c r="M64" s="54">
        <f>装备拆分生成表!$H$9*装备拆分生成表!E$20*F11</f>
        <v>73.003558960332001</v>
      </c>
      <c r="N64" s="54">
        <f>装备拆分生成表!$H$9*装备拆分生成表!F$20*G11</f>
        <v>0</v>
      </c>
      <c r="O64" s="51"/>
      <c r="Q64" s="44" t="s">
        <v>136</v>
      </c>
      <c r="R64" s="54">
        <f>装备拆分生成表!$H$9*装备拆分生成表!C$20*D20</f>
        <v>999.97898203803607</v>
      </c>
      <c r="S64" s="54">
        <f>装备拆分生成表!$H$9*装备拆分生成表!D$20*E20</f>
        <v>73.003558960332001</v>
      </c>
      <c r="T64" s="54">
        <f>装备拆分生成表!$H$9*装备拆分生成表!E$20*F20</f>
        <v>0</v>
      </c>
      <c r="U64" s="54">
        <f>装备拆分生成表!$H$9*装备拆分生成表!F$20*G20</f>
        <v>0</v>
      </c>
      <c r="X64" s="44" t="s">
        <v>136</v>
      </c>
      <c r="Y64" s="54">
        <f>装备拆分生成表!$H$9*装备拆分生成表!C$20*D29</f>
        <v>1249.973727547545</v>
      </c>
      <c r="Z64" s="54">
        <f>装备拆分生成表!$H$9*装备拆分生成表!D$20*E29</f>
        <v>0</v>
      </c>
      <c r="AA64" s="54">
        <f>装备拆分生成表!$H$9*装备拆分生成表!E$20*F29</f>
        <v>0</v>
      </c>
      <c r="AB64" s="54">
        <f>装备拆分生成表!$H$9*装备拆分生成表!F$20*G29</f>
        <v>0</v>
      </c>
      <c r="AE64" s="44" t="s">
        <v>136</v>
      </c>
      <c r="AF64" s="54">
        <f>装备拆分生成表!$H$9*装备拆分生成表!C$20*D38</f>
        <v>749.98423652852694</v>
      </c>
      <c r="AG64" s="54">
        <f>装备拆分生成表!$H$9*装备拆分生成表!D$20*E38</f>
        <v>0</v>
      </c>
      <c r="AH64" s="54">
        <f>装备拆分生成表!$H$9*装备拆分生成表!E$20*F38</f>
        <v>73.003558960332001</v>
      </c>
      <c r="AI64" s="54">
        <f>装备拆分生成表!$H$9*装备拆分生成表!F$20*G38</f>
        <v>0</v>
      </c>
    </row>
    <row r="65" spans="10:35" x14ac:dyDescent="0.15">
      <c r="J65" s="44" t="s">
        <v>135</v>
      </c>
      <c r="K65" s="54">
        <f>装备拆分生成表!$H$9*装备拆分生成表!C$20*D12</f>
        <v>249.99474550950902</v>
      </c>
      <c r="L65" s="54">
        <f>装备拆分生成表!$H$9*装备拆分生成表!D$20*E12</f>
        <v>146.007117920664</v>
      </c>
      <c r="M65" s="54">
        <f>装备拆分生成表!$H$9*装备拆分生成表!E$20*F12</f>
        <v>0</v>
      </c>
      <c r="N65" s="54">
        <f>装备拆分生成表!$H$9*装备拆分生成表!F$20*G12</f>
        <v>0</v>
      </c>
      <c r="O65" s="51"/>
      <c r="Q65" s="44" t="s">
        <v>135</v>
      </c>
      <c r="R65" s="54">
        <f>装备拆分生成表!$H$9*装备拆分生成表!C$20*D21</f>
        <v>249.99474550950902</v>
      </c>
      <c r="S65" s="54">
        <f>装备拆分生成表!$H$9*装备拆分生成表!D$20*E21</f>
        <v>0</v>
      </c>
      <c r="T65" s="54">
        <f>装备拆分生成表!$H$9*装备拆分生成表!E$20*F21</f>
        <v>146.007117920664</v>
      </c>
      <c r="U65" s="54">
        <f>装备拆分生成表!$H$9*装备拆分生成表!F$20*G21</f>
        <v>0</v>
      </c>
      <c r="X65" s="44" t="s">
        <v>135</v>
      </c>
      <c r="Y65" s="54">
        <f>装备拆分生成表!$H$9*装备拆分生成表!C$20*D30</f>
        <v>499.98949101901803</v>
      </c>
      <c r="Z65" s="54">
        <f>装备拆分生成表!$H$9*装备拆分生成表!D$20*E30</f>
        <v>0</v>
      </c>
      <c r="AA65" s="54">
        <f>装备拆分生成表!$H$9*装备拆分生成表!E$20*F30</f>
        <v>0</v>
      </c>
      <c r="AB65" s="54">
        <f>装备拆分生成表!$H$9*装备拆分生成表!F$20*G30</f>
        <v>54.964888868389508</v>
      </c>
      <c r="AE65" s="44" t="s">
        <v>135</v>
      </c>
      <c r="AF65" s="54">
        <f>装备拆分生成表!$H$9*装备拆分生成表!C$20*D39</f>
        <v>499.98949101901803</v>
      </c>
      <c r="AG65" s="54">
        <f>装备拆分生成表!$H$9*装备拆分生成表!D$20*E39</f>
        <v>0</v>
      </c>
      <c r="AH65" s="54">
        <f>装备拆分生成表!$H$9*装备拆分生成表!E$20*F39</f>
        <v>0</v>
      </c>
      <c r="AI65" s="54">
        <f>装备拆分生成表!$H$9*装备拆分生成表!F$20*G39</f>
        <v>164.89466660516851</v>
      </c>
    </row>
    <row r="66" spans="10:35" x14ac:dyDescent="0.15">
      <c r="J66" s="44" t="s">
        <v>134</v>
      </c>
      <c r="K66" s="54">
        <f>装备拆分生成表!$H$12*装备拆分生成表!C$20*D7</f>
        <v>0</v>
      </c>
      <c r="L66" s="54">
        <f>装备拆分生成表!$H$12*装备拆分生成表!D$20*E7</f>
        <v>524.90682024155024</v>
      </c>
      <c r="M66" s="54">
        <f>装备拆分生成表!$H$12*装备拆分生成表!E$20*F7</f>
        <v>262.45341012077512</v>
      </c>
      <c r="N66" s="54">
        <f>装备拆分生成表!$H$12*装备拆分生成表!F$20*G7</f>
        <v>0</v>
      </c>
      <c r="O66" s="51"/>
      <c r="Q66" s="44" t="s">
        <v>134</v>
      </c>
      <c r="R66" s="54">
        <f>装备拆分生成表!$H$12*装备拆分生成表!C$20*D16</f>
        <v>0</v>
      </c>
      <c r="S66" s="54">
        <f>装备拆分生成表!$H$12*装备拆分生成表!D$20*E16</f>
        <v>262.45341012077512</v>
      </c>
      <c r="T66" s="54">
        <f>装备拆分生成表!$H$12*装备拆分生成表!E$20*F16</f>
        <v>524.90682024155024</v>
      </c>
      <c r="U66" s="54">
        <f>装备拆分生成表!$H$12*装备拆分生成表!F$20*G16</f>
        <v>0</v>
      </c>
      <c r="X66" s="44" t="s">
        <v>134</v>
      </c>
      <c r="Y66" s="54">
        <f>装备拆分生成表!$H$12*装备拆分生成表!C$20*D25</f>
        <v>0</v>
      </c>
      <c r="Z66" s="54">
        <f>装备拆分生成表!$H$12*装备拆分生成表!D$20*E25</f>
        <v>360.87343891606582</v>
      </c>
      <c r="AA66" s="54">
        <f>装备拆分生成表!$H$12*装备拆分生成表!E$20*F25</f>
        <v>360.87343891606582</v>
      </c>
      <c r="AB66" s="54">
        <f>装备拆分生成表!$H$12*装备拆分生成表!F$20*G25</f>
        <v>0</v>
      </c>
      <c r="AE66" s="44" t="s">
        <v>134</v>
      </c>
      <c r="AF66" s="54">
        <f>装备拆分生成表!$H$12*装备拆分生成表!C$20*D34</f>
        <v>0</v>
      </c>
      <c r="AG66" s="54">
        <f>装备拆分生成表!$H$12*装备拆分生成表!D$20*E34</f>
        <v>393.68011518116265</v>
      </c>
      <c r="AH66" s="54">
        <f>装备拆分生成表!$H$12*装备拆分生成表!E$20*F34</f>
        <v>393.68011518116265</v>
      </c>
      <c r="AI66" s="54">
        <f>装备拆分生成表!$H$12*装备拆分生成表!F$20*G34</f>
        <v>0</v>
      </c>
    </row>
    <row r="67" spans="10:35" x14ac:dyDescent="0.15">
      <c r="J67" s="44" t="s">
        <v>133</v>
      </c>
      <c r="K67" s="54">
        <f>装备拆分生成表!$H$12*装备拆分生成表!C$20*D8</f>
        <v>2246.8758511793103</v>
      </c>
      <c r="L67" s="54">
        <f>装备拆分生成表!$H$12*装备拆分生成表!D$20*E8</f>
        <v>0</v>
      </c>
      <c r="M67" s="54">
        <f>装备拆分生成表!$H$12*装备拆分生成表!E$20*F8</f>
        <v>0</v>
      </c>
      <c r="N67" s="54">
        <f>装备拆分生成表!$H$12*装备拆分生成表!F$20*G8</f>
        <v>0</v>
      </c>
      <c r="O67" s="51"/>
      <c r="Q67" s="44" t="s">
        <v>133</v>
      </c>
      <c r="R67" s="54">
        <f>装备拆分生成表!$H$12*装备拆分生成表!C$20*D17</f>
        <v>2246.8758511793103</v>
      </c>
      <c r="S67" s="54">
        <f>装备拆分生成表!$H$12*装备拆分生成表!D$20*E17</f>
        <v>0</v>
      </c>
      <c r="T67" s="54">
        <f>装备拆分生成表!$H$12*装备拆分生成表!E$20*F17</f>
        <v>0</v>
      </c>
      <c r="U67" s="54">
        <f>装备拆分生成表!$H$12*装备拆分生成表!F$20*G17</f>
        <v>0</v>
      </c>
      <c r="X67" s="44" t="s">
        <v>133</v>
      </c>
      <c r="Y67" s="54">
        <f>装备拆分生成表!$H$12*装备拆分生成表!C$20*D26</f>
        <v>3595.0013618868966</v>
      </c>
      <c r="Z67" s="54">
        <f>装备拆分生成表!$H$12*装备拆分生成表!D$20*E26</f>
        <v>0</v>
      </c>
      <c r="AA67" s="54">
        <f>装备拆分生成表!$H$12*装备拆分生成表!E$20*F26</f>
        <v>0</v>
      </c>
      <c r="AB67" s="54">
        <f>装备拆分生成表!$H$12*装备拆分生成表!F$20*G26</f>
        <v>0</v>
      </c>
      <c r="AE67" s="44" t="s">
        <v>133</v>
      </c>
      <c r="AF67" s="54">
        <f>装备拆分生成表!$H$12*装备拆分生成表!C$20*D35</f>
        <v>2246.8758511793103</v>
      </c>
      <c r="AG67" s="54">
        <f>装备拆分生成表!$H$12*装备拆分生成表!D$20*E35</f>
        <v>0</v>
      </c>
      <c r="AH67" s="54">
        <f>装备拆分生成表!$H$12*装备拆分生成表!E$20*F35</f>
        <v>0</v>
      </c>
      <c r="AI67" s="54">
        <f>装备拆分生成表!$H$12*装备拆分生成表!F$20*G35</f>
        <v>0</v>
      </c>
    </row>
    <row r="68" spans="10:35" x14ac:dyDescent="0.15">
      <c r="J68" s="44" t="s">
        <v>132</v>
      </c>
      <c r="K68" s="54">
        <f>装备拆分生成表!$H$12*装备拆分生成表!C$20*D9</f>
        <v>0</v>
      </c>
      <c r="L68" s="54">
        <f>装备拆分生成表!$H$12*装备拆分生成表!D$20*E9</f>
        <v>0</v>
      </c>
      <c r="M68" s="54">
        <f>装备拆分生成表!$H$12*装备拆分生成表!E$20*F9</f>
        <v>0</v>
      </c>
      <c r="N68" s="54">
        <f>装备拆分生成表!$H$12*装备拆分生成表!F$20*G9</f>
        <v>395.20600710046955</v>
      </c>
      <c r="O68" s="51"/>
      <c r="Q68" s="44" t="s">
        <v>132</v>
      </c>
      <c r="R68" s="54">
        <f>装备拆分生成表!$H$12*装备拆分生成表!C$20*D18</f>
        <v>0</v>
      </c>
      <c r="S68" s="54">
        <f>装备拆分生成表!$H$12*装备拆分生成表!D$20*E18</f>
        <v>0</v>
      </c>
      <c r="T68" s="54">
        <f>装备拆分生成表!$H$12*装备拆分生成表!E$20*F18</f>
        <v>0</v>
      </c>
      <c r="U68" s="54">
        <f>装备拆分生成表!$H$12*装备拆分生成表!F$20*G18</f>
        <v>395.20600710046955</v>
      </c>
      <c r="X68" s="44" t="s">
        <v>132</v>
      </c>
      <c r="Y68" s="54">
        <f>装备拆分生成表!$H$12*装备拆分生成表!C$20*D27</f>
        <v>0</v>
      </c>
      <c r="Z68" s="54">
        <f>装备拆分生成表!$H$12*装备拆分生成表!D$20*E27</f>
        <v>0</v>
      </c>
      <c r="AA68" s="54">
        <f>装备拆分生成表!$H$12*装备拆分生成表!E$20*F27</f>
        <v>0</v>
      </c>
      <c r="AB68" s="54">
        <f>装备拆分生成表!$H$12*装备拆分生成表!F$20*G27</f>
        <v>592.80901065070429</v>
      </c>
      <c r="AE68" s="44" t="s">
        <v>132</v>
      </c>
      <c r="AF68" s="54">
        <f>装备拆分生成表!$H$12*装备拆分生成表!C$20*D36</f>
        <v>0</v>
      </c>
      <c r="AG68" s="54">
        <f>装备拆分生成表!$H$12*装备拆分生成表!D$20*E36</f>
        <v>0</v>
      </c>
      <c r="AH68" s="54">
        <f>装备拆分生成表!$H$12*装备拆分生成表!E$20*F36</f>
        <v>0</v>
      </c>
      <c r="AI68" s="54">
        <f>装备拆分生成表!$H$12*装备拆分生成表!F$20*G36</f>
        <v>494.00750887558689</v>
      </c>
    </row>
    <row r="69" spans="10:35" x14ac:dyDescent="0.15">
      <c r="J69" s="44" t="s">
        <v>131</v>
      </c>
      <c r="K69" s="54">
        <f>装备拆分生成表!$H$12*装备拆分生成表!C$20*D10</f>
        <v>0</v>
      </c>
      <c r="L69" s="54">
        <f>装备拆分生成表!$H$12*装备拆分生成表!D$20*E10</f>
        <v>65.613352530193779</v>
      </c>
      <c r="M69" s="54">
        <f>装备拆分生成表!$H$12*装备拆分生成表!E$20*F10</f>
        <v>0</v>
      </c>
      <c r="N69" s="54">
        <f>装备拆分生成表!$H$12*装备拆分生成表!F$20*G10</f>
        <v>296.40450532535215</v>
      </c>
      <c r="O69" s="51"/>
      <c r="Q69" s="44" t="s">
        <v>131</v>
      </c>
      <c r="R69" s="54">
        <f>装备拆分生成表!$H$12*装备拆分生成表!C$20*D19</f>
        <v>0</v>
      </c>
      <c r="S69" s="54">
        <f>装备拆分生成表!$H$12*装备拆分生成表!D$20*E19</f>
        <v>0</v>
      </c>
      <c r="T69" s="54">
        <f>装备拆分生成表!$H$12*装备拆分生成表!E$20*F19</f>
        <v>65.613352530193779</v>
      </c>
      <c r="U69" s="54">
        <f>装备拆分生成表!$H$12*装备拆分生成表!F$20*G19</f>
        <v>296.40450532535215</v>
      </c>
      <c r="X69" s="44" t="s">
        <v>131</v>
      </c>
      <c r="Y69" s="54">
        <f>装备拆分生成表!$H$12*装备拆分生成表!C$20*D28</f>
        <v>0</v>
      </c>
      <c r="Z69" s="54">
        <f>装备拆分生成表!$H$12*装备拆分生成表!D$20*E28</f>
        <v>0</v>
      </c>
      <c r="AA69" s="54">
        <f>装备拆分生成表!$H$12*装备拆分生成表!E$20*F28</f>
        <v>0</v>
      </c>
      <c r="AB69" s="54">
        <f>装备拆分生成表!$H$12*装备拆分生成表!F$20*G28</f>
        <v>444.60675798802822</v>
      </c>
      <c r="AE69" s="44" t="s">
        <v>131</v>
      </c>
      <c r="AF69" s="54">
        <f>装备拆分生成表!$H$12*装备拆分生成表!C$20*D37</f>
        <v>0</v>
      </c>
      <c r="AG69" s="54">
        <f>装备拆分生成表!$H$12*装备拆分生成表!D$20*E37</f>
        <v>0</v>
      </c>
      <c r="AH69" s="54">
        <f>装备拆分生成表!$H$12*装备拆分生成表!E$20*F37</f>
        <v>0</v>
      </c>
      <c r="AI69" s="54">
        <f>装备拆分生成表!$H$12*装备拆分生成表!F$20*G37</f>
        <v>296.40450532535215</v>
      </c>
    </row>
    <row r="70" spans="10:35" x14ac:dyDescent="0.15">
      <c r="J70" s="44" t="s">
        <v>130</v>
      </c>
      <c r="K70" s="54">
        <f>装备拆分生成表!$H$12*装备拆分生成表!C$20*D11</f>
        <v>1797.5006809434483</v>
      </c>
      <c r="L70" s="54">
        <f>装备拆分生成表!$H$12*装备拆分生成表!D$20*E11</f>
        <v>0</v>
      </c>
      <c r="M70" s="54">
        <f>装备拆分生成表!$H$12*装备拆分生成表!E$20*F11</f>
        <v>131.22670506038756</v>
      </c>
      <c r="N70" s="54">
        <f>装备拆分生成表!$H$12*装备拆分生成表!F$20*G11</f>
        <v>0</v>
      </c>
      <c r="O70" s="51"/>
      <c r="Q70" s="44" t="s">
        <v>130</v>
      </c>
      <c r="R70" s="54">
        <f>装备拆分生成表!$H$12*装备拆分生成表!C$20*D20</f>
        <v>1797.5006809434483</v>
      </c>
      <c r="S70" s="54">
        <f>装备拆分生成表!$H$12*装备拆分生成表!D$20*E20</f>
        <v>131.22670506038756</v>
      </c>
      <c r="T70" s="54">
        <f>装备拆分生成表!$H$12*装备拆分生成表!E$20*F20</f>
        <v>0</v>
      </c>
      <c r="U70" s="54">
        <f>装备拆分生成表!$H$12*装备拆分生成表!F$20*G20</f>
        <v>0</v>
      </c>
      <c r="X70" s="44" t="s">
        <v>130</v>
      </c>
      <c r="Y70" s="54">
        <f>装备拆分生成表!$H$12*装备拆分生成表!C$20*D29</f>
        <v>2246.8758511793103</v>
      </c>
      <c r="Z70" s="54">
        <f>装备拆分生成表!$H$12*装备拆分生成表!D$20*E29</f>
        <v>0</v>
      </c>
      <c r="AA70" s="54">
        <f>装备拆分生成表!$H$12*装备拆分生成表!E$20*F29</f>
        <v>0</v>
      </c>
      <c r="AB70" s="54">
        <f>装备拆分生成表!$H$12*装备拆分生成表!F$20*G29</f>
        <v>0</v>
      </c>
      <c r="AE70" s="44" t="s">
        <v>130</v>
      </c>
      <c r="AF70" s="54">
        <f>装备拆分生成表!$H$12*装备拆分生成表!C$20*D38</f>
        <v>1348.125510707586</v>
      </c>
      <c r="AG70" s="54">
        <f>装备拆分生成表!$H$12*装备拆分生成表!D$20*E38</f>
        <v>0</v>
      </c>
      <c r="AH70" s="54">
        <f>装备拆分生成表!$H$12*装备拆分生成表!E$20*F38</f>
        <v>131.22670506038756</v>
      </c>
      <c r="AI70" s="54">
        <f>装备拆分生成表!$H$12*装备拆分生成表!F$20*G38</f>
        <v>0</v>
      </c>
    </row>
    <row r="71" spans="10:35" x14ac:dyDescent="0.15">
      <c r="J71" s="44" t="s">
        <v>129</v>
      </c>
      <c r="K71" s="54">
        <f>装备拆分生成表!$H$12*装备拆分生成表!C$20*D12</f>
        <v>449.37517023586207</v>
      </c>
      <c r="L71" s="54">
        <f>装备拆分生成表!$H$12*装备拆分生成表!D$20*E12</f>
        <v>262.45341012077512</v>
      </c>
      <c r="M71" s="54">
        <f>装备拆分生成表!$H$12*装备拆分生成表!E$20*F12</f>
        <v>0</v>
      </c>
      <c r="N71" s="54">
        <f>装备拆分生成表!$H$12*装备拆分生成表!F$20*G12</f>
        <v>0</v>
      </c>
      <c r="O71" s="51"/>
      <c r="Q71" s="44" t="s">
        <v>129</v>
      </c>
      <c r="R71" s="54">
        <f>装备拆分生成表!$H$12*装备拆分生成表!C$20*D21</f>
        <v>449.37517023586207</v>
      </c>
      <c r="S71" s="54">
        <f>装备拆分生成表!$H$12*装备拆分生成表!D$20*E21</f>
        <v>0</v>
      </c>
      <c r="T71" s="54">
        <f>装备拆分生成表!$H$12*装备拆分生成表!E$20*F21</f>
        <v>262.45341012077512</v>
      </c>
      <c r="U71" s="54">
        <f>装备拆分生成表!$H$12*装备拆分生成表!F$20*G21</f>
        <v>0</v>
      </c>
      <c r="X71" s="44" t="s">
        <v>129</v>
      </c>
      <c r="Y71" s="54">
        <f>装备拆分生成表!$H$12*装备拆分生成表!C$20*D30</f>
        <v>898.75034047172414</v>
      </c>
      <c r="Z71" s="54">
        <f>装备拆分生成表!$H$12*装备拆分生成表!D$20*E30</f>
        <v>0</v>
      </c>
      <c r="AA71" s="54">
        <f>装备拆分生成表!$H$12*装备拆分生成表!E$20*F30</f>
        <v>0</v>
      </c>
      <c r="AB71" s="54">
        <f>装备拆分生成表!$H$12*装备拆分生成表!F$20*G30</f>
        <v>98.801501775117387</v>
      </c>
      <c r="AE71" s="44" t="s">
        <v>129</v>
      </c>
      <c r="AF71" s="54">
        <f>装备拆分生成表!$H$12*装备拆分生成表!C$20*D39</f>
        <v>898.75034047172414</v>
      </c>
      <c r="AG71" s="54">
        <f>装备拆分生成表!$H$12*装备拆分生成表!D$20*E39</f>
        <v>0</v>
      </c>
      <c r="AH71" s="54">
        <f>装备拆分生成表!$H$12*装备拆分生成表!E$20*F39</f>
        <v>0</v>
      </c>
      <c r="AI71" s="54">
        <f>装备拆分生成表!$H$12*装备拆分生成表!F$20*G39</f>
        <v>296.40450532535215</v>
      </c>
    </row>
    <row r="72" spans="10:35" x14ac:dyDescent="0.15">
      <c r="K72" s="51"/>
      <c r="L72" s="51"/>
      <c r="M72" s="51"/>
      <c r="N72" s="51"/>
      <c r="O72" s="51"/>
      <c r="Q72" s="52"/>
      <c r="R72" s="53"/>
      <c r="S72" s="53"/>
      <c r="T72" s="53"/>
      <c r="U72" s="53"/>
      <c r="V72" s="52"/>
      <c r="W72" s="52"/>
      <c r="Y72" s="51"/>
      <c r="Z72" s="51"/>
      <c r="AA72" s="51"/>
      <c r="AB72" s="51"/>
      <c r="AF72" s="51"/>
      <c r="AG72" s="51"/>
      <c r="AH72" s="51"/>
      <c r="AI72" s="51"/>
    </row>
    <row r="73" spans="10:35" x14ac:dyDescent="0.15">
      <c r="K73" s="51"/>
      <c r="L73" s="51"/>
      <c r="M73" s="51"/>
      <c r="N73" s="51"/>
      <c r="O73" s="51"/>
      <c r="Q73" s="52"/>
      <c r="R73" s="53"/>
      <c r="S73" s="53"/>
      <c r="T73" s="53"/>
      <c r="U73" s="53"/>
      <c r="V73" s="52"/>
      <c r="W73" s="52"/>
      <c r="Y73" s="51"/>
      <c r="Z73" s="51"/>
      <c r="AA73" s="51"/>
      <c r="AB73" s="51"/>
      <c r="AF73" s="51"/>
      <c r="AG73" s="51"/>
      <c r="AH73" s="51"/>
      <c r="AI73" s="51"/>
    </row>
    <row r="74" spans="10:35" x14ac:dyDescent="0.15">
      <c r="K74" s="51"/>
      <c r="L74" s="51"/>
      <c r="M74" s="51"/>
      <c r="N74" s="51"/>
      <c r="O74" s="51"/>
      <c r="Q74" s="52"/>
      <c r="R74" s="52"/>
      <c r="S74" s="52"/>
      <c r="T74" s="52"/>
      <c r="U74" s="52"/>
      <c r="V74" s="52"/>
      <c r="W74" s="52"/>
      <c r="Y74" s="51"/>
      <c r="Z74" s="51"/>
      <c r="AA74" s="51"/>
      <c r="AB74" s="51"/>
    </row>
    <row r="75" spans="10:35" x14ac:dyDescent="0.15">
      <c r="K75" s="51"/>
      <c r="L75" s="51"/>
      <c r="M75" s="51"/>
      <c r="N75" s="51"/>
      <c r="O75" s="51"/>
      <c r="Q75" s="52"/>
      <c r="R75" s="52"/>
      <c r="S75" s="52"/>
      <c r="T75" s="52"/>
      <c r="U75" s="52"/>
      <c r="V75" s="52"/>
      <c r="W75" s="52"/>
      <c r="Y75" s="51"/>
      <c r="Z75" s="51"/>
      <c r="AA75" s="51"/>
      <c r="AB75" s="51"/>
    </row>
    <row r="76" spans="10:35" x14ac:dyDescent="0.15">
      <c r="K76" s="51"/>
      <c r="L76" s="51"/>
      <c r="M76" s="51"/>
      <c r="N76" s="51"/>
      <c r="O76" s="51"/>
      <c r="Q76" s="52"/>
      <c r="R76" s="52"/>
      <c r="S76" s="52"/>
      <c r="T76" s="52"/>
      <c r="U76" s="52"/>
      <c r="V76" s="52"/>
      <c r="W76" s="52"/>
      <c r="Y76" s="51"/>
      <c r="Z76" s="51"/>
      <c r="AA76" s="51"/>
      <c r="AB76" s="51"/>
    </row>
    <row r="77" spans="10:35" x14ac:dyDescent="0.15">
      <c r="K77" s="51"/>
      <c r="L77" s="51"/>
      <c r="M77" s="51"/>
      <c r="N77" s="51"/>
      <c r="O77" s="51"/>
      <c r="Q77" s="52"/>
      <c r="R77" s="52"/>
      <c r="S77" s="52"/>
      <c r="T77" s="52"/>
      <c r="U77" s="52"/>
      <c r="V77" s="52"/>
      <c r="W77" s="52"/>
      <c r="Y77" s="51"/>
      <c r="Z77" s="51"/>
      <c r="AA77" s="51"/>
      <c r="AB77" s="51"/>
    </row>
    <row r="78" spans="10:35" x14ac:dyDescent="0.15">
      <c r="K78" s="51"/>
      <c r="L78" s="51"/>
      <c r="M78" s="51"/>
      <c r="N78" s="51"/>
      <c r="O78" s="51"/>
      <c r="Q78" s="52"/>
      <c r="R78" s="52"/>
      <c r="S78" s="52"/>
      <c r="T78" s="52"/>
      <c r="U78" s="52"/>
      <c r="V78" s="52"/>
      <c r="W78" s="52"/>
      <c r="Y78" s="51"/>
      <c r="Z78" s="51"/>
      <c r="AA78" s="51"/>
      <c r="AB78" s="51"/>
    </row>
    <row r="79" spans="10:35" x14ac:dyDescent="0.15">
      <c r="K79" s="51"/>
      <c r="L79" s="51"/>
      <c r="M79" s="51"/>
      <c r="N79" s="51"/>
      <c r="O79" s="51"/>
      <c r="Q79" s="52"/>
      <c r="R79" s="52"/>
      <c r="S79" s="52"/>
      <c r="T79" s="52"/>
      <c r="U79" s="52"/>
      <c r="V79" s="52"/>
      <c r="W79" s="52"/>
      <c r="Y79" s="51"/>
      <c r="Z79" s="51"/>
      <c r="AA79" s="51"/>
      <c r="AB79" s="51"/>
    </row>
    <row r="80" spans="10:35" x14ac:dyDescent="0.15">
      <c r="K80" s="51"/>
      <c r="L80" s="51"/>
      <c r="M80" s="51"/>
      <c r="N80" s="51"/>
      <c r="O80" s="51"/>
      <c r="Y80" s="51"/>
      <c r="Z80" s="51"/>
      <c r="AA80" s="51"/>
      <c r="AB80" s="51"/>
    </row>
    <row r="81" spans="11:28" x14ac:dyDescent="0.15">
      <c r="K81" s="51"/>
      <c r="L81" s="51"/>
      <c r="M81" s="51"/>
      <c r="N81" s="51"/>
      <c r="O81" s="51"/>
      <c r="Y81" s="51"/>
      <c r="Z81" s="51"/>
      <c r="AA81" s="51"/>
      <c r="AB81" s="51"/>
    </row>
    <row r="82" spans="11:28" x14ac:dyDescent="0.15">
      <c r="K82" s="51"/>
      <c r="L82" s="51"/>
      <c r="M82" s="51"/>
      <c r="N82" s="51"/>
      <c r="O82" s="51"/>
      <c r="Y82" s="51"/>
      <c r="Z82" s="51"/>
      <c r="AA82" s="51"/>
      <c r="AB82" s="51"/>
    </row>
    <row r="83" spans="11:28" x14ac:dyDescent="0.15">
      <c r="K83" s="51"/>
      <c r="L83" s="51"/>
      <c r="M83" s="51"/>
      <c r="N83" s="51"/>
      <c r="O83" s="51"/>
    </row>
    <row r="84" spans="11:28" x14ac:dyDescent="0.15">
      <c r="K84" s="51"/>
      <c r="L84" s="51"/>
      <c r="M84" s="51"/>
      <c r="N84" s="51"/>
      <c r="O84" s="5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5"/>
  <sheetViews>
    <sheetView workbookViewId="0">
      <selection activeCell="J225" sqref="J225"/>
    </sheetView>
  </sheetViews>
  <sheetFormatPr defaultRowHeight="13.5" x14ac:dyDescent="0.15"/>
  <cols>
    <col min="1" max="1" width="9" style="44"/>
    <col min="2" max="5" width="10.625" style="44" bestFit="1" customWidth="1"/>
    <col min="6" max="6" width="10.5" style="44" bestFit="1" customWidth="1"/>
    <col min="7" max="16384" width="9" style="44"/>
  </cols>
  <sheetData>
    <row r="2" spans="1:6" x14ac:dyDescent="0.15">
      <c r="A2" s="44" t="s">
        <v>220</v>
      </c>
      <c r="B2" s="44" t="s">
        <v>219</v>
      </c>
      <c r="C2" s="44" t="s">
        <v>219</v>
      </c>
      <c r="D2" s="44" t="s">
        <v>219</v>
      </c>
      <c r="E2" s="44" t="s">
        <v>219</v>
      </c>
      <c r="F2" s="44" t="s">
        <v>219</v>
      </c>
    </row>
    <row r="3" spans="1:6" x14ac:dyDescent="0.15">
      <c r="A3" s="44" t="s">
        <v>218</v>
      </c>
      <c r="B3" s="44" t="s">
        <v>217</v>
      </c>
      <c r="C3" s="44" t="s">
        <v>216</v>
      </c>
      <c r="D3" s="44" t="s">
        <v>215</v>
      </c>
      <c r="E3" s="44" t="s">
        <v>214</v>
      </c>
      <c r="F3" s="44" t="s">
        <v>213</v>
      </c>
    </row>
    <row r="4" spans="1:6" x14ac:dyDescent="0.15">
      <c r="A4" s="44" t="s">
        <v>212</v>
      </c>
      <c r="B4" s="44" t="s">
        <v>207</v>
      </c>
      <c r="C4" s="44" t="s">
        <v>206</v>
      </c>
      <c r="D4" s="44" t="s">
        <v>211</v>
      </c>
      <c r="E4" s="44" t="s">
        <v>205</v>
      </c>
      <c r="F4" s="44" t="s">
        <v>208</v>
      </c>
    </row>
    <row r="5" spans="1:6" x14ac:dyDescent="0.15">
      <c r="A5" s="44">
        <v>101</v>
      </c>
      <c r="B5" s="51">
        <f>装备拆分分析表!L3</f>
        <v>3.4666666666666668</v>
      </c>
      <c r="C5" s="51">
        <f>装备拆分分析表!M3</f>
        <v>1.7333333333333334</v>
      </c>
      <c r="D5" s="51"/>
      <c r="E5" s="51">
        <f>装备拆分分析表!N3</f>
        <v>0</v>
      </c>
      <c r="F5" s="51">
        <f>装备拆分分析表!K3</f>
        <v>0</v>
      </c>
    </row>
    <row r="6" spans="1:6" x14ac:dyDescent="0.15">
      <c r="A6" s="44">
        <v>102</v>
      </c>
      <c r="B6" s="51">
        <f>装备拆分分析表!L4</f>
        <v>0</v>
      </c>
      <c r="C6" s="51">
        <f>装备拆分分析表!M4</f>
        <v>0</v>
      </c>
      <c r="D6" s="51"/>
      <c r="E6" s="51">
        <f>装备拆分分析表!N4</f>
        <v>0</v>
      </c>
      <c r="F6" s="51">
        <f>装备拆分分析表!K4</f>
        <v>14.666666666666666</v>
      </c>
    </row>
    <row r="7" spans="1:6" x14ac:dyDescent="0.15">
      <c r="A7" s="44">
        <v>103</v>
      </c>
      <c r="B7" s="51">
        <f>装备拆分分析表!L5</f>
        <v>0</v>
      </c>
      <c r="C7" s="51">
        <f>装备拆分分析表!M5</f>
        <v>0</v>
      </c>
      <c r="D7" s="51"/>
      <c r="E7" s="51">
        <f>装备拆分分析表!N5</f>
        <v>2.5777777777777779</v>
      </c>
      <c r="F7" s="51">
        <f>装备拆分分析表!K5</f>
        <v>0</v>
      </c>
    </row>
    <row r="8" spans="1:6" x14ac:dyDescent="0.15">
      <c r="A8" s="44">
        <v>104</v>
      </c>
      <c r="B8" s="51">
        <f>装备拆分分析表!L6</f>
        <v>0.43333333333333335</v>
      </c>
      <c r="C8" s="51">
        <f>装备拆分分析表!M6</f>
        <v>0</v>
      </c>
      <c r="D8" s="51"/>
      <c r="E8" s="51">
        <f>装备拆分分析表!N6</f>
        <v>1.9333333333333333</v>
      </c>
      <c r="F8" s="51">
        <f>装备拆分分析表!K6</f>
        <v>0</v>
      </c>
    </row>
    <row r="9" spans="1:6" x14ac:dyDescent="0.15">
      <c r="A9" s="44">
        <v>105</v>
      </c>
      <c r="B9" s="51">
        <f>装备拆分分析表!L7</f>
        <v>0</v>
      </c>
      <c r="C9" s="51">
        <f>装备拆分分析表!M7</f>
        <v>0.8666666666666667</v>
      </c>
      <c r="D9" s="51"/>
      <c r="E9" s="51">
        <f>装备拆分分析表!N7</f>
        <v>0</v>
      </c>
      <c r="F9" s="51">
        <f>装备拆分分析表!K7</f>
        <v>11.733333333333334</v>
      </c>
    </row>
    <row r="10" spans="1:6" x14ac:dyDescent="0.15">
      <c r="A10" s="44">
        <v>106</v>
      </c>
      <c r="B10" s="51">
        <f>装备拆分分析表!L8</f>
        <v>1.7333333333333334</v>
      </c>
      <c r="C10" s="51">
        <f>装备拆分分析表!M8</f>
        <v>0</v>
      </c>
      <c r="D10" s="51"/>
      <c r="E10" s="51">
        <f>装备拆分分析表!N8</f>
        <v>0</v>
      </c>
      <c r="F10" s="51">
        <f>装备拆分分析表!K8</f>
        <v>2.9333333333333336</v>
      </c>
    </row>
    <row r="11" spans="1:6" x14ac:dyDescent="0.15">
      <c r="A11" s="44">
        <v>111</v>
      </c>
      <c r="B11" s="51">
        <f>装备拆分分析表!L11</f>
        <v>4.9777777777777779</v>
      </c>
      <c r="C11" s="51">
        <f>装备拆分分析表!M11</f>
        <v>2.4888888888888889</v>
      </c>
      <c r="D11" s="51"/>
      <c r="E11" s="51">
        <f>装备拆分分析表!N11</f>
        <v>0</v>
      </c>
      <c r="F11" s="51">
        <f>装备拆分分析表!K11</f>
        <v>0</v>
      </c>
    </row>
    <row r="12" spans="1:6" x14ac:dyDescent="0.15">
      <c r="A12" s="44">
        <v>112</v>
      </c>
      <c r="B12" s="51">
        <f>装备拆分分析表!L12</f>
        <v>0</v>
      </c>
      <c r="C12" s="51">
        <f>装备拆分分析表!M12</f>
        <v>0</v>
      </c>
      <c r="D12" s="51"/>
      <c r="E12" s="51">
        <f>装备拆分分析表!N12</f>
        <v>0</v>
      </c>
      <c r="F12" s="51">
        <f>装备拆分分析表!K12</f>
        <v>21.166666666666668</v>
      </c>
    </row>
    <row r="13" spans="1:6" x14ac:dyDescent="0.15">
      <c r="A13" s="44">
        <v>113</v>
      </c>
      <c r="B13" s="51">
        <f>装备拆分分析表!L13</f>
        <v>0</v>
      </c>
      <c r="C13" s="51">
        <f>装备拆分分析表!M13</f>
        <v>0</v>
      </c>
      <c r="D13" s="51"/>
      <c r="E13" s="51">
        <f>装备拆分分析表!N13</f>
        <v>3.7333333333333338</v>
      </c>
      <c r="F13" s="51">
        <f>装备拆分分析表!K13</f>
        <v>0</v>
      </c>
    </row>
    <row r="14" spans="1:6" x14ac:dyDescent="0.15">
      <c r="A14" s="44">
        <v>114</v>
      </c>
      <c r="B14" s="51">
        <f>装备拆分分析表!L14</f>
        <v>0.62222222222222223</v>
      </c>
      <c r="C14" s="51">
        <f>装备拆分分析表!M14</f>
        <v>0</v>
      </c>
      <c r="D14" s="51"/>
      <c r="E14" s="51">
        <f>装备拆分分析表!N14</f>
        <v>2.8000000000000003</v>
      </c>
      <c r="F14" s="51">
        <f>装备拆分分析表!K14</f>
        <v>0</v>
      </c>
    </row>
    <row r="15" spans="1:6" x14ac:dyDescent="0.15">
      <c r="A15" s="44">
        <v>115</v>
      </c>
      <c r="B15" s="51">
        <f>装备拆分分析表!L15</f>
        <v>0</v>
      </c>
      <c r="C15" s="51">
        <f>装备拆分分析表!M15</f>
        <v>1.2444444444444445</v>
      </c>
      <c r="D15" s="51"/>
      <c r="E15" s="51">
        <f>装备拆分分析表!N15</f>
        <v>0</v>
      </c>
      <c r="F15" s="51">
        <f>装备拆分分析表!K15</f>
        <v>16.933333333333334</v>
      </c>
    </row>
    <row r="16" spans="1:6" x14ac:dyDescent="0.15">
      <c r="A16" s="44">
        <v>116</v>
      </c>
      <c r="B16" s="51">
        <f>装备拆分分析表!L16</f>
        <v>2.4888888888888889</v>
      </c>
      <c r="C16" s="51">
        <f>装备拆分分析表!M16</f>
        <v>0</v>
      </c>
      <c r="D16" s="51"/>
      <c r="E16" s="51">
        <f>装备拆分分析表!N16</f>
        <v>0</v>
      </c>
      <c r="F16" s="51">
        <f>装备拆分分析表!K16</f>
        <v>4.2333333333333334</v>
      </c>
    </row>
    <row r="17" spans="1:6" x14ac:dyDescent="0.15">
      <c r="A17" s="44">
        <v>121</v>
      </c>
      <c r="B17" s="51">
        <f>装备拆分分析表!L19</f>
        <v>7.4666666666666677</v>
      </c>
      <c r="C17" s="51">
        <f>装备拆分分析表!M19</f>
        <v>3.7333333333333338</v>
      </c>
      <c r="D17" s="51"/>
      <c r="E17" s="51">
        <f>装备拆分分析表!N19</f>
        <v>0</v>
      </c>
      <c r="F17" s="51">
        <f>装备拆分分析表!K19</f>
        <v>0</v>
      </c>
    </row>
    <row r="18" spans="1:6" x14ac:dyDescent="0.15">
      <c r="A18" s="44">
        <v>122</v>
      </c>
      <c r="B18" s="51">
        <f>装备拆分分析表!L20</f>
        <v>0</v>
      </c>
      <c r="C18" s="51">
        <f>装备拆分分析表!M20</f>
        <v>0</v>
      </c>
      <c r="D18" s="51"/>
      <c r="E18" s="51">
        <f>装备拆分分析表!N20</f>
        <v>0</v>
      </c>
      <c r="F18" s="51">
        <f>装备拆分分析表!K20</f>
        <v>31.888888888888889</v>
      </c>
    </row>
    <row r="19" spans="1:6" x14ac:dyDescent="0.15">
      <c r="A19" s="44">
        <v>123</v>
      </c>
      <c r="B19" s="51">
        <f>装备拆分分析表!L21</f>
        <v>0</v>
      </c>
      <c r="C19" s="51">
        <f>装备拆分分析表!M21</f>
        <v>0</v>
      </c>
      <c r="D19" s="51"/>
      <c r="E19" s="51">
        <f>装备拆分分析表!N21</f>
        <v>5.6000000000000005</v>
      </c>
      <c r="F19" s="51">
        <f>装备拆分分析表!K21</f>
        <v>0</v>
      </c>
    </row>
    <row r="20" spans="1:6" x14ac:dyDescent="0.15">
      <c r="A20" s="44">
        <v>124</v>
      </c>
      <c r="B20" s="51">
        <f>装备拆分分析表!L22</f>
        <v>0.93333333333333346</v>
      </c>
      <c r="C20" s="51">
        <f>装备拆分分析表!M22</f>
        <v>0</v>
      </c>
      <c r="D20" s="51"/>
      <c r="E20" s="51">
        <f>装备拆分分析表!N22</f>
        <v>4.2</v>
      </c>
      <c r="F20" s="51">
        <f>装备拆分分析表!K22</f>
        <v>0</v>
      </c>
    </row>
    <row r="21" spans="1:6" x14ac:dyDescent="0.15">
      <c r="A21" s="44">
        <v>125</v>
      </c>
      <c r="B21" s="51">
        <f>装备拆分分析表!L23</f>
        <v>0</v>
      </c>
      <c r="C21" s="51">
        <f>装备拆分分析表!M23</f>
        <v>1.8666666666666669</v>
      </c>
      <c r="D21" s="51"/>
      <c r="E21" s="51">
        <f>装备拆分分析表!N23</f>
        <v>0</v>
      </c>
      <c r="F21" s="51">
        <f>装备拆分分析表!K23</f>
        <v>25.511111111111113</v>
      </c>
    </row>
    <row r="22" spans="1:6" x14ac:dyDescent="0.15">
      <c r="A22" s="44">
        <v>126</v>
      </c>
      <c r="B22" s="51">
        <f>装备拆分分析表!L24</f>
        <v>3.7333333333333338</v>
      </c>
      <c r="C22" s="51">
        <f>装备拆分分析表!M24</f>
        <v>0</v>
      </c>
      <c r="D22" s="51"/>
      <c r="E22" s="51">
        <f>装备拆分分析表!N24</f>
        <v>0</v>
      </c>
      <c r="F22" s="51">
        <f>装备拆分分析表!K24</f>
        <v>6.3777777777777782</v>
      </c>
    </row>
    <row r="23" spans="1:6" x14ac:dyDescent="0.15">
      <c r="A23" s="44">
        <v>131</v>
      </c>
      <c r="B23" s="51">
        <f>装备拆分分析表!L27</f>
        <v>16.177777777777777</v>
      </c>
      <c r="C23" s="51">
        <f>装备拆分分析表!M27</f>
        <v>8.0888888888888886</v>
      </c>
      <c r="D23" s="51"/>
      <c r="E23" s="51">
        <f>装备拆分分析表!N27</f>
        <v>0</v>
      </c>
      <c r="F23" s="51">
        <f>装备拆分分析表!K27</f>
        <v>0</v>
      </c>
    </row>
    <row r="24" spans="1:6" x14ac:dyDescent="0.15">
      <c r="A24" s="44">
        <v>132</v>
      </c>
      <c r="B24" s="51">
        <f>装备拆分分析表!L28</f>
        <v>0</v>
      </c>
      <c r="C24" s="51">
        <f>装备拆分分析表!M28</f>
        <v>0</v>
      </c>
      <c r="D24" s="51"/>
      <c r="E24" s="51">
        <f>装备拆分分析表!N28</f>
        <v>0</v>
      </c>
      <c r="F24" s="51">
        <f>装备拆分分析表!K28</f>
        <v>69.166666666666671</v>
      </c>
    </row>
    <row r="25" spans="1:6" x14ac:dyDescent="0.15">
      <c r="A25" s="44">
        <v>133</v>
      </c>
      <c r="B25" s="51">
        <f>装备拆分分析表!L29</f>
        <v>0</v>
      </c>
      <c r="C25" s="51">
        <f>装备拆分分析表!M29</f>
        <v>0</v>
      </c>
      <c r="D25" s="51"/>
      <c r="E25" s="51">
        <f>装备拆分分析表!N29</f>
        <v>12.177777777777777</v>
      </c>
      <c r="F25" s="51">
        <f>装备拆分分析表!K29</f>
        <v>0</v>
      </c>
    </row>
    <row r="26" spans="1:6" x14ac:dyDescent="0.15">
      <c r="A26" s="44">
        <v>134</v>
      </c>
      <c r="B26" s="51">
        <f>装备拆分分析表!L30</f>
        <v>2.0222222222222221</v>
      </c>
      <c r="C26" s="51">
        <f>装备拆分分析表!M30</f>
        <v>0</v>
      </c>
      <c r="D26" s="51"/>
      <c r="E26" s="51">
        <f>装备拆分分析表!N30</f>
        <v>9.1333333333333329</v>
      </c>
      <c r="F26" s="51">
        <f>装备拆分分析表!K30</f>
        <v>0</v>
      </c>
    </row>
    <row r="27" spans="1:6" x14ac:dyDescent="0.15">
      <c r="A27" s="44">
        <v>135</v>
      </c>
      <c r="B27" s="51">
        <f>装备拆分分析表!L31</f>
        <v>0</v>
      </c>
      <c r="C27" s="51">
        <f>装备拆分分析表!M31</f>
        <v>4.0444444444444443</v>
      </c>
      <c r="D27" s="51"/>
      <c r="E27" s="51">
        <f>装备拆分分析表!N31</f>
        <v>0</v>
      </c>
      <c r="F27" s="51">
        <f>装备拆分分析表!K31</f>
        <v>55.333333333333343</v>
      </c>
    </row>
    <row r="28" spans="1:6" x14ac:dyDescent="0.15">
      <c r="A28" s="44">
        <v>136</v>
      </c>
      <c r="B28" s="51">
        <f>装备拆分分析表!L32</f>
        <v>8.0888888888888886</v>
      </c>
      <c r="C28" s="51">
        <f>装备拆分分析表!M32</f>
        <v>0</v>
      </c>
      <c r="D28" s="51"/>
      <c r="E28" s="51">
        <f>装备拆分分析表!N32</f>
        <v>0</v>
      </c>
      <c r="F28" s="51">
        <f>装备拆分分析表!K32</f>
        <v>13.833333333333336</v>
      </c>
    </row>
    <row r="29" spans="1:6" x14ac:dyDescent="0.15">
      <c r="A29" s="44">
        <v>141</v>
      </c>
      <c r="B29" s="51">
        <f>装备拆分分析表!L35</f>
        <v>24.088888888888889</v>
      </c>
      <c r="C29" s="51">
        <f>装备拆分分析表!M35</f>
        <v>12.044444444444444</v>
      </c>
      <c r="D29" s="51"/>
      <c r="E29" s="51">
        <f>装备拆分分析表!N35</f>
        <v>0</v>
      </c>
      <c r="F29" s="51">
        <f>装备拆分分析表!K35</f>
        <v>0</v>
      </c>
    </row>
    <row r="30" spans="1:6" x14ac:dyDescent="0.15">
      <c r="A30" s="44">
        <v>142</v>
      </c>
      <c r="B30" s="51">
        <f>装备拆分分析表!L36</f>
        <v>0</v>
      </c>
      <c r="C30" s="51">
        <f>装备拆分分析表!M36</f>
        <v>0</v>
      </c>
      <c r="D30" s="51"/>
      <c r="E30" s="51">
        <f>装备拆分分析表!N36</f>
        <v>0</v>
      </c>
      <c r="F30" s="51">
        <f>装备拆分分析表!K36</f>
        <v>103</v>
      </c>
    </row>
    <row r="31" spans="1:6" x14ac:dyDescent="0.15">
      <c r="A31" s="44">
        <v>143</v>
      </c>
      <c r="B31" s="51">
        <f>装备拆分分析表!L37</f>
        <v>0</v>
      </c>
      <c r="C31" s="51">
        <f>装备拆分分析表!M37</f>
        <v>0</v>
      </c>
      <c r="D31" s="51"/>
      <c r="E31" s="51">
        <f>装备拆分分析表!N37</f>
        <v>18.133333333333336</v>
      </c>
      <c r="F31" s="51">
        <f>装备拆分分析表!K37</f>
        <v>0</v>
      </c>
    </row>
    <row r="32" spans="1:6" x14ac:dyDescent="0.15">
      <c r="A32" s="44">
        <v>144</v>
      </c>
      <c r="B32" s="51">
        <f>装备拆分分析表!L38</f>
        <v>3.0111111111111111</v>
      </c>
      <c r="C32" s="51">
        <f>装备拆分分析表!M38</f>
        <v>0</v>
      </c>
      <c r="D32" s="51"/>
      <c r="E32" s="51">
        <f>装备拆分分析表!N38</f>
        <v>13.6</v>
      </c>
      <c r="F32" s="51">
        <f>装备拆分分析表!K38</f>
        <v>0</v>
      </c>
    </row>
    <row r="33" spans="1:6" x14ac:dyDescent="0.15">
      <c r="A33" s="44">
        <v>145</v>
      </c>
      <c r="B33" s="51">
        <f>装备拆分分析表!L39</f>
        <v>0</v>
      </c>
      <c r="C33" s="51">
        <f>装备拆分分析表!M39</f>
        <v>6.0222222222222221</v>
      </c>
      <c r="D33" s="51"/>
      <c r="E33" s="51">
        <f>装备拆分分析表!N39</f>
        <v>0</v>
      </c>
      <c r="F33" s="51">
        <f>装备拆分分析表!K39</f>
        <v>82.4</v>
      </c>
    </row>
    <row r="34" spans="1:6" x14ac:dyDescent="0.15">
      <c r="A34" s="44">
        <v>146</v>
      </c>
      <c r="B34" s="51">
        <f>装备拆分分析表!L40</f>
        <v>12.044444444444444</v>
      </c>
      <c r="C34" s="51">
        <f>装备拆分分析表!M40</f>
        <v>0</v>
      </c>
      <c r="D34" s="51"/>
      <c r="E34" s="51">
        <f>装备拆分分析表!N40</f>
        <v>0</v>
      </c>
      <c r="F34" s="51">
        <f>装备拆分分析表!K40</f>
        <v>20.6</v>
      </c>
    </row>
    <row r="35" spans="1:6" x14ac:dyDescent="0.15">
      <c r="A35" s="44">
        <f t="shared" ref="A35:A66" si="0">A5+100</f>
        <v>201</v>
      </c>
      <c r="B35" s="51">
        <f>装备拆分分析表!S3</f>
        <v>1.7333333333333334</v>
      </c>
      <c r="C35" s="51">
        <f>装备拆分分析表!T3</f>
        <v>3.4666666666666668</v>
      </c>
      <c r="D35" s="51"/>
      <c r="E35" s="51">
        <f>装备拆分分析表!U3</f>
        <v>0</v>
      </c>
      <c r="F35" s="51">
        <f>装备拆分分析表!R3</f>
        <v>0</v>
      </c>
    </row>
    <row r="36" spans="1:6" x14ac:dyDescent="0.15">
      <c r="A36" s="44">
        <f t="shared" si="0"/>
        <v>202</v>
      </c>
      <c r="B36" s="51">
        <f>装备拆分分析表!S4</f>
        <v>0</v>
      </c>
      <c r="C36" s="51">
        <f>装备拆分分析表!T4</f>
        <v>0</v>
      </c>
      <c r="D36" s="51"/>
      <c r="E36" s="51">
        <f>装备拆分分析表!U4</f>
        <v>0</v>
      </c>
      <c r="F36" s="51">
        <f>装备拆分分析表!R4</f>
        <v>14.666666666666666</v>
      </c>
    </row>
    <row r="37" spans="1:6" x14ac:dyDescent="0.15">
      <c r="A37" s="44">
        <f t="shared" si="0"/>
        <v>203</v>
      </c>
      <c r="B37" s="51">
        <f>装备拆分分析表!S5</f>
        <v>0</v>
      </c>
      <c r="C37" s="51">
        <f>装备拆分分析表!T5</f>
        <v>0</v>
      </c>
      <c r="D37" s="51"/>
      <c r="E37" s="51">
        <f>装备拆分分析表!U5</f>
        <v>2.5777777777777779</v>
      </c>
      <c r="F37" s="51">
        <f>装备拆分分析表!R5</f>
        <v>0</v>
      </c>
    </row>
    <row r="38" spans="1:6" x14ac:dyDescent="0.15">
      <c r="A38" s="44">
        <f t="shared" si="0"/>
        <v>204</v>
      </c>
      <c r="B38" s="51">
        <f>装备拆分分析表!S6</f>
        <v>0</v>
      </c>
      <c r="C38" s="51">
        <f>装备拆分分析表!T6</f>
        <v>0.43333333333333335</v>
      </c>
      <c r="D38" s="51"/>
      <c r="E38" s="51">
        <f>装备拆分分析表!U6</f>
        <v>1.9333333333333333</v>
      </c>
      <c r="F38" s="51">
        <f>装备拆分分析表!R6</f>
        <v>0</v>
      </c>
    </row>
    <row r="39" spans="1:6" x14ac:dyDescent="0.15">
      <c r="A39" s="44">
        <f t="shared" si="0"/>
        <v>205</v>
      </c>
      <c r="B39" s="51">
        <f>装备拆分分析表!S7</f>
        <v>0.8666666666666667</v>
      </c>
      <c r="C39" s="51">
        <f>装备拆分分析表!T7</f>
        <v>0</v>
      </c>
      <c r="D39" s="51"/>
      <c r="E39" s="51">
        <f>装备拆分分析表!U7</f>
        <v>0</v>
      </c>
      <c r="F39" s="51">
        <f>装备拆分分析表!R7</f>
        <v>11.733333333333334</v>
      </c>
    </row>
    <row r="40" spans="1:6" x14ac:dyDescent="0.15">
      <c r="A40" s="44">
        <f t="shared" si="0"/>
        <v>206</v>
      </c>
      <c r="B40" s="51">
        <f>装备拆分分析表!S8</f>
        <v>0</v>
      </c>
      <c r="C40" s="51">
        <f>装备拆分分析表!T8</f>
        <v>1.7333333333333334</v>
      </c>
      <c r="D40" s="51"/>
      <c r="E40" s="51">
        <f>装备拆分分析表!U8</f>
        <v>0</v>
      </c>
      <c r="F40" s="51">
        <f>装备拆分分析表!R8</f>
        <v>2.9333333333333336</v>
      </c>
    </row>
    <row r="41" spans="1:6" x14ac:dyDescent="0.15">
      <c r="A41" s="44">
        <f t="shared" si="0"/>
        <v>211</v>
      </c>
      <c r="B41" s="51">
        <f>装备拆分分析表!S11</f>
        <v>2.4888888888888889</v>
      </c>
      <c r="C41" s="51">
        <f>装备拆分分析表!T11</f>
        <v>4.9777777777777779</v>
      </c>
      <c r="D41" s="51"/>
      <c r="E41" s="51">
        <f>装备拆分分析表!U11</f>
        <v>0</v>
      </c>
      <c r="F41" s="51">
        <f>装备拆分分析表!R11</f>
        <v>0</v>
      </c>
    </row>
    <row r="42" spans="1:6" x14ac:dyDescent="0.15">
      <c r="A42" s="44">
        <f t="shared" si="0"/>
        <v>212</v>
      </c>
      <c r="B42" s="51">
        <f>装备拆分分析表!S12</f>
        <v>0</v>
      </c>
      <c r="C42" s="51">
        <f>装备拆分分析表!T12</f>
        <v>0</v>
      </c>
      <c r="D42" s="51"/>
      <c r="E42" s="51">
        <f>装备拆分分析表!U12</f>
        <v>0</v>
      </c>
      <c r="F42" s="51">
        <f>装备拆分分析表!R12</f>
        <v>21.166666666666668</v>
      </c>
    </row>
    <row r="43" spans="1:6" x14ac:dyDescent="0.15">
      <c r="A43" s="44">
        <f t="shared" si="0"/>
        <v>213</v>
      </c>
      <c r="B43" s="51">
        <f>装备拆分分析表!S13</f>
        <v>0</v>
      </c>
      <c r="C43" s="51">
        <f>装备拆分分析表!T13</f>
        <v>0</v>
      </c>
      <c r="D43" s="51"/>
      <c r="E43" s="51">
        <f>装备拆分分析表!U13</f>
        <v>3.7333333333333338</v>
      </c>
      <c r="F43" s="51">
        <f>装备拆分分析表!R13</f>
        <v>0</v>
      </c>
    </row>
    <row r="44" spans="1:6" x14ac:dyDescent="0.15">
      <c r="A44" s="44">
        <f t="shared" si="0"/>
        <v>214</v>
      </c>
      <c r="B44" s="51">
        <f>装备拆分分析表!S14</f>
        <v>0</v>
      </c>
      <c r="C44" s="51">
        <f>装备拆分分析表!T14</f>
        <v>0.62222222222222223</v>
      </c>
      <c r="D44" s="51"/>
      <c r="E44" s="51">
        <f>装备拆分分析表!U14</f>
        <v>2.8000000000000003</v>
      </c>
      <c r="F44" s="51">
        <f>装备拆分分析表!R14</f>
        <v>0</v>
      </c>
    </row>
    <row r="45" spans="1:6" x14ac:dyDescent="0.15">
      <c r="A45" s="44">
        <f t="shared" si="0"/>
        <v>215</v>
      </c>
      <c r="B45" s="51">
        <f>装备拆分分析表!S15</f>
        <v>1.2444444444444445</v>
      </c>
      <c r="C45" s="51">
        <f>装备拆分分析表!T15</f>
        <v>0</v>
      </c>
      <c r="D45" s="51"/>
      <c r="E45" s="51">
        <f>装备拆分分析表!U15</f>
        <v>0</v>
      </c>
      <c r="F45" s="51">
        <f>装备拆分分析表!R15</f>
        <v>16.933333333333334</v>
      </c>
    </row>
    <row r="46" spans="1:6" x14ac:dyDescent="0.15">
      <c r="A46" s="44">
        <f t="shared" si="0"/>
        <v>216</v>
      </c>
      <c r="B46" s="51">
        <f>装备拆分分析表!S16</f>
        <v>0</v>
      </c>
      <c r="C46" s="51">
        <f>装备拆分分析表!T16</f>
        <v>2.4888888888888889</v>
      </c>
      <c r="D46" s="51"/>
      <c r="E46" s="51">
        <f>装备拆分分析表!U16</f>
        <v>0</v>
      </c>
      <c r="F46" s="51">
        <f>装备拆分分析表!R16</f>
        <v>4.2333333333333334</v>
      </c>
    </row>
    <row r="47" spans="1:6" x14ac:dyDescent="0.15">
      <c r="A47" s="44">
        <f t="shared" si="0"/>
        <v>221</v>
      </c>
      <c r="B47" s="51">
        <f>装备拆分分析表!S19</f>
        <v>3.7333333333333338</v>
      </c>
      <c r="C47" s="51">
        <f>装备拆分分析表!T19</f>
        <v>7.4666666666666677</v>
      </c>
      <c r="D47" s="51"/>
      <c r="E47" s="51">
        <f>装备拆分分析表!U19</f>
        <v>0</v>
      </c>
      <c r="F47" s="51">
        <f>装备拆分分析表!R19</f>
        <v>0</v>
      </c>
    </row>
    <row r="48" spans="1:6" x14ac:dyDescent="0.15">
      <c r="A48" s="44">
        <f t="shared" si="0"/>
        <v>222</v>
      </c>
      <c r="B48" s="51">
        <f>装备拆分分析表!S20</f>
        <v>0</v>
      </c>
      <c r="C48" s="51">
        <f>装备拆分分析表!T20</f>
        <v>0</v>
      </c>
      <c r="D48" s="51"/>
      <c r="E48" s="51">
        <f>装备拆分分析表!U20</f>
        <v>0</v>
      </c>
      <c r="F48" s="51">
        <f>装备拆分分析表!R20</f>
        <v>31.888888888888889</v>
      </c>
    </row>
    <row r="49" spans="1:6" x14ac:dyDescent="0.15">
      <c r="A49" s="44">
        <f t="shared" si="0"/>
        <v>223</v>
      </c>
      <c r="B49" s="51">
        <f>装备拆分分析表!S21</f>
        <v>0</v>
      </c>
      <c r="C49" s="51">
        <f>装备拆分分析表!T21</f>
        <v>0</v>
      </c>
      <c r="D49" s="51"/>
      <c r="E49" s="51">
        <f>装备拆分分析表!U21</f>
        <v>5.6000000000000005</v>
      </c>
      <c r="F49" s="51">
        <f>装备拆分分析表!R21</f>
        <v>0</v>
      </c>
    </row>
    <row r="50" spans="1:6" x14ac:dyDescent="0.15">
      <c r="A50" s="44">
        <f t="shared" si="0"/>
        <v>224</v>
      </c>
      <c r="B50" s="51">
        <f>装备拆分分析表!S22</f>
        <v>0</v>
      </c>
      <c r="C50" s="51">
        <f>装备拆分分析表!T22</f>
        <v>0.93333333333333346</v>
      </c>
      <c r="D50" s="51"/>
      <c r="E50" s="51">
        <f>装备拆分分析表!U22</f>
        <v>4.2</v>
      </c>
      <c r="F50" s="51">
        <f>装备拆分分析表!R22</f>
        <v>0</v>
      </c>
    </row>
    <row r="51" spans="1:6" x14ac:dyDescent="0.15">
      <c r="A51" s="44">
        <f t="shared" si="0"/>
        <v>225</v>
      </c>
      <c r="B51" s="51">
        <f>装备拆分分析表!S23</f>
        <v>1.8666666666666669</v>
      </c>
      <c r="C51" s="51">
        <f>装备拆分分析表!T23</f>
        <v>0</v>
      </c>
      <c r="D51" s="51"/>
      <c r="E51" s="51">
        <f>装备拆分分析表!U23</f>
        <v>0</v>
      </c>
      <c r="F51" s="51">
        <f>装备拆分分析表!R23</f>
        <v>25.511111111111113</v>
      </c>
    </row>
    <row r="52" spans="1:6" x14ac:dyDescent="0.15">
      <c r="A52" s="44">
        <f t="shared" si="0"/>
        <v>226</v>
      </c>
      <c r="B52" s="51">
        <f>装备拆分分析表!S24</f>
        <v>0</v>
      </c>
      <c r="C52" s="51">
        <f>装备拆分分析表!T24</f>
        <v>3.7333333333333338</v>
      </c>
      <c r="D52" s="51"/>
      <c r="E52" s="51">
        <f>装备拆分分析表!U24</f>
        <v>0</v>
      </c>
      <c r="F52" s="51">
        <f>装备拆分分析表!R24</f>
        <v>6.3777777777777782</v>
      </c>
    </row>
    <row r="53" spans="1:6" x14ac:dyDescent="0.15">
      <c r="A53" s="44">
        <f t="shared" si="0"/>
        <v>231</v>
      </c>
      <c r="B53" s="51">
        <f>装备拆分分析表!S27</f>
        <v>8.0888888888888886</v>
      </c>
      <c r="C53" s="51">
        <f>装备拆分分析表!T27</f>
        <v>16.177777777777777</v>
      </c>
      <c r="D53" s="51"/>
      <c r="E53" s="51">
        <f>装备拆分分析表!U27</f>
        <v>0</v>
      </c>
      <c r="F53" s="51">
        <f>装备拆分分析表!R27</f>
        <v>0</v>
      </c>
    </row>
    <row r="54" spans="1:6" x14ac:dyDescent="0.15">
      <c r="A54" s="44">
        <f t="shared" si="0"/>
        <v>232</v>
      </c>
      <c r="B54" s="51">
        <f>装备拆分分析表!S28</f>
        <v>0</v>
      </c>
      <c r="C54" s="51">
        <f>装备拆分分析表!T28</f>
        <v>0</v>
      </c>
      <c r="D54" s="51"/>
      <c r="E54" s="51">
        <f>装备拆分分析表!U28</f>
        <v>0</v>
      </c>
      <c r="F54" s="51">
        <f>装备拆分分析表!R28</f>
        <v>69.166666666666671</v>
      </c>
    </row>
    <row r="55" spans="1:6" x14ac:dyDescent="0.15">
      <c r="A55" s="44">
        <f t="shared" si="0"/>
        <v>233</v>
      </c>
      <c r="B55" s="51">
        <f>装备拆分分析表!S29</f>
        <v>0</v>
      </c>
      <c r="C55" s="51">
        <f>装备拆分分析表!T29</f>
        <v>0</v>
      </c>
      <c r="D55" s="51"/>
      <c r="E55" s="51">
        <f>装备拆分分析表!U29</f>
        <v>12.177777777777777</v>
      </c>
      <c r="F55" s="51">
        <f>装备拆分分析表!R29</f>
        <v>0</v>
      </c>
    </row>
    <row r="56" spans="1:6" x14ac:dyDescent="0.15">
      <c r="A56" s="44">
        <f t="shared" si="0"/>
        <v>234</v>
      </c>
      <c r="B56" s="51">
        <f>装备拆分分析表!S30</f>
        <v>0</v>
      </c>
      <c r="C56" s="51">
        <f>装备拆分分析表!T30</f>
        <v>2.0222222222222221</v>
      </c>
      <c r="D56" s="51"/>
      <c r="E56" s="51">
        <f>装备拆分分析表!U30</f>
        <v>9.1333333333333329</v>
      </c>
      <c r="F56" s="51">
        <f>装备拆分分析表!R30</f>
        <v>0</v>
      </c>
    </row>
    <row r="57" spans="1:6" x14ac:dyDescent="0.15">
      <c r="A57" s="44">
        <f t="shared" si="0"/>
        <v>235</v>
      </c>
      <c r="B57" s="51">
        <f>装备拆分分析表!S31</f>
        <v>4.0444444444444443</v>
      </c>
      <c r="C57" s="51">
        <f>装备拆分分析表!T31</f>
        <v>0</v>
      </c>
      <c r="D57" s="51"/>
      <c r="E57" s="51">
        <f>装备拆分分析表!U31</f>
        <v>0</v>
      </c>
      <c r="F57" s="51">
        <f>装备拆分分析表!R31</f>
        <v>55.333333333333343</v>
      </c>
    </row>
    <row r="58" spans="1:6" x14ac:dyDescent="0.15">
      <c r="A58" s="44">
        <f t="shared" si="0"/>
        <v>236</v>
      </c>
      <c r="B58" s="51">
        <f>装备拆分分析表!S32</f>
        <v>0</v>
      </c>
      <c r="C58" s="51">
        <f>装备拆分分析表!T32</f>
        <v>8.0888888888888886</v>
      </c>
      <c r="D58" s="51"/>
      <c r="E58" s="51">
        <f>装备拆分分析表!U32</f>
        <v>0</v>
      </c>
      <c r="F58" s="51">
        <f>装备拆分分析表!R32</f>
        <v>13.833333333333336</v>
      </c>
    </row>
    <row r="59" spans="1:6" x14ac:dyDescent="0.15">
      <c r="A59" s="44">
        <f t="shared" si="0"/>
        <v>241</v>
      </c>
      <c r="B59" s="51">
        <f>装备拆分分析表!S35</f>
        <v>12.044444444444444</v>
      </c>
      <c r="C59" s="51">
        <f>装备拆分分析表!T35</f>
        <v>24.088888888888889</v>
      </c>
      <c r="D59" s="51"/>
      <c r="E59" s="51">
        <f>装备拆分分析表!U35</f>
        <v>0</v>
      </c>
      <c r="F59" s="51">
        <f>装备拆分分析表!R35</f>
        <v>0</v>
      </c>
    </row>
    <row r="60" spans="1:6" x14ac:dyDescent="0.15">
      <c r="A60" s="44">
        <f t="shared" si="0"/>
        <v>242</v>
      </c>
      <c r="B60" s="51">
        <f>装备拆分分析表!S36</f>
        <v>0</v>
      </c>
      <c r="C60" s="51">
        <f>装备拆分分析表!T36</f>
        <v>0</v>
      </c>
      <c r="D60" s="51"/>
      <c r="E60" s="51">
        <f>装备拆分分析表!U36</f>
        <v>0</v>
      </c>
      <c r="F60" s="51">
        <f>装备拆分分析表!R36</f>
        <v>103</v>
      </c>
    </row>
    <row r="61" spans="1:6" x14ac:dyDescent="0.15">
      <c r="A61" s="44">
        <f t="shared" si="0"/>
        <v>243</v>
      </c>
      <c r="B61" s="51">
        <f>装备拆分分析表!S37</f>
        <v>0</v>
      </c>
      <c r="C61" s="51">
        <f>装备拆分分析表!T37</f>
        <v>0</v>
      </c>
      <c r="D61" s="51"/>
      <c r="E61" s="51">
        <f>装备拆分分析表!U37</f>
        <v>18.133333333333336</v>
      </c>
      <c r="F61" s="51">
        <f>装备拆分分析表!R37</f>
        <v>0</v>
      </c>
    </row>
    <row r="62" spans="1:6" x14ac:dyDescent="0.15">
      <c r="A62" s="44">
        <f t="shared" si="0"/>
        <v>244</v>
      </c>
      <c r="B62" s="51">
        <f>装备拆分分析表!S38</f>
        <v>0</v>
      </c>
      <c r="C62" s="51">
        <f>装备拆分分析表!T38</f>
        <v>3.0111111111111111</v>
      </c>
      <c r="D62" s="51"/>
      <c r="E62" s="51">
        <f>装备拆分分析表!U38</f>
        <v>13.6</v>
      </c>
      <c r="F62" s="51">
        <f>装备拆分分析表!R38</f>
        <v>0</v>
      </c>
    </row>
    <row r="63" spans="1:6" x14ac:dyDescent="0.15">
      <c r="A63" s="44">
        <f t="shared" si="0"/>
        <v>245</v>
      </c>
      <c r="B63" s="51">
        <f>装备拆分分析表!S39</f>
        <v>6.0222222222222221</v>
      </c>
      <c r="C63" s="51">
        <f>装备拆分分析表!T39</f>
        <v>0</v>
      </c>
      <c r="D63" s="51"/>
      <c r="E63" s="51">
        <f>装备拆分分析表!U39</f>
        <v>0</v>
      </c>
      <c r="F63" s="51">
        <f>装备拆分分析表!R39</f>
        <v>82.4</v>
      </c>
    </row>
    <row r="64" spans="1:6" x14ac:dyDescent="0.15">
      <c r="A64" s="44">
        <f t="shared" si="0"/>
        <v>246</v>
      </c>
      <c r="B64" s="51">
        <f>装备拆分分析表!S40</f>
        <v>0</v>
      </c>
      <c r="C64" s="51">
        <f>装备拆分分析表!T40</f>
        <v>12.044444444444444</v>
      </c>
      <c r="D64" s="51"/>
      <c r="E64" s="51">
        <f>装备拆分分析表!U40</f>
        <v>0</v>
      </c>
      <c r="F64" s="51">
        <f>装备拆分分析表!R40</f>
        <v>20.6</v>
      </c>
    </row>
    <row r="65" spans="1:6" x14ac:dyDescent="0.15">
      <c r="A65" s="44">
        <f t="shared" si="0"/>
        <v>301</v>
      </c>
      <c r="B65" s="51">
        <f>装备拆分分析表!Z3</f>
        <v>2.3833333333333333</v>
      </c>
      <c r="C65" s="51">
        <f>装备拆分分析表!AA3</f>
        <v>2.3833333333333333</v>
      </c>
      <c r="D65" s="51"/>
      <c r="E65" s="51">
        <f>装备拆分分析表!AB3</f>
        <v>0</v>
      </c>
      <c r="F65" s="51">
        <f>装备拆分分析表!Y3</f>
        <v>0</v>
      </c>
    </row>
    <row r="66" spans="1:6" x14ac:dyDescent="0.15">
      <c r="A66" s="44">
        <f t="shared" si="0"/>
        <v>302</v>
      </c>
      <c r="B66" s="51">
        <f>装备拆分分析表!Z4</f>
        <v>0</v>
      </c>
      <c r="C66" s="51">
        <f>装备拆分分析表!AA4</f>
        <v>0</v>
      </c>
      <c r="D66" s="51"/>
      <c r="E66" s="51">
        <f>装备拆分分析表!AB4</f>
        <v>0</v>
      </c>
      <c r="F66" s="51">
        <f>装备拆分分析表!Y4</f>
        <v>23.466666666666669</v>
      </c>
    </row>
    <row r="67" spans="1:6" x14ac:dyDescent="0.15">
      <c r="A67" s="44">
        <f t="shared" ref="A67:A98" si="1">A37+100</f>
        <v>303</v>
      </c>
      <c r="B67" s="51">
        <f>装备拆分分析表!Z5</f>
        <v>0</v>
      </c>
      <c r="C67" s="51">
        <f>装备拆分分析表!AA5</f>
        <v>0</v>
      </c>
      <c r="D67" s="51"/>
      <c r="E67" s="51">
        <f>装备拆分分析表!AB5</f>
        <v>3.8666666666666667</v>
      </c>
      <c r="F67" s="51">
        <f>装备拆分分析表!Y5</f>
        <v>0</v>
      </c>
    </row>
    <row r="68" spans="1:6" x14ac:dyDescent="0.15">
      <c r="A68" s="44">
        <f t="shared" si="1"/>
        <v>304</v>
      </c>
      <c r="B68" s="51">
        <f>装备拆分分析表!Z6</f>
        <v>0</v>
      </c>
      <c r="C68" s="51">
        <f>装备拆分分析表!AA6</f>
        <v>0</v>
      </c>
      <c r="D68" s="51"/>
      <c r="E68" s="51">
        <f>装备拆分分析表!AB6</f>
        <v>2.9000000000000004</v>
      </c>
      <c r="F68" s="51">
        <f>装备拆分分析表!Y6</f>
        <v>0</v>
      </c>
    </row>
    <row r="69" spans="1:6" x14ac:dyDescent="0.15">
      <c r="A69" s="44">
        <f t="shared" si="1"/>
        <v>305</v>
      </c>
      <c r="B69" s="51">
        <f>装备拆分分析表!Z7</f>
        <v>0</v>
      </c>
      <c r="C69" s="51">
        <f>装备拆分分析表!AA7</f>
        <v>0</v>
      </c>
      <c r="D69" s="51"/>
      <c r="E69" s="51">
        <f>装备拆分分析表!AB7</f>
        <v>0</v>
      </c>
      <c r="F69" s="51">
        <f>装备拆分分析表!Y7</f>
        <v>14.666666666666666</v>
      </c>
    </row>
    <row r="70" spans="1:6" x14ac:dyDescent="0.15">
      <c r="A70" s="44">
        <f t="shared" si="1"/>
        <v>306</v>
      </c>
      <c r="B70" s="51">
        <f>装备拆分分析表!Z8</f>
        <v>0</v>
      </c>
      <c r="C70" s="51">
        <f>装备拆分分析表!AA8</f>
        <v>0</v>
      </c>
      <c r="D70" s="51"/>
      <c r="E70" s="51">
        <f>装备拆分分析表!AB8</f>
        <v>0.64444444444444449</v>
      </c>
      <c r="F70" s="51">
        <f>装备拆分分析表!Y8</f>
        <v>5.8666666666666671</v>
      </c>
    </row>
    <row r="71" spans="1:6" x14ac:dyDescent="0.15">
      <c r="A71" s="44">
        <f t="shared" si="1"/>
        <v>311</v>
      </c>
      <c r="B71" s="51">
        <f>装备拆分分析表!Z11</f>
        <v>3.4222222222222225</v>
      </c>
      <c r="C71" s="51">
        <f>装备拆分分析表!AA11</f>
        <v>3.4222222222222225</v>
      </c>
      <c r="D71" s="51"/>
      <c r="E71" s="51">
        <f>装备拆分分析表!AB11</f>
        <v>0</v>
      </c>
      <c r="F71" s="51">
        <f>装备拆分分析表!Y11</f>
        <v>0</v>
      </c>
    </row>
    <row r="72" spans="1:6" x14ac:dyDescent="0.15">
      <c r="A72" s="44">
        <f t="shared" si="1"/>
        <v>312</v>
      </c>
      <c r="B72" s="51">
        <f>装备拆分分析表!Z12</f>
        <v>0</v>
      </c>
      <c r="C72" s="51">
        <f>装备拆分分析表!AA12</f>
        <v>0</v>
      </c>
      <c r="D72" s="51"/>
      <c r="E72" s="51">
        <f>装备拆分分析表!AB12</f>
        <v>0</v>
      </c>
      <c r="F72" s="51">
        <f>装备拆分分析表!Y12</f>
        <v>33.866666666666667</v>
      </c>
    </row>
    <row r="73" spans="1:6" x14ac:dyDescent="0.15">
      <c r="A73" s="44">
        <f t="shared" si="1"/>
        <v>313</v>
      </c>
      <c r="B73" s="51">
        <f>装备拆分分析表!Z13</f>
        <v>0</v>
      </c>
      <c r="C73" s="51">
        <f>装备拆分分析表!AA13</f>
        <v>0</v>
      </c>
      <c r="D73" s="51"/>
      <c r="E73" s="51">
        <f>装备拆分分析表!AB13</f>
        <v>5.6000000000000005</v>
      </c>
      <c r="F73" s="51">
        <f>装备拆分分析表!Y13</f>
        <v>0</v>
      </c>
    </row>
    <row r="74" spans="1:6" x14ac:dyDescent="0.15">
      <c r="A74" s="44">
        <f t="shared" si="1"/>
        <v>314</v>
      </c>
      <c r="B74" s="51">
        <f>装备拆分分析表!Z14</f>
        <v>0</v>
      </c>
      <c r="C74" s="51">
        <f>装备拆分分析表!AA14</f>
        <v>0</v>
      </c>
      <c r="D74" s="51"/>
      <c r="E74" s="51">
        <f>装备拆分分析表!AB14</f>
        <v>4.2</v>
      </c>
      <c r="F74" s="51">
        <f>装备拆分分析表!Y14</f>
        <v>0</v>
      </c>
    </row>
    <row r="75" spans="1:6" x14ac:dyDescent="0.15">
      <c r="A75" s="44">
        <f t="shared" si="1"/>
        <v>315</v>
      </c>
      <c r="B75" s="51">
        <f>装备拆分分析表!Z15</f>
        <v>0</v>
      </c>
      <c r="C75" s="51">
        <f>装备拆分分析表!AA15</f>
        <v>0</v>
      </c>
      <c r="D75" s="51"/>
      <c r="E75" s="51">
        <f>装备拆分分析表!AB15</f>
        <v>0</v>
      </c>
      <c r="F75" s="51">
        <f>装备拆分分析表!Y15</f>
        <v>21.166666666666668</v>
      </c>
    </row>
    <row r="76" spans="1:6" x14ac:dyDescent="0.15">
      <c r="A76" s="44">
        <f t="shared" si="1"/>
        <v>316</v>
      </c>
      <c r="B76" s="51">
        <f>装备拆分分析表!Z16</f>
        <v>0</v>
      </c>
      <c r="C76" s="51">
        <f>装备拆分分析表!AA16</f>
        <v>0</v>
      </c>
      <c r="D76" s="51"/>
      <c r="E76" s="51">
        <f>装备拆分分析表!AB16</f>
        <v>0.93333333333333346</v>
      </c>
      <c r="F76" s="51">
        <f>装备拆分分析表!Y16</f>
        <v>8.4666666666666668</v>
      </c>
    </row>
    <row r="77" spans="1:6" x14ac:dyDescent="0.15">
      <c r="A77" s="44">
        <f t="shared" si="1"/>
        <v>321</v>
      </c>
      <c r="B77" s="51">
        <f>装备拆分分析表!Z19</f>
        <v>5.1333333333333337</v>
      </c>
      <c r="C77" s="51">
        <f>装备拆分分析表!AA19</f>
        <v>5.1333333333333337</v>
      </c>
      <c r="D77" s="51"/>
      <c r="E77" s="51">
        <f>装备拆分分析表!AB19</f>
        <v>0</v>
      </c>
      <c r="F77" s="51">
        <f>装备拆分分析表!Y19</f>
        <v>0</v>
      </c>
    </row>
    <row r="78" spans="1:6" x14ac:dyDescent="0.15">
      <c r="A78" s="44">
        <f t="shared" si="1"/>
        <v>322</v>
      </c>
      <c r="B78" s="51">
        <f>装备拆分分析表!Z20</f>
        <v>0</v>
      </c>
      <c r="C78" s="51">
        <f>装备拆分分析表!AA20</f>
        <v>0</v>
      </c>
      <c r="D78" s="51"/>
      <c r="E78" s="51">
        <f>装备拆分分析表!AB20</f>
        <v>0</v>
      </c>
      <c r="F78" s="51">
        <f>装备拆分分析表!Y20</f>
        <v>51.022222222222226</v>
      </c>
    </row>
    <row r="79" spans="1:6" x14ac:dyDescent="0.15">
      <c r="A79" s="44">
        <f t="shared" si="1"/>
        <v>323</v>
      </c>
      <c r="B79" s="51">
        <f>装备拆分分析表!Z21</f>
        <v>0</v>
      </c>
      <c r="C79" s="51">
        <f>装备拆分分析表!AA21</f>
        <v>0</v>
      </c>
      <c r="D79" s="51"/>
      <c r="E79" s="51">
        <f>装备拆分分析表!AB21</f>
        <v>8.4</v>
      </c>
      <c r="F79" s="51">
        <f>装备拆分分析表!Y21</f>
        <v>0</v>
      </c>
    </row>
    <row r="80" spans="1:6" x14ac:dyDescent="0.15">
      <c r="A80" s="44">
        <f t="shared" si="1"/>
        <v>324</v>
      </c>
      <c r="B80" s="51">
        <f>装备拆分分析表!Z22</f>
        <v>0</v>
      </c>
      <c r="C80" s="51">
        <f>装备拆分分析表!AA22</f>
        <v>0</v>
      </c>
      <c r="D80" s="51"/>
      <c r="E80" s="51">
        <f>装备拆分分析表!AB22</f>
        <v>6.3</v>
      </c>
      <c r="F80" s="51">
        <f>装备拆分分析表!Y22</f>
        <v>0</v>
      </c>
    </row>
    <row r="81" spans="1:6" x14ac:dyDescent="0.15">
      <c r="A81" s="44">
        <f t="shared" si="1"/>
        <v>325</v>
      </c>
      <c r="B81" s="51">
        <f>装备拆分分析表!Z23</f>
        <v>0</v>
      </c>
      <c r="C81" s="51">
        <f>装备拆分分析表!AA23</f>
        <v>0</v>
      </c>
      <c r="D81" s="51"/>
      <c r="E81" s="51">
        <f>装备拆分分析表!AB23</f>
        <v>0</v>
      </c>
      <c r="F81" s="51">
        <f>装备拆分分析表!Y23</f>
        <v>31.888888888888889</v>
      </c>
    </row>
    <row r="82" spans="1:6" x14ac:dyDescent="0.15">
      <c r="A82" s="44">
        <f t="shared" si="1"/>
        <v>326</v>
      </c>
      <c r="B82" s="51">
        <f>装备拆分分析表!Z24</f>
        <v>0</v>
      </c>
      <c r="C82" s="51">
        <f>装备拆分分析表!AA24</f>
        <v>0</v>
      </c>
      <c r="D82" s="51"/>
      <c r="E82" s="51">
        <f>装备拆分分析表!AB24</f>
        <v>1.4000000000000001</v>
      </c>
      <c r="F82" s="51">
        <f>装备拆分分析表!Y24</f>
        <v>12.755555555555556</v>
      </c>
    </row>
    <row r="83" spans="1:6" x14ac:dyDescent="0.15">
      <c r="A83" s="44">
        <f t="shared" si="1"/>
        <v>331</v>
      </c>
      <c r="B83" s="51">
        <f>装备拆分分析表!Z27</f>
        <v>11.122222222222224</v>
      </c>
      <c r="C83" s="51">
        <f>装备拆分分析表!AA27</f>
        <v>11.122222222222224</v>
      </c>
      <c r="D83" s="51"/>
      <c r="E83" s="51">
        <f>装备拆分分析表!AB27</f>
        <v>0</v>
      </c>
      <c r="F83" s="51">
        <f>装备拆分分析表!Y27</f>
        <v>0</v>
      </c>
    </row>
    <row r="84" spans="1:6" x14ac:dyDescent="0.15">
      <c r="A84" s="44">
        <f t="shared" si="1"/>
        <v>332</v>
      </c>
      <c r="B84" s="51">
        <f>装备拆分分析表!Z28</f>
        <v>0</v>
      </c>
      <c r="C84" s="51">
        <f>装备拆分分析表!AA28</f>
        <v>0</v>
      </c>
      <c r="D84" s="51"/>
      <c r="E84" s="51">
        <f>装备拆分分析表!AB28</f>
        <v>0</v>
      </c>
      <c r="F84" s="51">
        <f>装备拆分分析表!Y28</f>
        <v>110.66666666666669</v>
      </c>
    </row>
    <row r="85" spans="1:6" x14ac:dyDescent="0.15">
      <c r="A85" s="44">
        <f t="shared" si="1"/>
        <v>333</v>
      </c>
      <c r="B85" s="51">
        <f>装备拆分分析表!Z29</f>
        <v>0</v>
      </c>
      <c r="C85" s="51">
        <f>装备拆分分析表!AA29</f>
        <v>0</v>
      </c>
      <c r="D85" s="51"/>
      <c r="E85" s="51">
        <f>装备拆分分析表!AB29</f>
        <v>18.266666666666666</v>
      </c>
      <c r="F85" s="51">
        <f>装备拆分分析表!Y29</f>
        <v>0</v>
      </c>
    </row>
    <row r="86" spans="1:6" x14ac:dyDescent="0.15">
      <c r="A86" s="44">
        <f t="shared" si="1"/>
        <v>334</v>
      </c>
      <c r="B86" s="51">
        <f>装备拆分分析表!Z30</f>
        <v>0</v>
      </c>
      <c r="C86" s="51">
        <f>装备拆分分析表!AA30</f>
        <v>0</v>
      </c>
      <c r="D86" s="51"/>
      <c r="E86" s="51">
        <f>装备拆分分析表!AB30</f>
        <v>13.7</v>
      </c>
      <c r="F86" s="51">
        <f>装备拆分分析表!Y30</f>
        <v>0</v>
      </c>
    </row>
    <row r="87" spans="1:6" x14ac:dyDescent="0.15">
      <c r="A87" s="44">
        <f t="shared" si="1"/>
        <v>335</v>
      </c>
      <c r="B87" s="51">
        <f>装备拆分分析表!Z31</f>
        <v>0</v>
      </c>
      <c r="C87" s="51">
        <f>装备拆分分析表!AA31</f>
        <v>0</v>
      </c>
      <c r="D87" s="51"/>
      <c r="E87" s="51">
        <f>装备拆分分析表!AB31</f>
        <v>0</v>
      </c>
      <c r="F87" s="51">
        <f>装备拆分分析表!Y31</f>
        <v>69.166666666666671</v>
      </c>
    </row>
    <row r="88" spans="1:6" x14ac:dyDescent="0.15">
      <c r="A88" s="44">
        <f t="shared" si="1"/>
        <v>336</v>
      </c>
      <c r="B88" s="51">
        <f>装备拆分分析表!Z32</f>
        <v>0</v>
      </c>
      <c r="C88" s="51">
        <f>装备拆分分析表!AA32</f>
        <v>0</v>
      </c>
      <c r="D88" s="51"/>
      <c r="E88" s="51">
        <f>装备拆分分析表!AB32</f>
        <v>3.0444444444444443</v>
      </c>
      <c r="F88" s="51">
        <f>装备拆分分析表!Y32</f>
        <v>27.666666666666671</v>
      </c>
    </row>
    <row r="89" spans="1:6" x14ac:dyDescent="0.15">
      <c r="A89" s="44">
        <f t="shared" si="1"/>
        <v>341</v>
      </c>
      <c r="B89" s="51">
        <f>装备拆分分析表!Z35</f>
        <v>16.561111111111114</v>
      </c>
      <c r="C89" s="51">
        <f>装备拆分分析表!AA35</f>
        <v>16.561111111111114</v>
      </c>
      <c r="D89" s="51"/>
      <c r="E89" s="51">
        <f>装备拆分分析表!AB35</f>
        <v>0</v>
      </c>
      <c r="F89" s="51">
        <f>装备拆分分析表!Y35</f>
        <v>0</v>
      </c>
    </row>
    <row r="90" spans="1:6" x14ac:dyDescent="0.15">
      <c r="A90" s="44">
        <f t="shared" si="1"/>
        <v>342</v>
      </c>
      <c r="B90" s="51">
        <f>装备拆分分析表!Z36</f>
        <v>0</v>
      </c>
      <c r="C90" s="51">
        <f>装备拆分分析表!AA36</f>
        <v>0</v>
      </c>
      <c r="D90" s="51"/>
      <c r="E90" s="51">
        <f>装备拆分分析表!AB36</f>
        <v>0</v>
      </c>
      <c r="F90" s="51">
        <f>装备拆分分析表!Y36</f>
        <v>164.8</v>
      </c>
    </row>
    <row r="91" spans="1:6" x14ac:dyDescent="0.15">
      <c r="A91" s="44">
        <f t="shared" si="1"/>
        <v>343</v>
      </c>
      <c r="B91" s="51">
        <f>装备拆分分析表!Z37</f>
        <v>0</v>
      </c>
      <c r="C91" s="51">
        <f>装备拆分分析表!AA37</f>
        <v>0</v>
      </c>
      <c r="D91" s="51"/>
      <c r="E91" s="51">
        <f>装备拆分分析表!AB37</f>
        <v>27.2</v>
      </c>
      <c r="F91" s="51">
        <f>装备拆分分析表!Y37</f>
        <v>0</v>
      </c>
    </row>
    <row r="92" spans="1:6" x14ac:dyDescent="0.15">
      <c r="A92" s="44">
        <f t="shared" si="1"/>
        <v>344</v>
      </c>
      <c r="B92" s="51">
        <f>装备拆分分析表!Z38</f>
        <v>0</v>
      </c>
      <c r="C92" s="51">
        <f>装备拆分分析表!AA38</f>
        <v>0</v>
      </c>
      <c r="D92" s="51"/>
      <c r="E92" s="51">
        <f>装备拆分分析表!AB38</f>
        <v>20.400000000000002</v>
      </c>
      <c r="F92" s="51">
        <f>装备拆分分析表!Y38</f>
        <v>0</v>
      </c>
    </row>
    <row r="93" spans="1:6" x14ac:dyDescent="0.15">
      <c r="A93" s="44">
        <f t="shared" si="1"/>
        <v>345</v>
      </c>
      <c r="B93" s="51">
        <f>装备拆分分析表!Z39</f>
        <v>0</v>
      </c>
      <c r="C93" s="51">
        <f>装备拆分分析表!AA39</f>
        <v>0</v>
      </c>
      <c r="D93" s="51"/>
      <c r="E93" s="51">
        <f>装备拆分分析表!AB39</f>
        <v>0</v>
      </c>
      <c r="F93" s="51">
        <f>装备拆分分析表!Y39</f>
        <v>103</v>
      </c>
    </row>
    <row r="94" spans="1:6" x14ac:dyDescent="0.15">
      <c r="A94" s="44">
        <f t="shared" si="1"/>
        <v>346</v>
      </c>
      <c r="B94" s="51">
        <f>装备拆分分析表!Z40</f>
        <v>0</v>
      </c>
      <c r="C94" s="51">
        <f>装备拆分分析表!AA40</f>
        <v>0</v>
      </c>
      <c r="D94" s="51"/>
      <c r="E94" s="51">
        <f>装备拆分分析表!AB40</f>
        <v>4.5333333333333341</v>
      </c>
      <c r="F94" s="51">
        <f>装备拆分分析表!Y40</f>
        <v>41.2</v>
      </c>
    </row>
    <row r="95" spans="1:6" x14ac:dyDescent="0.15">
      <c r="A95" s="44">
        <f t="shared" si="1"/>
        <v>401</v>
      </c>
      <c r="B95" s="51">
        <f>装备拆分分析表!AG3</f>
        <v>2.5999999999999996</v>
      </c>
      <c r="C95" s="51">
        <f>装备拆分分析表!AH3</f>
        <v>2.5999999999999996</v>
      </c>
      <c r="D95" s="51"/>
      <c r="E95" s="51">
        <f>装备拆分分析表!AI3</f>
        <v>0</v>
      </c>
      <c r="F95" s="51">
        <f>装备拆分分析表!AF3</f>
        <v>0</v>
      </c>
    </row>
    <row r="96" spans="1:6" x14ac:dyDescent="0.15">
      <c r="A96" s="44">
        <f t="shared" si="1"/>
        <v>402</v>
      </c>
      <c r="B96" s="51">
        <f>装备拆分分析表!AG4</f>
        <v>0</v>
      </c>
      <c r="C96" s="51">
        <f>装备拆分分析表!AH4</f>
        <v>0</v>
      </c>
      <c r="D96" s="51"/>
      <c r="E96" s="51">
        <f>装备拆分分析表!AI4</f>
        <v>0</v>
      </c>
      <c r="F96" s="51">
        <f>装备拆分分析表!AF4</f>
        <v>14.666666666666666</v>
      </c>
    </row>
    <row r="97" spans="1:6" x14ac:dyDescent="0.15">
      <c r="A97" s="44">
        <f t="shared" si="1"/>
        <v>403</v>
      </c>
      <c r="B97" s="51">
        <f>装备拆分分析表!AG5</f>
        <v>0</v>
      </c>
      <c r="C97" s="51">
        <f>装备拆分分析表!AH5</f>
        <v>0</v>
      </c>
      <c r="D97" s="51"/>
      <c r="E97" s="51">
        <f>装备拆分分析表!AI5</f>
        <v>3.2222222222222223</v>
      </c>
      <c r="F97" s="51">
        <f>装备拆分分析表!AF5</f>
        <v>0</v>
      </c>
    </row>
    <row r="98" spans="1:6" x14ac:dyDescent="0.15">
      <c r="A98" s="44">
        <f t="shared" si="1"/>
        <v>404</v>
      </c>
      <c r="B98" s="51">
        <f>装备拆分分析表!AG6</f>
        <v>0</v>
      </c>
      <c r="C98" s="51">
        <f>装备拆分分析表!AH6</f>
        <v>0</v>
      </c>
      <c r="D98" s="51"/>
      <c r="E98" s="51">
        <f>装备拆分分析表!AI6</f>
        <v>1.9333333333333333</v>
      </c>
      <c r="F98" s="51">
        <f>装备拆分分析表!AF6</f>
        <v>0</v>
      </c>
    </row>
    <row r="99" spans="1:6" x14ac:dyDescent="0.15">
      <c r="A99" s="44">
        <f t="shared" ref="A99:A130" si="2">A69+100</f>
        <v>405</v>
      </c>
      <c r="B99" s="51">
        <f>装备拆分分析表!AG7</f>
        <v>0</v>
      </c>
      <c r="C99" s="51">
        <f>装备拆分分析表!AH7</f>
        <v>0.8666666666666667</v>
      </c>
      <c r="D99" s="51"/>
      <c r="E99" s="51">
        <f>装备拆分分析表!AI7</f>
        <v>0</v>
      </c>
      <c r="F99" s="51">
        <f>装备拆分分析表!AF7</f>
        <v>8.7999999999999989</v>
      </c>
    </row>
    <row r="100" spans="1:6" x14ac:dyDescent="0.15">
      <c r="A100" s="44">
        <f t="shared" si="2"/>
        <v>406</v>
      </c>
      <c r="B100" s="51">
        <f>装备拆分分析表!AG8</f>
        <v>0</v>
      </c>
      <c r="C100" s="51">
        <f>装备拆分分析表!AH8</f>
        <v>0</v>
      </c>
      <c r="D100" s="51"/>
      <c r="E100" s="51">
        <f>装备拆分分析表!AI8</f>
        <v>1.9333333333333333</v>
      </c>
      <c r="F100" s="51">
        <f>装备拆分分析表!AF8</f>
        <v>5.8666666666666671</v>
      </c>
    </row>
    <row r="101" spans="1:6" x14ac:dyDescent="0.15">
      <c r="A101" s="44">
        <f t="shared" si="2"/>
        <v>411</v>
      </c>
      <c r="B101" s="51">
        <f>装备拆分分析表!AG11</f>
        <v>3.7333333333333334</v>
      </c>
      <c r="C101" s="51">
        <f>装备拆分分析表!AH11</f>
        <v>3.7333333333333334</v>
      </c>
      <c r="D101" s="51"/>
      <c r="E101" s="51">
        <f>装备拆分分析表!AI11</f>
        <v>0</v>
      </c>
      <c r="F101" s="51">
        <f>装备拆分分析表!AF11</f>
        <v>0</v>
      </c>
    </row>
    <row r="102" spans="1:6" x14ac:dyDescent="0.15">
      <c r="A102" s="44">
        <f t="shared" si="2"/>
        <v>412</v>
      </c>
      <c r="B102" s="51">
        <f>装备拆分分析表!AG12</f>
        <v>0</v>
      </c>
      <c r="C102" s="51">
        <f>装备拆分分析表!AH12</f>
        <v>0</v>
      </c>
      <c r="D102" s="51"/>
      <c r="E102" s="51">
        <f>装备拆分分析表!AI12</f>
        <v>0</v>
      </c>
      <c r="F102" s="51">
        <f>装备拆分分析表!AF12</f>
        <v>21.166666666666668</v>
      </c>
    </row>
    <row r="103" spans="1:6" x14ac:dyDescent="0.15">
      <c r="A103" s="44">
        <f t="shared" si="2"/>
        <v>413</v>
      </c>
      <c r="B103" s="51">
        <f>装备拆分分析表!AG13</f>
        <v>0</v>
      </c>
      <c r="C103" s="51">
        <f>装备拆分分析表!AH13</f>
        <v>0</v>
      </c>
      <c r="D103" s="51"/>
      <c r="E103" s="51">
        <f>装备拆分分析表!AI13</f>
        <v>4.666666666666667</v>
      </c>
      <c r="F103" s="51">
        <f>装备拆分分析表!AF13</f>
        <v>0</v>
      </c>
    </row>
    <row r="104" spans="1:6" x14ac:dyDescent="0.15">
      <c r="A104" s="44">
        <f t="shared" si="2"/>
        <v>414</v>
      </c>
      <c r="B104" s="51">
        <f>装备拆分分析表!AG14</f>
        <v>0</v>
      </c>
      <c r="C104" s="51">
        <f>装备拆分分析表!AH14</f>
        <v>0</v>
      </c>
      <c r="D104" s="51"/>
      <c r="E104" s="51">
        <f>装备拆分分析表!AI14</f>
        <v>2.8000000000000003</v>
      </c>
      <c r="F104" s="51">
        <f>装备拆分分析表!AF14</f>
        <v>0</v>
      </c>
    </row>
    <row r="105" spans="1:6" x14ac:dyDescent="0.15">
      <c r="A105" s="44">
        <f t="shared" si="2"/>
        <v>415</v>
      </c>
      <c r="B105" s="51">
        <f>装备拆分分析表!AG15</f>
        <v>0</v>
      </c>
      <c r="C105" s="51">
        <f>装备拆分分析表!AH15</f>
        <v>1.2444444444444445</v>
      </c>
      <c r="D105" s="51"/>
      <c r="E105" s="51">
        <f>装备拆分分析表!AI15</f>
        <v>0</v>
      </c>
      <c r="F105" s="51">
        <f>装备拆分分析表!AF15</f>
        <v>12.700000000000001</v>
      </c>
    </row>
    <row r="106" spans="1:6" x14ac:dyDescent="0.15">
      <c r="A106" s="44">
        <f t="shared" si="2"/>
        <v>416</v>
      </c>
      <c r="B106" s="51">
        <f>装备拆分分析表!AG16</f>
        <v>0</v>
      </c>
      <c r="C106" s="51">
        <f>装备拆分分析表!AH16</f>
        <v>0</v>
      </c>
      <c r="D106" s="51"/>
      <c r="E106" s="51">
        <f>装备拆分分析表!AI16</f>
        <v>2.8000000000000003</v>
      </c>
      <c r="F106" s="51">
        <f>装备拆分分析表!AF16</f>
        <v>8.4666666666666668</v>
      </c>
    </row>
    <row r="107" spans="1:6" x14ac:dyDescent="0.15">
      <c r="A107" s="44">
        <f t="shared" si="2"/>
        <v>421</v>
      </c>
      <c r="B107" s="51">
        <f>装备拆分分析表!AG19</f>
        <v>5.6000000000000005</v>
      </c>
      <c r="C107" s="51">
        <f>装备拆分分析表!AH19</f>
        <v>5.6000000000000005</v>
      </c>
      <c r="D107" s="51"/>
      <c r="E107" s="51">
        <f>装备拆分分析表!AI19</f>
        <v>0</v>
      </c>
      <c r="F107" s="51">
        <f>装备拆分分析表!AF19</f>
        <v>0</v>
      </c>
    </row>
    <row r="108" spans="1:6" x14ac:dyDescent="0.15">
      <c r="A108" s="44">
        <f t="shared" si="2"/>
        <v>422</v>
      </c>
      <c r="B108" s="51">
        <f>装备拆分分析表!AG20</f>
        <v>0</v>
      </c>
      <c r="C108" s="51">
        <f>装备拆分分析表!AH20</f>
        <v>0</v>
      </c>
      <c r="D108" s="51"/>
      <c r="E108" s="51">
        <f>装备拆分分析表!AI20</f>
        <v>0</v>
      </c>
      <c r="F108" s="51">
        <f>装备拆分分析表!AF20</f>
        <v>31.888888888888889</v>
      </c>
    </row>
    <row r="109" spans="1:6" x14ac:dyDescent="0.15">
      <c r="A109" s="44">
        <f t="shared" si="2"/>
        <v>423</v>
      </c>
      <c r="B109" s="51">
        <f>装备拆分分析表!AG21</f>
        <v>0</v>
      </c>
      <c r="C109" s="51">
        <f>装备拆分分析表!AH21</f>
        <v>0</v>
      </c>
      <c r="D109" s="51"/>
      <c r="E109" s="51">
        <f>装备拆分分析表!AI21</f>
        <v>7</v>
      </c>
      <c r="F109" s="51">
        <f>装备拆分分析表!AF21</f>
        <v>0</v>
      </c>
    </row>
    <row r="110" spans="1:6" x14ac:dyDescent="0.15">
      <c r="A110" s="44">
        <f t="shared" si="2"/>
        <v>424</v>
      </c>
      <c r="B110" s="51">
        <f>装备拆分分析表!AG22</f>
        <v>0</v>
      </c>
      <c r="C110" s="51">
        <f>装备拆分分析表!AH22</f>
        <v>0</v>
      </c>
      <c r="D110" s="51"/>
      <c r="E110" s="51">
        <f>装备拆分分析表!AI22</f>
        <v>4.2</v>
      </c>
      <c r="F110" s="51">
        <f>装备拆分分析表!AF22</f>
        <v>0</v>
      </c>
    </row>
    <row r="111" spans="1:6" x14ac:dyDescent="0.15">
      <c r="A111" s="44">
        <f t="shared" si="2"/>
        <v>425</v>
      </c>
      <c r="B111" s="51">
        <f>装备拆分分析表!AG23</f>
        <v>0</v>
      </c>
      <c r="C111" s="51">
        <f>装备拆分分析表!AH23</f>
        <v>1.8666666666666669</v>
      </c>
      <c r="D111" s="51"/>
      <c r="E111" s="51">
        <f>装备拆分分析表!AI23</f>
        <v>0</v>
      </c>
      <c r="F111" s="51">
        <f>装备拆分分析表!AF23</f>
        <v>19.133333333333333</v>
      </c>
    </row>
    <row r="112" spans="1:6" x14ac:dyDescent="0.15">
      <c r="A112" s="44">
        <f t="shared" si="2"/>
        <v>426</v>
      </c>
      <c r="B112" s="51">
        <f>装备拆分分析表!AG24</f>
        <v>0</v>
      </c>
      <c r="C112" s="51">
        <f>装备拆分分析表!AH24</f>
        <v>0</v>
      </c>
      <c r="D112" s="51"/>
      <c r="E112" s="51">
        <f>装备拆分分析表!AI24</f>
        <v>4.2</v>
      </c>
      <c r="F112" s="51">
        <f>装备拆分分析表!AF24</f>
        <v>12.755555555555556</v>
      </c>
    </row>
    <row r="113" spans="1:6" x14ac:dyDescent="0.15">
      <c r="A113" s="44">
        <f t="shared" si="2"/>
        <v>431</v>
      </c>
      <c r="B113" s="51">
        <f>装备拆分分析表!AG27</f>
        <v>12.133333333333333</v>
      </c>
      <c r="C113" s="51">
        <f>装备拆分分析表!AH27</f>
        <v>12.133333333333333</v>
      </c>
      <c r="D113" s="51"/>
      <c r="E113" s="51">
        <f>装备拆分分析表!AI27</f>
        <v>0</v>
      </c>
      <c r="F113" s="51">
        <f>装备拆分分析表!AF27</f>
        <v>0</v>
      </c>
    </row>
    <row r="114" spans="1:6" x14ac:dyDescent="0.15">
      <c r="A114" s="44">
        <f t="shared" si="2"/>
        <v>432</v>
      </c>
      <c r="B114" s="51">
        <f>装备拆分分析表!AG28</f>
        <v>0</v>
      </c>
      <c r="C114" s="51">
        <f>装备拆分分析表!AH28</f>
        <v>0</v>
      </c>
      <c r="D114" s="51"/>
      <c r="E114" s="51">
        <f>装备拆分分析表!AI28</f>
        <v>0</v>
      </c>
      <c r="F114" s="51">
        <f>装备拆分分析表!AF28</f>
        <v>69.166666666666671</v>
      </c>
    </row>
    <row r="115" spans="1:6" x14ac:dyDescent="0.15">
      <c r="A115" s="44">
        <f t="shared" si="2"/>
        <v>433</v>
      </c>
      <c r="B115" s="51">
        <f>装备拆分分析表!AG29</f>
        <v>0</v>
      </c>
      <c r="C115" s="51">
        <f>装备拆分分析表!AH29</f>
        <v>0</v>
      </c>
      <c r="D115" s="51"/>
      <c r="E115" s="51">
        <f>装备拆分分析表!AI29</f>
        <v>15.222222222222221</v>
      </c>
      <c r="F115" s="51">
        <f>装备拆分分析表!AF29</f>
        <v>0</v>
      </c>
    </row>
    <row r="116" spans="1:6" x14ac:dyDescent="0.15">
      <c r="A116" s="44">
        <f t="shared" si="2"/>
        <v>434</v>
      </c>
      <c r="B116" s="51">
        <f>装备拆分分析表!AG30</f>
        <v>0</v>
      </c>
      <c r="C116" s="51">
        <f>装备拆分分析表!AH30</f>
        <v>0</v>
      </c>
      <c r="D116" s="51"/>
      <c r="E116" s="51">
        <f>装备拆分分析表!AI30</f>
        <v>9.1333333333333329</v>
      </c>
      <c r="F116" s="51">
        <f>装备拆分分析表!AF30</f>
        <v>0</v>
      </c>
    </row>
    <row r="117" spans="1:6" x14ac:dyDescent="0.15">
      <c r="A117" s="44">
        <f t="shared" si="2"/>
        <v>435</v>
      </c>
      <c r="B117" s="51">
        <f>装备拆分分析表!AG31</f>
        <v>0</v>
      </c>
      <c r="C117" s="51">
        <f>装备拆分分析表!AH31</f>
        <v>4.0444444444444443</v>
      </c>
      <c r="D117" s="51"/>
      <c r="E117" s="51">
        <f>装备拆分分析表!AI31</f>
        <v>0</v>
      </c>
      <c r="F117" s="51">
        <f>装备拆分分析表!AF31</f>
        <v>41.5</v>
      </c>
    </row>
    <row r="118" spans="1:6" x14ac:dyDescent="0.15">
      <c r="A118" s="44">
        <f t="shared" si="2"/>
        <v>436</v>
      </c>
      <c r="B118" s="51">
        <f>装备拆分分析表!AG32</f>
        <v>0</v>
      </c>
      <c r="C118" s="51">
        <f>装备拆分分析表!AH32</f>
        <v>0</v>
      </c>
      <c r="D118" s="51"/>
      <c r="E118" s="51">
        <f>装备拆分分析表!AI32</f>
        <v>9.1333333333333329</v>
      </c>
      <c r="F118" s="51">
        <f>装备拆分分析表!AF32</f>
        <v>27.666666666666671</v>
      </c>
    </row>
    <row r="119" spans="1:6" x14ac:dyDescent="0.15">
      <c r="A119" s="44">
        <f t="shared" si="2"/>
        <v>441</v>
      </c>
      <c r="B119" s="51">
        <f>装备拆分分析表!AG35</f>
        <v>18.066666666666666</v>
      </c>
      <c r="C119" s="51">
        <f>装备拆分分析表!AH35</f>
        <v>18.066666666666666</v>
      </c>
      <c r="D119" s="51"/>
      <c r="E119" s="51">
        <f>装备拆分分析表!AI35</f>
        <v>0</v>
      </c>
      <c r="F119" s="51">
        <f>装备拆分分析表!AF35</f>
        <v>0</v>
      </c>
    </row>
    <row r="120" spans="1:6" x14ac:dyDescent="0.15">
      <c r="A120" s="44">
        <f t="shared" si="2"/>
        <v>442</v>
      </c>
      <c r="B120" s="51">
        <f>装备拆分分析表!AG36</f>
        <v>0</v>
      </c>
      <c r="C120" s="51">
        <f>装备拆分分析表!AH36</f>
        <v>0</v>
      </c>
      <c r="D120" s="51"/>
      <c r="E120" s="51">
        <f>装备拆分分析表!AI36</f>
        <v>0</v>
      </c>
      <c r="F120" s="51">
        <f>装备拆分分析表!AF36</f>
        <v>103</v>
      </c>
    </row>
    <row r="121" spans="1:6" x14ac:dyDescent="0.15">
      <c r="A121" s="44">
        <f t="shared" si="2"/>
        <v>443</v>
      </c>
      <c r="B121" s="51">
        <f>装备拆分分析表!AG37</f>
        <v>0</v>
      </c>
      <c r="C121" s="51">
        <f>装备拆分分析表!AH37</f>
        <v>0</v>
      </c>
      <c r="D121" s="51"/>
      <c r="E121" s="51">
        <f>装备拆分分析表!AI37</f>
        <v>22.666666666666668</v>
      </c>
      <c r="F121" s="51">
        <f>装备拆分分析表!AF37</f>
        <v>0</v>
      </c>
    </row>
    <row r="122" spans="1:6" x14ac:dyDescent="0.15">
      <c r="A122" s="44">
        <f t="shared" si="2"/>
        <v>444</v>
      </c>
      <c r="B122" s="51">
        <f>装备拆分分析表!AG38</f>
        <v>0</v>
      </c>
      <c r="C122" s="51">
        <f>装备拆分分析表!AH38</f>
        <v>0</v>
      </c>
      <c r="D122" s="51"/>
      <c r="E122" s="51">
        <f>装备拆分分析表!AI38</f>
        <v>13.6</v>
      </c>
      <c r="F122" s="51">
        <f>装备拆分分析表!AF38</f>
        <v>0</v>
      </c>
    </row>
    <row r="123" spans="1:6" x14ac:dyDescent="0.15">
      <c r="A123" s="44">
        <f t="shared" si="2"/>
        <v>445</v>
      </c>
      <c r="B123" s="51">
        <f>装备拆分分析表!AG39</f>
        <v>0</v>
      </c>
      <c r="C123" s="51">
        <f>装备拆分分析表!AH39</f>
        <v>6.0222222222222221</v>
      </c>
      <c r="D123" s="51"/>
      <c r="E123" s="51">
        <f>装备拆分分析表!AI39</f>
        <v>0</v>
      </c>
      <c r="F123" s="51">
        <f>装备拆分分析表!AF39</f>
        <v>61.8</v>
      </c>
    </row>
    <row r="124" spans="1:6" x14ac:dyDescent="0.15">
      <c r="A124" s="44">
        <f t="shared" si="2"/>
        <v>446</v>
      </c>
      <c r="B124" s="51">
        <f>装备拆分分析表!AG40</f>
        <v>0</v>
      </c>
      <c r="C124" s="51">
        <f>装备拆分分析表!AH40</f>
        <v>0</v>
      </c>
      <c r="D124" s="51"/>
      <c r="E124" s="51">
        <f>装备拆分分析表!AI40</f>
        <v>13.6</v>
      </c>
      <c r="F124" s="51">
        <f>装备拆分分析表!AF40</f>
        <v>41.2</v>
      </c>
    </row>
    <row r="125" spans="1:6" x14ac:dyDescent="0.15">
      <c r="A125" s="44">
        <v>10101</v>
      </c>
      <c r="B125" s="51">
        <f>装备拆分分析表!L42</f>
        <v>68.8</v>
      </c>
      <c r="C125" s="51">
        <f>装备拆分分析表!M42</f>
        <v>34.4</v>
      </c>
      <c r="D125" s="51"/>
      <c r="E125" s="51">
        <f>装备拆分分析表!N42</f>
        <v>0</v>
      </c>
      <c r="F125" s="51">
        <f>装备拆分分析表!K42</f>
        <v>0</v>
      </c>
    </row>
    <row r="126" spans="1:6" x14ac:dyDescent="0.15">
      <c r="A126" s="44">
        <v>10102</v>
      </c>
      <c r="B126" s="51">
        <f>装备拆分分析表!L43</f>
        <v>0</v>
      </c>
      <c r="C126" s="51">
        <f>装备拆分分析表!M43</f>
        <v>0</v>
      </c>
      <c r="D126" s="51"/>
      <c r="E126" s="51">
        <f>装备拆分分析表!N43</f>
        <v>0</v>
      </c>
      <c r="F126" s="51">
        <f>装备拆分分析表!K43</f>
        <v>294.5</v>
      </c>
    </row>
    <row r="127" spans="1:6" x14ac:dyDescent="0.15">
      <c r="A127" s="44">
        <v>10103</v>
      </c>
      <c r="B127" s="51">
        <f>装备拆分分析表!L44</f>
        <v>0</v>
      </c>
      <c r="C127" s="51">
        <f>装备拆分分析表!M44</f>
        <v>0</v>
      </c>
      <c r="D127" s="51"/>
      <c r="E127" s="51">
        <f>装备拆分分析表!N44</f>
        <v>51.800000000000004</v>
      </c>
      <c r="F127" s="51">
        <f>装备拆分分析表!K44</f>
        <v>0</v>
      </c>
    </row>
    <row r="128" spans="1:6" x14ac:dyDescent="0.15">
      <c r="A128" s="44">
        <v>10104</v>
      </c>
      <c r="B128" s="51">
        <f>装备拆分分析表!L45</f>
        <v>8.6</v>
      </c>
      <c r="C128" s="51">
        <f>装备拆分分析表!M45</f>
        <v>0</v>
      </c>
      <c r="D128" s="51"/>
      <c r="E128" s="51">
        <f>装备拆分分析表!N45</f>
        <v>38.85</v>
      </c>
      <c r="F128" s="51">
        <f>装备拆分分析表!K45</f>
        <v>0</v>
      </c>
    </row>
    <row r="129" spans="1:6" x14ac:dyDescent="0.15">
      <c r="A129" s="44">
        <v>10105</v>
      </c>
      <c r="B129" s="51">
        <f>装备拆分分析表!L46</f>
        <v>0</v>
      </c>
      <c r="C129" s="51">
        <f>装备拆分分析表!M46</f>
        <v>17.2</v>
      </c>
      <c r="D129" s="51"/>
      <c r="E129" s="51">
        <f>装备拆分分析表!N46</f>
        <v>0</v>
      </c>
      <c r="F129" s="51">
        <f>装备拆分分析表!K46</f>
        <v>235.60000000000002</v>
      </c>
    </row>
    <row r="130" spans="1:6" x14ac:dyDescent="0.15">
      <c r="A130" s="44">
        <v>10106</v>
      </c>
      <c r="B130" s="51">
        <f>装备拆分分析表!L47</f>
        <v>34.4</v>
      </c>
      <c r="C130" s="51">
        <f>装备拆分分析表!M47</f>
        <v>0</v>
      </c>
      <c r="D130" s="51"/>
      <c r="E130" s="51">
        <f>装备拆分分析表!N47</f>
        <v>0</v>
      </c>
      <c r="F130" s="51">
        <f>装备拆分分析表!K47</f>
        <v>58.900000000000006</v>
      </c>
    </row>
    <row r="131" spans="1:6" x14ac:dyDescent="0.15">
      <c r="A131" s="44">
        <v>10111</v>
      </c>
      <c r="B131" s="51">
        <f>装备拆分分析表!L48</f>
        <v>104.58907200000002</v>
      </c>
      <c r="C131" s="51">
        <f>装备拆分分析表!M48</f>
        <v>52.294536000000008</v>
      </c>
      <c r="D131" s="51"/>
      <c r="E131" s="51">
        <f>装备拆分分析表!N48</f>
        <v>0</v>
      </c>
      <c r="F131" s="51">
        <f>装备拆分分析表!K48</f>
        <v>0</v>
      </c>
    </row>
    <row r="132" spans="1:6" x14ac:dyDescent="0.15">
      <c r="A132" s="44">
        <v>10112</v>
      </c>
      <c r="B132" s="51">
        <f>装备拆分分析表!L49</f>
        <v>0</v>
      </c>
      <c r="C132" s="51">
        <f>装备拆分分析表!M49</f>
        <v>0</v>
      </c>
      <c r="D132" s="51"/>
      <c r="E132" s="51">
        <f>装备拆分分析表!N49</f>
        <v>0</v>
      </c>
      <c r="F132" s="51">
        <f>装备拆分分析表!K49</f>
        <v>447.69595500000003</v>
      </c>
    </row>
    <row r="133" spans="1:6" x14ac:dyDescent="0.15">
      <c r="A133" s="44">
        <v>10113</v>
      </c>
      <c r="B133" s="51">
        <f>装备拆分分析表!L50</f>
        <v>0</v>
      </c>
      <c r="C133" s="51">
        <f>装备拆分分析表!M50</f>
        <v>0</v>
      </c>
      <c r="D133" s="51"/>
      <c r="E133" s="51">
        <f>装备拆分分析表!N50</f>
        <v>78.74584200000001</v>
      </c>
      <c r="F133" s="51">
        <f>装备拆分分析表!K50</f>
        <v>0</v>
      </c>
    </row>
    <row r="134" spans="1:6" x14ac:dyDescent="0.15">
      <c r="A134" s="44">
        <v>10114</v>
      </c>
      <c r="B134" s="51">
        <f>装备拆分分析表!L51</f>
        <v>13.073634000000002</v>
      </c>
      <c r="C134" s="51">
        <f>装备拆分分析表!M51</f>
        <v>0</v>
      </c>
      <c r="D134" s="51"/>
      <c r="E134" s="51">
        <f>装备拆分分析表!N51</f>
        <v>59.059381500000001</v>
      </c>
      <c r="F134" s="51">
        <f>装备拆分分析表!K51</f>
        <v>0</v>
      </c>
    </row>
    <row r="135" spans="1:6" x14ac:dyDescent="0.15">
      <c r="A135" s="44">
        <v>10115</v>
      </c>
      <c r="B135" s="51">
        <f>装备拆分分析表!L52</f>
        <v>0</v>
      </c>
      <c r="C135" s="51">
        <f>装备拆分分析表!M52</f>
        <v>26.147268000000004</v>
      </c>
      <c r="D135" s="51"/>
      <c r="E135" s="51">
        <f>装备拆分分析表!N52</f>
        <v>0</v>
      </c>
      <c r="F135" s="51">
        <f>装备拆分分析表!K52</f>
        <v>358.15676400000007</v>
      </c>
    </row>
    <row r="136" spans="1:6" x14ac:dyDescent="0.15">
      <c r="A136" s="44">
        <v>10116</v>
      </c>
      <c r="B136" s="51">
        <f>装备拆分分析表!L53</f>
        <v>52.294536000000008</v>
      </c>
      <c r="C136" s="51">
        <f>装备拆分分析表!M53</f>
        <v>0</v>
      </c>
      <c r="D136" s="51"/>
      <c r="E136" s="51">
        <f>装备拆分分析表!N53</f>
        <v>0</v>
      </c>
      <c r="F136" s="51">
        <f>装备拆分分析表!K53</f>
        <v>89.539191000000017</v>
      </c>
    </row>
    <row r="137" spans="1:6" x14ac:dyDescent="0.15">
      <c r="A137" s="44">
        <v>10121</v>
      </c>
      <c r="B137" s="51">
        <f>装备拆分分析表!L54</f>
        <v>164.05438156800005</v>
      </c>
      <c r="C137" s="51">
        <f>装备拆分分析表!M54</f>
        <v>82.027190784000027</v>
      </c>
      <c r="D137" s="51"/>
      <c r="E137" s="51">
        <f>装备拆分分析表!N54</f>
        <v>0</v>
      </c>
      <c r="F137" s="51">
        <f>装备拆分分析表!K54</f>
        <v>0</v>
      </c>
    </row>
    <row r="138" spans="1:6" x14ac:dyDescent="0.15">
      <c r="A138" s="44">
        <v>10122</v>
      </c>
      <c r="B138" s="51">
        <f>装备拆分分析表!L55</f>
        <v>0</v>
      </c>
      <c r="C138" s="51">
        <f>装备拆分分析表!M55</f>
        <v>0</v>
      </c>
      <c r="D138" s="51"/>
      <c r="E138" s="51">
        <f>装备拆分分析表!N55</f>
        <v>0</v>
      </c>
      <c r="F138" s="51">
        <f>装备拆分分析表!K55</f>
        <v>702.2385955200001</v>
      </c>
    </row>
    <row r="139" spans="1:6" x14ac:dyDescent="0.15">
      <c r="A139" s="44">
        <v>10123</v>
      </c>
      <c r="B139" s="51">
        <f>装备拆分分析表!L56</f>
        <v>0</v>
      </c>
      <c r="C139" s="51">
        <f>装备拆分分析表!M56</f>
        <v>0</v>
      </c>
      <c r="D139" s="51"/>
      <c r="E139" s="51">
        <f>装备拆分分析表!N56</f>
        <v>123.51768844800002</v>
      </c>
      <c r="F139" s="51">
        <f>装备拆分分析表!K56</f>
        <v>0</v>
      </c>
    </row>
    <row r="140" spans="1:6" x14ac:dyDescent="0.15">
      <c r="A140" s="44">
        <v>10124</v>
      </c>
      <c r="B140" s="51">
        <f>装备拆分分析表!L57</f>
        <v>20.506797696000007</v>
      </c>
      <c r="C140" s="51">
        <f>装备拆分分析表!M57</f>
        <v>0</v>
      </c>
      <c r="D140" s="51"/>
      <c r="E140" s="51">
        <f>装备拆分分析表!N57</f>
        <v>92.638266336000001</v>
      </c>
      <c r="F140" s="51">
        <f>装备拆分分析表!K57</f>
        <v>0</v>
      </c>
    </row>
    <row r="141" spans="1:6" x14ac:dyDescent="0.15">
      <c r="A141" s="44">
        <v>10125</v>
      </c>
      <c r="B141" s="51">
        <f>装备拆分分析表!L58</f>
        <v>0</v>
      </c>
      <c r="C141" s="51">
        <f>装备拆分分析表!M58</f>
        <v>41.013595392000013</v>
      </c>
      <c r="D141" s="51"/>
      <c r="E141" s="51">
        <f>装备拆分分析表!N58</f>
        <v>0</v>
      </c>
      <c r="F141" s="51">
        <f>装备拆分分析表!K58</f>
        <v>561.79087641600006</v>
      </c>
    </row>
    <row r="142" spans="1:6" x14ac:dyDescent="0.15">
      <c r="A142" s="44">
        <v>10126</v>
      </c>
      <c r="B142" s="51">
        <f>装备拆分分析表!L59</f>
        <v>82.027190784000027</v>
      </c>
      <c r="C142" s="51">
        <f>装备拆分分析表!M59</f>
        <v>0</v>
      </c>
      <c r="D142" s="51"/>
      <c r="E142" s="51">
        <f>装备拆分分析表!N59</f>
        <v>0</v>
      </c>
      <c r="F142" s="51">
        <f>装备拆分分析表!K59</f>
        <v>140.44771910400002</v>
      </c>
    </row>
    <row r="143" spans="1:6" x14ac:dyDescent="0.15">
      <c r="A143" s="44">
        <v>10131</v>
      </c>
      <c r="B143" s="51">
        <f>装备拆分分析表!L60</f>
        <v>292.014235841328</v>
      </c>
      <c r="C143" s="51">
        <f>装备拆分分析表!M60</f>
        <v>146.007117920664</v>
      </c>
      <c r="D143" s="51"/>
      <c r="E143" s="51">
        <f>装备拆分分析表!N60</f>
        <v>0</v>
      </c>
      <c r="F143" s="51">
        <f>装备拆分分析表!K60</f>
        <v>0</v>
      </c>
    </row>
    <row r="144" spans="1:6" x14ac:dyDescent="0.15">
      <c r="A144" s="44">
        <v>10132</v>
      </c>
      <c r="B144" s="51">
        <f>装备拆分分析表!L61</f>
        <v>0</v>
      </c>
      <c r="C144" s="51">
        <f>装备拆分分析表!M61</f>
        <v>0</v>
      </c>
      <c r="D144" s="51"/>
      <c r="E144" s="51">
        <f>装备拆分分析表!N61</f>
        <v>0</v>
      </c>
      <c r="F144" s="51">
        <f>装备拆分分析表!K61</f>
        <v>1249.973727547545</v>
      </c>
    </row>
    <row r="145" spans="1:6" x14ac:dyDescent="0.15">
      <c r="A145" s="44">
        <v>10133</v>
      </c>
      <c r="B145" s="51">
        <f>装备拆分分析表!L62</f>
        <v>0</v>
      </c>
      <c r="C145" s="51">
        <f>装备拆分分析表!M62</f>
        <v>0</v>
      </c>
      <c r="D145" s="51"/>
      <c r="E145" s="51">
        <f>装备拆分分析表!N62</f>
        <v>219.85955547355803</v>
      </c>
      <c r="F145" s="51">
        <f>装备拆分分析表!K62</f>
        <v>0</v>
      </c>
    </row>
    <row r="146" spans="1:6" x14ac:dyDescent="0.15">
      <c r="A146" s="44">
        <v>10134</v>
      </c>
      <c r="B146" s="51">
        <f>装备拆分分析表!L63</f>
        <v>36.501779480166</v>
      </c>
      <c r="C146" s="51">
        <f>装备拆分分析表!M63</f>
        <v>0</v>
      </c>
      <c r="D146" s="51"/>
      <c r="E146" s="51">
        <f>装备拆分分析表!N63</f>
        <v>164.89466660516851</v>
      </c>
      <c r="F146" s="51">
        <f>装备拆分分析表!K63</f>
        <v>0</v>
      </c>
    </row>
    <row r="147" spans="1:6" x14ac:dyDescent="0.15">
      <c r="A147" s="44">
        <v>10135</v>
      </c>
      <c r="B147" s="51">
        <f>装备拆分分析表!L64</f>
        <v>0</v>
      </c>
      <c r="C147" s="51">
        <f>装备拆分分析表!M64</f>
        <v>73.003558960332001</v>
      </c>
      <c r="D147" s="51"/>
      <c r="E147" s="51">
        <f>装备拆分分析表!N64</f>
        <v>0</v>
      </c>
      <c r="F147" s="51">
        <f>装备拆分分析表!K64</f>
        <v>999.97898203803607</v>
      </c>
    </row>
    <row r="148" spans="1:6" x14ac:dyDescent="0.15">
      <c r="A148" s="44">
        <v>10136</v>
      </c>
      <c r="B148" s="51">
        <f>装备拆分分析表!L65</f>
        <v>146.007117920664</v>
      </c>
      <c r="C148" s="51">
        <f>装备拆分分析表!M65</f>
        <v>0</v>
      </c>
      <c r="D148" s="51"/>
      <c r="E148" s="51">
        <f>装备拆分分析表!N65</f>
        <v>0</v>
      </c>
      <c r="F148" s="51">
        <f>装备拆分分析表!K65</f>
        <v>249.99474550950902</v>
      </c>
    </row>
    <row r="149" spans="1:6" x14ac:dyDescent="0.15">
      <c r="A149" s="44">
        <v>10141</v>
      </c>
      <c r="B149" s="51">
        <f>装备拆分分析表!L66</f>
        <v>524.90682024155024</v>
      </c>
      <c r="C149" s="51">
        <f>装备拆分分析表!M66</f>
        <v>262.45341012077512</v>
      </c>
      <c r="D149" s="51"/>
      <c r="E149" s="51">
        <f>装备拆分分析表!N66</f>
        <v>0</v>
      </c>
      <c r="F149" s="51">
        <f>装备拆分分析表!K66</f>
        <v>0</v>
      </c>
    </row>
    <row r="150" spans="1:6" x14ac:dyDescent="0.15">
      <c r="A150" s="44">
        <v>10142</v>
      </c>
      <c r="B150" s="51">
        <f>装备拆分分析表!L67</f>
        <v>0</v>
      </c>
      <c r="C150" s="51">
        <f>装备拆分分析表!M67</f>
        <v>0</v>
      </c>
      <c r="D150" s="51"/>
      <c r="E150" s="51">
        <f>装备拆分分析表!N67</f>
        <v>0</v>
      </c>
      <c r="F150" s="51">
        <f>装备拆分分析表!K67</f>
        <v>2246.8758511793103</v>
      </c>
    </row>
    <row r="151" spans="1:6" x14ac:dyDescent="0.15">
      <c r="A151" s="44">
        <v>10143</v>
      </c>
      <c r="B151" s="51">
        <f>装备拆分分析表!L68</f>
        <v>0</v>
      </c>
      <c r="C151" s="51">
        <f>装备拆分分析表!M68</f>
        <v>0</v>
      </c>
      <c r="D151" s="51"/>
      <c r="E151" s="51">
        <f>装备拆分分析表!N68</f>
        <v>395.20600710046955</v>
      </c>
      <c r="F151" s="51">
        <f>装备拆分分析表!K68</f>
        <v>0</v>
      </c>
    </row>
    <row r="152" spans="1:6" x14ac:dyDescent="0.15">
      <c r="A152" s="44">
        <v>10144</v>
      </c>
      <c r="B152" s="51">
        <f>装备拆分分析表!L69</f>
        <v>65.613352530193779</v>
      </c>
      <c r="C152" s="51">
        <f>装备拆分分析表!M69</f>
        <v>0</v>
      </c>
      <c r="D152" s="51"/>
      <c r="E152" s="51">
        <f>装备拆分分析表!N69</f>
        <v>296.40450532535215</v>
      </c>
      <c r="F152" s="51">
        <f>装备拆分分析表!K69</f>
        <v>0</v>
      </c>
    </row>
    <row r="153" spans="1:6" x14ac:dyDescent="0.15">
      <c r="A153" s="44">
        <v>10145</v>
      </c>
      <c r="B153" s="51">
        <f>装备拆分分析表!L70</f>
        <v>0</v>
      </c>
      <c r="C153" s="51">
        <f>装备拆分分析表!M70</f>
        <v>131.22670506038756</v>
      </c>
      <c r="D153" s="51"/>
      <c r="E153" s="51">
        <f>装备拆分分析表!N70</f>
        <v>0</v>
      </c>
      <c r="F153" s="51">
        <f>装备拆分分析表!K70</f>
        <v>1797.5006809434483</v>
      </c>
    </row>
    <row r="154" spans="1:6" x14ac:dyDescent="0.15">
      <c r="A154" s="44">
        <v>10146</v>
      </c>
      <c r="B154" s="51">
        <f>装备拆分分析表!L71</f>
        <v>262.45341012077512</v>
      </c>
      <c r="C154" s="51">
        <f>装备拆分分析表!M71</f>
        <v>0</v>
      </c>
      <c r="D154" s="51"/>
      <c r="E154" s="51">
        <f>装备拆分分析表!N71</f>
        <v>0</v>
      </c>
      <c r="F154" s="51">
        <f>装备拆分分析表!K71</f>
        <v>449.37517023586207</v>
      </c>
    </row>
    <row r="155" spans="1:6" x14ac:dyDescent="0.15">
      <c r="A155" s="44">
        <f t="shared" ref="A155:A186" si="3">A125+100</f>
        <v>10201</v>
      </c>
      <c r="B155" s="51">
        <f>装备拆分分析表!S42</f>
        <v>34.4</v>
      </c>
      <c r="C155" s="51">
        <f>装备拆分分析表!T42</f>
        <v>68.8</v>
      </c>
      <c r="D155" s="51"/>
      <c r="E155" s="51">
        <f>装备拆分分析表!U42</f>
        <v>0</v>
      </c>
      <c r="F155" s="51">
        <f>装备拆分分析表!R42</f>
        <v>0</v>
      </c>
    </row>
    <row r="156" spans="1:6" x14ac:dyDescent="0.15">
      <c r="A156" s="44">
        <f t="shared" si="3"/>
        <v>10202</v>
      </c>
      <c r="B156" s="51">
        <f>装备拆分分析表!S43</f>
        <v>0</v>
      </c>
      <c r="C156" s="51">
        <f>装备拆分分析表!T43</f>
        <v>0</v>
      </c>
      <c r="D156" s="51"/>
      <c r="E156" s="51">
        <f>装备拆分分析表!U43</f>
        <v>0</v>
      </c>
      <c r="F156" s="51">
        <f>装备拆分分析表!R43</f>
        <v>294.5</v>
      </c>
    </row>
    <row r="157" spans="1:6" x14ac:dyDescent="0.15">
      <c r="A157" s="44">
        <f t="shared" si="3"/>
        <v>10203</v>
      </c>
      <c r="B157" s="51">
        <f>装备拆分分析表!S44</f>
        <v>0</v>
      </c>
      <c r="C157" s="51">
        <f>装备拆分分析表!T44</f>
        <v>0</v>
      </c>
      <c r="D157" s="51"/>
      <c r="E157" s="51">
        <f>装备拆分分析表!U44</f>
        <v>51.800000000000004</v>
      </c>
      <c r="F157" s="51">
        <f>装备拆分分析表!R44</f>
        <v>0</v>
      </c>
    </row>
    <row r="158" spans="1:6" x14ac:dyDescent="0.15">
      <c r="A158" s="44">
        <f t="shared" si="3"/>
        <v>10204</v>
      </c>
      <c r="B158" s="51">
        <f>装备拆分分析表!S45</f>
        <v>0</v>
      </c>
      <c r="C158" s="51">
        <f>装备拆分分析表!T45</f>
        <v>8.6</v>
      </c>
      <c r="D158" s="51"/>
      <c r="E158" s="51">
        <f>装备拆分分析表!U45</f>
        <v>38.85</v>
      </c>
      <c r="F158" s="51">
        <f>装备拆分分析表!R45</f>
        <v>0</v>
      </c>
    </row>
    <row r="159" spans="1:6" x14ac:dyDescent="0.15">
      <c r="A159" s="44">
        <f t="shared" si="3"/>
        <v>10205</v>
      </c>
      <c r="B159" s="51">
        <f>装备拆分分析表!S46</f>
        <v>17.2</v>
      </c>
      <c r="C159" s="51">
        <f>装备拆分分析表!T46</f>
        <v>0</v>
      </c>
      <c r="D159" s="51"/>
      <c r="E159" s="51">
        <f>装备拆分分析表!U46</f>
        <v>0</v>
      </c>
      <c r="F159" s="51">
        <f>装备拆分分析表!R46</f>
        <v>235.60000000000002</v>
      </c>
    </row>
    <row r="160" spans="1:6" x14ac:dyDescent="0.15">
      <c r="A160" s="44">
        <f t="shared" si="3"/>
        <v>10206</v>
      </c>
      <c r="B160" s="51">
        <f>装备拆分分析表!S47</f>
        <v>0</v>
      </c>
      <c r="C160" s="51">
        <f>装备拆分分析表!T47</f>
        <v>34.4</v>
      </c>
      <c r="D160" s="51"/>
      <c r="E160" s="51">
        <f>装备拆分分析表!U47</f>
        <v>0</v>
      </c>
      <c r="F160" s="51">
        <f>装备拆分分析表!R47</f>
        <v>58.900000000000006</v>
      </c>
    </row>
    <row r="161" spans="1:6" x14ac:dyDescent="0.15">
      <c r="A161" s="44">
        <f t="shared" si="3"/>
        <v>10211</v>
      </c>
      <c r="B161" s="51">
        <f>装备拆分分析表!S48</f>
        <v>52.294536000000008</v>
      </c>
      <c r="C161" s="51">
        <f>装备拆分分析表!T48</f>
        <v>104.58907200000002</v>
      </c>
      <c r="D161" s="51"/>
      <c r="E161" s="51">
        <f>装备拆分分析表!U48</f>
        <v>0</v>
      </c>
      <c r="F161" s="51">
        <f>装备拆分分析表!R48</f>
        <v>0</v>
      </c>
    </row>
    <row r="162" spans="1:6" x14ac:dyDescent="0.15">
      <c r="A162" s="44">
        <f t="shared" si="3"/>
        <v>10212</v>
      </c>
      <c r="B162" s="51">
        <f>装备拆分分析表!S49</f>
        <v>0</v>
      </c>
      <c r="C162" s="51">
        <f>装备拆分分析表!T49</f>
        <v>0</v>
      </c>
      <c r="D162" s="51"/>
      <c r="E162" s="51">
        <f>装备拆分分析表!U49</f>
        <v>0</v>
      </c>
      <c r="F162" s="51">
        <f>装备拆分分析表!R49</f>
        <v>447.69595500000003</v>
      </c>
    </row>
    <row r="163" spans="1:6" x14ac:dyDescent="0.15">
      <c r="A163" s="44">
        <f t="shared" si="3"/>
        <v>10213</v>
      </c>
      <c r="B163" s="51">
        <f>装备拆分分析表!S50</f>
        <v>0</v>
      </c>
      <c r="C163" s="51">
        <f>装备拆分分析表!T50</f>
        <v>0</v>
      </c>
      <c r="D163" s="51"/>
      <c r="E163" s="51">
        <f>装备拆分分析表!U50</f>
        <v>78.74584200000001</v>
      </c>
      <c r="F163" s="51">
        <f>装备拆分分析表!R50</f>
        <v>0</v>
      </c>
    </row>
    <row r="164" spans="1:6" x14ac:dyDescent="0.15">
      <c r="A164" s="44">
        <f t="shared" si="3"/>
        <v>10214</v>
      </c>
      <c r="B164" s="51">
        <f>装备拆分分析表!S51</f>
        <v>0</v>
      </c>
      <c r="C164" s="51">
        <f>装备拆分分析表!T51</f>
        <v>13.073634000000002</v>
      </c>
      <c r="D164" s="51"/>
      <c r="E164" s="51">
        <f>装备拆分分析表!U51</f>
        <v>59.059381500000001</v>
      </c>
      <c r="F164" s="51">
        <f>装备拆分分析表!R51</f>
        <v>0</v>
      </c>
    </row>
    <row r="165" spans="1:6" x14ac:dyDescent="0.15">
      <c r="A165" s="44">
        <f t="shared" si="3"/>
        <v>10215</v>
      </c>
      <c r="B165" s="51">
        <f>装备拆分分析表!S52</f>
        <v>26.147268000000004</v>
      </c>
      <c r="C165" s="51">
        <f>装备拆分分析表!T52</f>
        <v>0</v>
      </c>
      <c r="D165" s="51"/>
      <c r="E165" s="51">
        <f>装备拆分分析表!U52</f>
        <v>0</v>
      </c>
      <c r="F165" s="51">
        <f>装备拆分分析表!R52</f>
        <v>358.15676400000007</v>
      </c>
    </row>
    <row r="166" spans="1:6" x14ac:dyDescent="0.15">
      <c r="A166" s="44">
        <f t="shared" si="3"/>
        <v>10216</v>
      </c>
      <c r="B166" s="51">
        <f>装备拆分分析表!S53</f>
        <v>0</v>
      </c>
      <c r="C166" s="51">
        <f>装备拆分分析表!T53</f>
        <v>52.294536000000008</v>
      </c>
      <c r="D166" s="51"/>
      <c r="E166" s="51">
        <f>装备拆分分析表!U53</f>
        <v>0</v>
      </c>
      <c r="F166" s="51">
        <f>装备拆分分析表!R53</f>
        <v>89.539191000000017</v>
      </c>
    </row>
    <row r="167" spans="1:6" x14ac:dyDescent="0.15">
      <c r="A167" s="44">
        <f t="shared" si="3"/>
        <v>10221</v>
      </c>
      <c r="B167" s="51">
        <f>装备拆分分析表!S54</f>
        <v>82.027190784000027</v>
      </c>
      <c r="C167" s="51">
        <f>装备拆分分析表!T54</f>
        <v>164.05438156800005</v>
      </c>
      <c r="D167" s="51"/>
      <c r="E167" s="51">
        <f>装备拆分分析表!U54</f>
        <v>0</v>
      </c>
      <c r="F167" s="51">
        <f>装备拆分分析表!R54</f>
        <v>0</v>
      </c>
    </row>
    <row r="168" spans="1:6" x14ac:dyDescent="0.15">
      <c r="A168" s="44">
        <f t="shared" si="3"/>
        <v>10222</v>
      </c>
      <c r="B168" s="51">
        <f>装备拆分分析表!S55</f>
        <v>0</v>
      </c>
      <c r="C168" s="51">
        <f>装备拆分分析表!T55</f>
        <v>0</v>
      </c>
      <c r="D168" s="51"/>
      <c r="E168" s="51">
        <f>装备拆分分析表!U55</f>
        <v>0</v>
      </c>
      <c r="F168" s="51">
        <f>装备拆分分析表!R55</f>
        <v>702.2385955200001</v>
      </c>
    </row>
    <row r="169" spans="1:6" x14ac:dyDescent="0.15">
      <c r="A169" s="44">
        <f t="shared" si="3"/>
        <v>10223</v>
      </c>
      <c r="B169" s="51">
        <f>装备拆分分析表!S56</f>
        <v>0</v>
      </c>
      <c r="C169" s="51">
        <f>装备拆分分析表!T56</f>
        <v>0</v>
      </c>
      <c r="D169" s="51"/>
      <c r="E169" s="51">
        <f>装备拆分分析表!U56</f>
        <v>123.51768844800002</v>
      </c>
      <c r="F169" s="51">
        <f>装备拆分分析表!R56</f>
        <v>0</v>
      </c>
    </row>
    <row r="170" spans="1:6" x14ac:dyDescent="0.15">
      <c r="A170" s="44">
        <f t="shared" si="3"/>
        <v>10224</v>
      </c>
      <c r="B170" s="51">
        <f>装备拆分分析表!S57</f>
        <v>0</v>
      </c>
      <c r="C170" s="51">
        <f>装备拆分分析表!T57</f>
        <v>20.506797696000007</v>
      </c>
      <c r="D170" s="51"/>
      <c r="E170" s="51">
        <f>装备拆分分析表!U57</f>
        <v>92.638266336000001</v>
      </c>
      <c r="F170" s="51">
        <f>装备拆分分析表!R57</f>
        <v>0</v>
      </c>
    </row>
    <row r="171" spans="1:6" x14ac:dyDescent="0.15">
      <c r="A171" s="44">
        <f t="shared" si="3"/>
        <v>10225</v>
      </c>
      <c r="B171" s="51">
        <f>装备拆分分析表!S58</f>
        <v>41.013595392000013</v>
      </c>
      <c r="C171" s="51">
        <f>装备拆分分析表!T58</f>
        <v>0</v>
      </c>
      <c r="D171" s="51"/>
      <c r="E171" s="51">
        <f>装备拆分分析表!U58</f>
        <v>0</v>
      </c>
      <c r="F171" s="51">
        <f>装备拆分分析表!R58</f>
        <v>561.79087641600006</v>
      </c>
    </row>
    <row r="172" spans="1:6" x14ac:dyDescent="0.15">
      <c r="A172" s="44">
        <f t="shared" si="3"/>
        <v>10226</v>
      </c>
      <c r="B172" s="51">
        <f>装备拆分分析表!S59</f>
        <v>0</v>
      </c>
      <c r="C172" s="51">
        <f>装备拆分分析表!T59</f>
        <v>82.027190784000027</v>
      </c>
      <c r="D172" s="51"/>
      <c r="E172" s="51">
        <f>装备拆分分析表!U59</f>
        <v>0</v>
      </c>
      <c r="F172" s="51">
        <f>装备拆分分析表!R59</f>
        <v>140.44771910400002</v>
      </c>
    </row>
    <row r="173" spans="1:6" x14ac:dyDescent="0.15">
      <c r="A173" s="44">
        <f t="shared" si="3"/>
        <v>10231</v>
      </c>
      <c r="B173" s="51">
        <f>装备拆分分析表!S60</f>
        <v>146.007117920664</v>
      </c>
      <c r="C173" s="51">
        <f>装备拆分分析表!T60</f>
        <v>292.014235841328</v>
      </c>
      <c r="D173" s="51"/>
      <c r="E173" s="51">
        <f>装备拆分分析表!U60</f>
        <v>0</v>
      </c>
      <c r="F173" s="51">
        <f>装备拆分分析表!R60</f>
        <v>0</v>
      </c>
    </row>
    <row r="174" spans="1:6" x14ac:dyDescent="0.15">
      <c r="A174" s="44">
        <f t="shared" si="3"/>
        <v>10232</v>
      </c>
      <c r="B174" s="51">
        <f>装备拆分分析表!S61</f>
        <v>0</v>
      </c>
      <c r="C174" s="51">
        <f>装备拆分分析表!T61</f>
        <v>0</v>
      </c>
      <c r="D174" s="51"/>
      <c r="E174" s="51">
        <f>装备拆分分析表!U61</f>
        <v>0</v>
      </c>
      <c r="F174" s="51">
        <f>装备拆分分析表!R61</f>
        <v>1249.973727547545</v>
      </c>
    </row>
    <row r="175" spans="1:6" x14ac:dyDescent="0.15">
      <c r="A175" s="44">
        <f t="shared" si="3"/>
        <v>10233</v>
      </c>
      <c r="B175" s="51">
        <f>装备拆分分析表!S62</f>
        <v>0</v>
      </c>
      <c r="C175" s="51">
        <f>装备拆分分析表!T62</f>
        <v>0</v>
      </c>
      <c r="D175" s="51"/>
      <c r="E175" s="51">
        <f>装备拆分分析表!U62</f>
        <v>219.85955547355803</v>
      </c>
      <c r="F175" s="51">
        <f>装备拆分分析表!R62</f>
        <v>0</v>
      </c>
    </row>
    <row r="176" spans="1:6" x14ac:dyDescent="0.15">
      <c r="A176" s="44">
        <f t="shared" si="3"/>
        <v>10234</v>
      </c>
      <c r="B176" s="51">
        <f>装备拆分分析表!S63</f>
        <v>0</v>
      </c>
      <c r="C176" s="51">
        <f>装备拆分分析表!T63</f>
        <v>36.501779480166</v>
      </c>
      <c r="D176" s="51"/>
      <c r="E176" s="51">
        <f>装备拆分分析表!U63</f>
        <v>164.89466660516851</v>
      </c>
      <c r="F176" s="51">
        <f>装备拆分分析表!R63</f>
        <v>0</v>
      </c>
    </row>
    <row r="177" spans="1:6" x14ac:dyDescent="0.15">
      <c r="A177" s="44">
        <f t="shared" si="3"/>
        <v>10235</v>
      </c>
      <c r="B177" s="51">
        <f>装备拆分分析表!S64</f>
        <v>73.003558960332001</v>
      </c>
      <c r="C177" s="51">
        <f>装备拆分分析表!T64</f>
        <v>0</v>
      </c>
      <c r="D177" s="51"/>
      <c r="E177" s="51">
        <f>装备拆分分析表!U64</f>
        <v>0</v>
      </c>
      <c r="F177" s="51">
        <f>装备拆分分析表!R64</f>
        <v>999.97898203803607</v>
      </c>
    </row>
    <row r="178" spans="1:6" x14ac:dyDescent="0.15">
      <c r="A178" s="44">
        <f t="shared" si="3"/>
        <v>10236</v>
      </c>
      <c r="B178" s="51">
        <f>装备拆分分析表!S65</f>
        <v>0</v>
      </c>
      <c r="C178" s="51">
        <f>装备拆分分析表!T65</f>
        <v>146.007117920664</v>
      </c>
      <c r="D178" s="51"/>
      <c r="E178" s="51">
        <f>装备拆分分析表!U65</f>
        <v>0</v>
      </c>
      <c r="F178" s="51">
        <f>装备拆分分析表!R65</f>
        <v>249.99474550950902</v>
      </c>
    </row>
    <row r="179" spans="1:6" x14ac:dyDescent="0.15">
      <c r="A179" s="44">
        <f t="shared" si="3"/>
        <v>10241</v>
      </c>
      <c r="B179" s="51">
        <f>装备拆分分析表!S66</f>
        <v>262.45341012077512</v>
      </c>
      <c r="C179" s="51">
        <f>装备拆分分析表!T66</f>
        <v>524.90682024155024</v>
      </c>
      <c r="D179" s="51"/>
      <c r="E179" s="51">
        <f>装备拆分分析表!U66</f>
        <v>0</v>
      </c>
      <c r="F179" s="51">
        <f>装备拆分分析表!R66</f>
        <v>0</v>
      </c>
    </row>
    <row r="180" spans="1:6" x14ac:dyDescent="0.15">
      <c r="A180" s="44">
        <f t="shared" si="3"/>
        <v>10242</v>
      </c>
      <c r="B180" s="51">
        <f>装备拆分分析表!S67</f>
        <v>0</v>
      </c>
      <c r="C180" s="51">
        <f>装备拆分分析表!T67</f>
        <v>0</v>
      </c>
      <c r="D180" s="51"/>
      <c r="E180" s="51">
        <f>装备拆分分析表!U67</f>
        <v>0</v>
      </c>
      <c r="F180" s="51">
        <f>装备拆分分析表!R67</f>
        <v>2246.8758511793103</v>
      </c>
    </row>
    <row r="181" spans="1:6" x14ac:dyDescent="0.15">
      <c r="A181" s="44">
        <f t="shared" si="3"/>
        <v>10243</v>
      </c>
      <c r="B181" s="51">
        <f>装备拆分分析表!S68</f>
        <v>0</v>
      </c>
      <c r="C181" s="51">
        <f>装备拆分分析表!T68</f>
        <v>0</v>
      </c>
      <c r="D181" s="51"/>
      <c r="E181" s="51">
        <f>装备拆分分析表!U68</f>
        <v>395.20600710046955</v>
      </c>
      <c r="F181" s="51">
        <f>装备拆分分析表!R68</f>
        <v>0</v>
      </c>
    </row>
    <row r="182" spans="1:6" x14ac:dyDescent="0.15">
      <c r="A182" s="44">
        <f t="shared" si="3"/>
        <v>10244</v>
      </c>
      <c r="B182" s="51">
        <f>装备拆分分析表!S69</f>
        <v>0</v>
      </c>
      <c r="C182" s="51">
        <f>装备拆分分析表!T69</f>
        <v>65.613352530193779</v>
      </c>
      <c r="D182" s="51"/>
      <c r="E182" s="51">
        <f>装备拆分分析表!U69</f>
        <v>296.40450532535215</v>
      </c>
      <c r="F182" s="51">
        <f>装备拆分分析表!R69</f>
        <v>0</v>
      </c>
    </row>
    <row r="183" spans="1:6" x14ac:dyDescent="0.15">
      <c r="A183" s="44">
        <f t="shared" si="3"/>
        <v>10245</v>
      </c>
      <c r="B183" s="51">
        <f>装备拆分分析表!S70</f>
        <v>131.22670506038756</v>
      </c>
      <c r="C183" s="51">
        <f>装备拆分分析表!T70</f>
        <v>0</v>
      </c>
      <c r="D183" s="51"/>
      <c r="E183" s="51">
        <f>装备拆分分析表!U70</f>
        <v>0</v>
      </c>
      <c r="F183" s="51">
        <f>装备拆分分析表!R70</f>
        <v>1797.5006809434483</v>
      </c>
    </row>
    <row r="184" spans="1:6" x14ac:dyDescent="0.15">
      <c r="A184" s="44">
        <f t="shared" si="3"/>
        <v>10246</v>
      </c>
      <c r="B184" s="51">
        <f>装备拆分分析表!S71</f>
        <v>0</v>
      </c>
      <c r="C184" s="51">
        <f>装备拆分分析表!T71</f>
        <v>262.45341012077512</v>
      </c>
      <c r="D184" s="51"/>
      <c r="E184" s="51">
        <f>装备拆分分析表!U71</f>
        <v>0</v>
      </c>
      <c r="F184" s="51">
        <f>装备拆分分析表!R71</f>
        <v>449.37517023586207</v>
      </c>
    </row>
    <row r="185" spans="1:6" x14ac:dyDescent="0.15">
      <c r="A185" s="44">
        <f t="shared" si="3"/>
        <v>10301</v>
      </c>
      <c r="B185" s="51">
        <f>装备拆分分析表!Z42</f>
        <v>47.300000000000004</v>
      </c>
      <c r="C185" s="51">
        <f>装备拆分分析表!AA42</f>
        <v>47.300000000000004</v>
      </c>
      <c r="D185" s="51"/>
      <c r="E185" s="51">
        <f>装备拆分分析表!AB42</f>
        <v>0</v>
      </c>
      <c r="F185" s="51">
        <f>装备拆分分析表!Y42</f>
        <v>0</v>
      </c>
    </row>
    <row r="186" spans="1:6" x14ac:dyDescent="0.15">
      <c r="A186" s="44">
        <f t="shared" si="3"/>
        <v>10302</v>
      </c>
      <c r="B186" s="51">
        <f>装备拆分分析表!Z43</f>
        <v>0</v>
      </c>
      <c r="C186" s="51">
        <f>装备拆分分析表!AA43</f>
        <v>0</v>
      </c>
      <c r="D186" s="51"/>
      <c r="E186" s="51">
        <f>装备拆分分析表!AB43</f>
        <v>0</v>
      </c>
      <c r="F186" s="51">
        <f>装备拆分分析表!Y43</f>
        <v>471.20000000000005</v>
      </c>
    </row>
    <row r="187" spans="1:6" x14ac:dyDescent="0.15">
      <c r="A187" s="44">
        <f t="shared" ref="A187:A218" si="4">A157+100</f>
        <v>10303</v>
      </c>
      <c r="B187" s="51">
        <f>装备拆分分析表!Z44</f>
        <v>0</v>
      </c>
      <c r="C187" s="51">
        <f>装备拆分分析表!AA44</f>
        <v>0</v>
      </c>
      <c r="D187" s="51"/>
      <c r="E187" s="51">
        <f>装备拆分分析表!AB44</f>
        <v>77.7</v>
      </c>
      <c r="F187" s="51">
        <f>装备拆分分析表!Y44</f>
        <v>0</v>
      </c>
    </row>
    <row r="188" spans="1:6" x14ac:dyDescent="0.15">
      <c r="A188" s="44">
        <f t="shared" si="4"/>
        <v>10304</v>
      </c>
      <c r="B188" s="51">
        <f>装备拆分分析表!Z45</f>
        <v>0</v>
      </c>
      <c r="C188" s="51">
        <f>装备拆分分析表!AA45</f>
        <v>0</v>
      </c>
      <c r="D188" s="51"/>
      <c r="E188" s="51">
        <f>装备拆分分析表!AB45</f>
        <v>58.274999999999999</v>
      </c>
      <c r="F188" s="51">
        <f>装备拆分分析表!Y45</f>
        <v>0</v>
      </c>
    </row>
    <row r="189" spans="1:6" x14ac:dyDescent="0.15">
      <c r="A189" s="44">
        <f t="shared" si="4"/>
        <v>10305</v>
      </c>
      <c r="B189" s="51">
        <f>装备拆分分析表!Z46</f>
        <v>0</v>
      </c>
      <c r="C189" s="51">
        <f>装备拆分分析表!AA46</f>
        <v>0</v>
      </c>
      <c r="D189" s="51"/>
      <c r="E189" s="51">
        <f>装备拆分分析表!AB46</f>
        <v>0</v>
      </c>
      <c r="F189" s="51">
        <f>装备拆分分析表!Y46</f>
        <v>294.5</v>
      </c>
    </row>
    <row r="190" spans="1:6" x14ac:dyDescent="0.15">
      <c r="A190" s="44">
        <f t="shared" si="4"/>
        <v>10306</v>
      </c>
      <c r="B190" s="51">
        <f>装备拆分分析表!Z47</f>
        <v>0</v>
      </c>
      <c r="C190" s="51">
        <f>装备拆分分析表!AA47</f>
        <v>0</v>
      </c>
      <c r="D190" s="51"/>
      <c r="E190" s="51">
        <f>装备拆分分析表!AB47</f>
        <v>12.950000000000001</v>
      </c>
      <c r="F190" s="51">
        <f>装备拆分分析表!Y47</f>
        <v>117.80000000000001</v>
      </c>
    </row>
    <row r="191" spans="1:6" x14ac:dyDescent="0.15">
      <c r="A191" s="44">
        <f t="shared" si="4"/>
        <v>10311</v>
      </c>
      <c r="B191" s="51">
        <f>装备拆分分析表!Z48</f>
        <v>71.90498700000002</v>
      </c>
      <c r="C191" s="51">
        <f>装备拆分分析表!AA48</f>
        <v>71.90498700000002</v>
      </c>
      <c r="D191" s="51"/>
      <c r="E191" s="51">
        <f>装备拆分分析表!AB48</f>
        <v>0</v>
      </c>
      <c r="F191" s="51">
        <f>装备拆分分析表!Y48</f>
        <v>0</v>
      </c>
    </row>
    <row r="192" spans="1:6" x14ac:dyDescent="0.15">
      <c r="A192" s="44">
        <f t="shared" si="4"/>
        <v>10312</v>
      </c>
      <c r="B192" s="51">
        <f>装备拆分分析表!Z49</f>
        <v>0</v>
      </c>
      <c r="C192" s="51">
        <f>装备拆分分析表!AA49</f>
        <v>0</v>
      </c>
      <c r="D192" s="51"/>
      <c r="E192" s="51">
        <f>装备拆分分析表!AB49</f>
        <v>0</v>
      </c>
      <c r="F192" s="51">
        <f>装备拆分分析表!Y49</f>
        <v>716.31352800000013</v>
      </c>
    </row>
    <row r="193" spans="1:6" x14ac:dyDescent="0.15">
      <c r="A193" s="44">
        <f t="shared" si="4"/>
        <v>10313</v>
      </c>
      <c r="B193" s="51">
        <f>装备拆分分析表!Z50</f>
        <v>0</v>
      </c>
      <c r="C193" s="51">
        <f>装备拆分分析表!AA50</f>
        <v>0</v>
      </c>
      <c r="D193" s="51"/>
      <c r="E193" s="51">
        <f>装备拆分分析表!AB50</f>
        <v>118.118763</v>
      </c>
      <c r="F193" s="51">
        <f>装备拆分分析表!Y50</f>
        <v>0</v>
      </c>
    </row>
    <row r="194" spans="1:6" x14ac:dyDescent="0.15">
      <c r="A194" s="44">
        <f t="shared" si="4"/>
        <v>10314</v>
      </c>
      <c r="B194" s="51">
        <f>装备拆分分析表!Z51</f>
        <v>0</v>
      </c>
      <c r="C194" s="51">
        <f>装备拆分分析表!AA51</f>
        <v>0</v>
      </c>
      <c r="D194" s="51"/>
      <c r="E194" s="51">
        <f>装备拆分分析表!AB51</f>
        <v>88.589072250000001</v>
      </c>
      <c r="F194" s="51">
        <f>装备拆分分析表!Y51</f>
        <v>0</v>
      </c>
    </row>
    <row r="195" spans="1:6" x14ac:dyDescent="0.15">
      <c r="A195" s="44">
        <f t="shared" si="4"/>
        <v>10315</v>
      </c>
      <c r="B195" s="51">
        <f>装备拆分分析表!Z52</f>
        <v>0</v>
      </c>
      <c r="C195" s="51">
        <f>装备拆分分析表!AA52</f>
        <v>0</v>
      </c>
      <c r="D195" s="51"/>
      <c r="E195" s="51">
        <f>装备拆分分析表!AB52</f>
        <v>0</v>
      </c>
      <c r="F195" s="51">
        <f>装备拆分分析表!Y52</f>
        <v>447.69595500000003</v>
      </c>
    </row>
    <row r="196" spans="1:6" x14ac:dyDescent="0.15">
      <c r="A196" s="44">
        <f t="shared" si="4"/>
        <v>10316</v>
      </c>
      <c r="B196" s="51">
        <f>装备拆分分析表!Z53</f>
        <v>0</v>
      </c>
      <c r="C196" s="51">
        <f>装备拆分分析表!AA53</f>
        <v>0</v>
      </c>
      <c r="D196" s="51"/>
      <c r="E196" s="51">
        <f>装备拆分分析表!AB53</f>
        <v>19.686460500000003</v>
      </c>
      <c r="F196" s="51">
        <f>装备拆分分析表!Y53</f>
        <v>179.07838200000003</v>
      </c>
    </row>
    <row r="197" spans="1:6" x14ac:dyDescent="0.15">
      <c r="A197" s="44">
        <f t="shared" si="4"/>
        <v>10321</v>
      </c>
      <c r="B197" s="51">
        <f>装备拆分分析表!Z54</f>
        <v>112.78738732800004</v>
      </c>
      <c r="C197" s="51">
        <f>装备拆分分析表!AA54</f>
        <v>112.78738732800004</v>
      </c>
      <c r="D197" s="51"/>
      <c r="E197" s="51">
        <f>装备拆分分析表!AB54</f>
        <v>0</v>
      </c>
      <c r="F197" s="51">
        <f>装备拆分分析表!Y54</f>
        <v>0</v>
      </c>
    </row>
    <row r="198" spans="1:6" x14ac:dyDescent="0.15">
      <c r="A198" s="44">
        <f t="shared" si="4"/>
        <v>10322</v>
      </c>
      <c r="B198" s="51">
        <f>装备拆分分析表!Z55</f>
        <v>0</v>
      </c>
      <c r="C198" s="51">
        <f>装备拆分分析表!AA55</f>
        <v>0</v>
      </c>
      <c r="D198" s="51"/>
      <c r="E198" s="51">
        <f>装备拆分分析表!AB55</f>
        <v>0</v>
      </c>
      <c r="F198" s="51">
        <f>装备拆分分析表!Y55</f>
        <v>1123.5817528320001</v>
      </c>
    </row>
    <row r="199" spans="1:6" x14ac:dyDescent="0.15">
      <c r="A199" s="44">
        <f t="shared" si="4"/>
        <v>10323</v>
      </c>
      <c r="B199" s="51">
        <f>装备拆分分析表!Z56</f>
        <v>0</v>
      </c>
      <c r="C199" s="51">
        <f>装备拆分分析表!AA56</f>
        <v>0</v>
      </c>
      <c r="D199" s="51"/>
      <c r="E199" s="51">
        <f>装备拆分分析表!AB56</f>
        <v>185.276532672</v>
      </c>
      <c r="F199" s="51">
        <f>装备拆分分析表!Y56</f>
        <v>0</v>
      </c>
    </row>
    <row r="200" spans="1:6" x14ac:dyDescent="0.15">
      <c r="A200" s="44">
        <f t="shared" si="4"/>
        <v>10324</v>
      </c>
      <c r="B200" s="51">
        <f>装备拆分分析表!Z57</f>
        <v>0</v>
      </c>
      <c r="C200" s="51">
        <f>装备拆分分析表!AA57</f>
        <v>0</v>
      </c>
      <c r="D200" s="51"/>
      <c r="E200" s="51">
        <f>装备拆分分析表!AB57</f>
        <v>138.95739950400002</v>
      </c>
      <c r="F200" s="51">
        <f>装备拆分分析表!Y57</f>
        <v>0</v>
      </c>
    </row>
    <row r="201" spans="1:6" x14ac:dyDescent="0.15">
      <c r="A201" s="44">
        <f t="shared" si="4"/>
        <v>10325</v>
      </c>
      <c r="B201" s="51">
        <f>装备拆分分析表!Z58</f>
        <v>0</v>
      </c>
      <c r="C201" s="51">
        <f>装备拆分分析表!AA58</f>
        <v>0</v>
      </c>
      <c r="D201" s="51"/>
      <c r="E201" s="51">
        <f>装备拆分分析表!AB58</f>
        <v>0</v>
      </c>
      <c r="F201" s="51">
        <f>装备拆分分析表!Y58</f>
        <v>702.2385955200001</v>
      </c>
    </row>
    <row r="202" spans="1:6" x14ac:dyDescent="0.15">
      <c r="A202" s="44">
        <f t="shared" si="4"/>
        <v>10326</v>
      </c>
      <c r="B202" s="51">
        <f>装备拆分分析表!Z59</f>
        <v>0</v>
      </c>
      <c r="C202" s="51">
        <f>装备拆分分析表!AA59</f>
        <v>0</v>
      </c>
      <c r="D202" s="51"/>
      <c r="E202" s="51">
        <f>装备拆分分析表!AB59</f>
        <v>30.879422112000004</v>
      </c>
      <c r="F202" s="51">
        <f>装备拆分分析表!Y59</f>
        <v>280.89543820800003</v>
      </c>
    </row>
    <row r="203" spans="1:6" x14ac:dyDescent="0.15">
      <c r="A203" s="44">
        <f t="shared" si="4"/>
        <v>10331</v>
      </c>
      <c r="B203" s="51">
        <f>装备拆分分析表!Z60</f>
        <v>200.75978714091301</v>
      </c>
      <c r="C203" s="51">
        <f>装备拆分分析表!AA60</f>
        <v>200.75978714091301</v>
      </c>
      <c r="D203" s="51"/>
      <c r="E203" s="51">
        <f>装备拆分分析表!AB54</f>
        <v>0</v>
      </c>
      <c r="F203" s="51">
        <f>装备拆分分析表!Y54</f>
        <v>0</v>
      </c>
    </row>
    <row r="204" spans="1:6" x14ac:dyDescent="0.15">
      <c r="A204" s="44">
        <f t="shared" si="4"/>
        <v>10332</v>
      </c>
      <c r="B204" s="51">
        <f>装备拆分分析表!Z61</f>
        <v>0</v>
      </c>
      <c r="C204" s="51">
        <f>装备拆分分析表!AA61</f>
        <v>0</v>
      </c>
      <c r="D204" s="51"/>
      <c r="E204" s="51">
        <f>装备拆分分析表!AB55</f>
        <v>0</v>
      </c>
      <c r="F204" s="51">
        <f>装备拆分分析表!Y55</f>
        <v>1123.5817528320001</v>
      </c>
    </row>
    <row r="205" spans="1:6" x14ac:dyDescent="0.15">
      <c r="A205" s="44">
        <f t="shared" si="4"/>
        <v>10333</v>
      </c>
      <c r="B205" s="51">
        <f>装备拆分分析表!Z62</f>
        <v>0</v>
      </c>
      <c r="C205" s="51">
        <f>装备拆分分析表!AA62</f>
        <v>0</v>
      </c>
      <c r="D205" s="51"/>
      <c r="E205" s="51">
        <f>装备拆分分析表!AB56</f>
        <v>185.276532672</v>
      </c>
      <c r="F205" s="51">
        <f>装备拆分分析表!Y56</f>
        <v>0</v>
      </c>
    </row>
    <row r="206" spans="1:6" x14ac:dyDescent="0.15">
      <c r="A206" s="44">
        <f t="shared" si="4"/>
        <v>10334</v>
      </c>
      <c r="B206" s="51">
        <f>装备拆分分析表!Z63</f>
        <v>0</v>
      </c>
      <c r="C206" s="51">
        <f>装备拆分分析表!AA63</f>
        <v>0</v>
      </c>
      <c r="D206" s="51"/>
      <c r="E206" s="51">
        <f>装备拆分分析表!AB57</f>
        <v>138.95739950400002</v>
      </c>
      <c r="F206" s="51">
        <f>装备拆分分析表!Y57</f>
        <v>0</v>
      </c>
    </row>
    <row r="207" spans="1:6" x14ac:dyDescent="0.15">
      <c r="A207" s="44">
        <f t="shared" si="4"/>
        <v>10335</v>
      </c>
      <c r="B207" s="51">
        <f>装备拆分分析表!Z64</f>
        <v>0</v>
      </c>
      <c r="C207" s="51">
        <f>装备拆分分析表!AA64</f>
        <v>0</v>
      </c>
      <c r="D207" s="51"/>
      <c r="E207" s="51">
        <f>装备拆分分析表!AB58</f>
        <v>0</v>
      </c>
      <c r="F207" s="51">
        <f>装备拆分分析表!Y58</f>
        <v>702.2385955200001</v>
      </c>
    </row>
    <row r="208" spans="1:6" x14ac:dyDescent="0.15">
      <c r="A208" s="44">
        <f t="shared" si="4"/>
        <v>10336</v>
      </c>
      <c r="B208" s="51">
        <f>装备拆分分析表!Z65</f>
        <v>0</v>
      </c>
      <c r="C208" s="51">
        <f>装备拆分分析表!AA65</f>
        <v>0</v>
      </c>
      <c r="D208" s="51"/>
      <c r="E208" s="51">
        <f>装备拆分分析表!AB59</f>
        <v>30.879422112000004</v>
      </c>
      <c r="F208" s="51">
        <f>装备拆分分析表!Y59</f>
        <v>280.89543820800003</v>
      </c>
    </row>
    <row r="209" spans="1:6" x14ac:dyDescent="0.15">
      <c r="A209" s="44">
        <f t="shared" si="4"/>
        <v>10341</v>
      </c>
      <c r="B209" s="51">
        <f>装备拆分分析表!Z66</f>
        <v>360.87343891606582</v>
      </c>
      <c r="C209" s="51">
        <f>装备拆分分析表!AA66</f>
        <v>360.87343891606582</v>
      </c>
      <c r="D209" s="51"/>
      <c r="E209" s="51">
        <f>装备拆分分析表!AB66</f>
        <v>0</v>
      </c>
      <c r="F209" s="51">
        <f>装备拆分分析表!Y66</f>
        <v>0</v>
      </c>
    </row>
    <row r="210" spans="1:6" x14ac:dyDescent="0.15">
      <c r="A210" s="44">
        <f t="shared" si="4"/>
        <v>10342</v>
      </c>
      <c r="B210" s="51">
        <f>装备拆分分析表!Z67</f>
        <v>0</v>
      </c>
      <c r="C210" s="51">
        <f>装备拆分分析表!AA67</f>
        <v>0</v>
      </c>
      <c r="D210" s="51"/>
      <c r="E210" s="51">
        <f>装备拆分分析表!AB67</f>
        <v>0</v>
      </c>
      <c r="F210" s="51">
        <f>装备拆分分析表!Y67</f>
        <v>3595.0013618868966</v>
      </c>
    </row>
    <row r="211" spans="1:6" x14ac:dyDescent="0.15">
      <c r="A211" s="44">
        <f t="shared" si="4"/>
        <v>10343</v>
      </c>
      <c r="B211" s="51">
        <f>装备拆分分析表!Z68</f>
        <v>0</v>
      </c>
      <c r="C211" s="51">
        <f>装备拆分分析表!AA68</f>
        <v>0</v>
      </c>
      <c r="D211" s="51"/>
      <c r="E211" s="51">
        <f>装备拆分分析表!AB68</f>
        <v>592.80901065070429</v>
      </c>
      <c r="F211" s="51">
        <f>装备拆分分析表!Y68</f>
        <v>0</v>
      </c>
    </row>
    <row r="212" spans="1:6" x14ac:dyDescent="0.15">
      <c r="A212" s="44">
        <f t="shared" si="4"/>
        <v>10344</v>
      </c>
      <c r="B212" s="51">
        <f>装备拆分分析表!Z69</f>
        <v>0</v>
      </c>
      <c r="C212" s="51">
        <f>装备拆分分析表!AA69</f>
        <v>0</v>
      </c>
      <c r="D212" s="51"/>
      <c r="E212" s="51">
        <f>装备拆分分析表!AB69</f>
        <v>444.60675798802822</v>
      </c>
      <c r="F212" s="51">
        <f>装备拆分分析表!Y69</f>
        <v>0</v>
      </c>
    </row>
    <row r="213" spans="1:6" x14ac:dyDescent="0.15">
      <c r="A213" s="44">
        <f t="shared" si="4"/>
        <v>10345</v>
      </c>
      <c r="B213" s="51">
        <f>装备拆分分析表!Z70</f>
        <v>0</v>
      </c>
      <c r="C213" s="51">
        <f>装备拆分分析表!AA70</f>
        <v>0</v>
      </c>
      <c r="D213" s="51"/>
      <c r="E213" s="51">
        <f>装备拆分分析表!AB70</f>
        <v>0</v>
      </c>
      <c r="F213" s="51">
        <f>装备拆分分析表!Y70</f>
        <v>2246.8758511793103</v>
      </c>
    </row>
    <row r="214" spans="1:6" x14ac:dyDescent="0.15">
      <c r="A214" s="44">
        <f t="shared" si="4"/>
        <v>10346</v>
      </c>
      <c r="B214" s="51">
        <f>装备拆分分析表!Z71</f>
        <v>0</v>
      </c>
      <c r="C214" s="51">
        <f>装备拆分分析表!AA71</f>
        <v>0</v>
      </c>
      <c r="D214" s="51"/>
      <c r="E214" s="51">
        <f>装备拆分分析表!AB71</f>
        <v>98.801501775117387</v>
      </c>
      <c r="F214" s="51">
        <f>装备拆分分析表!Y71</f>
        <v>898.75034047172414</v>
      </c>
    </row>
    <row r="215" spans="1:6" x14ac:dyDescent="0.15">
      <c r="A215" s="44">
        <f t="shared" si="4"/>
        <v>10401</v>
      </c>
      <c r="B215" s="51">
        <f>装备拆分分析表!AG42</f>
        <v>51.6</v>
      </c>
      <c r="C215" s="51">
        <f>装备拆分分析表!AH42</f>
        <v>51.6</v>
      </c>
      <c r="D215" s="51"/>
      <c r="E215" s="51">
        <f>装备拆分分析表!AI42</f>
        <v>0</v>
      </c>
      <c r="F215" s="51">
        <f>装备拆分分析表!AF42</f>
        <v>0</v>
      </c>
    </row>
    <row r="216" spans="1:6" x14ac:dyDescent="0.15">
      <c r="A216" s="44">
        <f t="shared" si="4"/>
        <v>10402</v>
      </c>
      <c r="B216" s="51">
        <f>装备拆分分析表!AG43</f>
        <v>0</v>
      </c>
      <c r="C216" s="51">
        <f>装备拆分分析表!AH43</f>
        <v>0</v>
      </c>
      <c r="D216" s="51"/>
      <c r="E216" s="51">
        <f>装备拆分分析表!AI43</f>
        <v>0</v>
      </c>
      <c r="F216" s="51">
        <f>装备拆分分析表!AF43</f>
        <v>294.5</v>
      </c>
    </row>
    <row r="217" spans="1:6" x14ac:dyDescent="0.15">
      <c r="A217" s="44">
        <f t="shared" si="4"/>
        <v>10403</v>
      </c>
      <c r="B217" s="51">
        <f>装备拆分分析表!AG44</f>
        <v>0</v>
      </c>
      <c r="C217" s="51">
        <f>装备拆分分析表!AH44</f>
        <v>0</v>
      </c>
      <c r="D217" s="51"/>
      <c r="E217" s="51">
        <f>装备拆分分析表!AI44</f>
        <v>64.75</v>
      </c>
      <c r="F217" s="51">
        <f>装备拆分分析表!AF44</f>
        <v>0</v>
      </c>
    </row>
    <row r="218" spans="1:6" x14ac:dyDescent="0.15">
      <c r="A218" s="44">
        <f t="shared" si="4"/>
        <v>10404</v>
      </c>
      <c r="B218" s="51">
        <f>装备拆分分析表!AG45</f>
        <v>0</v>
      </c>
      <c r="C218" s="51">
        <f>装备拆分分析表!AH45</f>
        <v>0</v>
      </c>
      <c r="D218" s="51"/>
      <c r="E218" s="51">
        <f>装备拆分分析表!AI45</f>
        <v>38.85</v>
      </c>
      <c r="F218" s="51">
        <f>装备拆分分析表!AF45</f>
        <v>0</v>
      </c>
    </row>
    <row r="219" spans="1:6" x14ac:dyDescent="0.15">
      <c r="A219" s="44">
        <f t="shared" ref="A219:A250" si="5">A189+100</f>
        <v>10405</v>
      </c>
      <c r="B219" s="51">
        <f>装备拆分分析表!AG46</f>
        <v>0</v>
      </c>
      <c r="C219" s="51">
        <f>装备拆分分析表!AH46</f>
        <v>17.2</v>
      </c>
      <c r="D219" s="51"/>
      <c r="E219" s="51">
        <f>装备拆分分析表!AI46</f>
        <v>0</v>
      </c>
      <c r="F219" s="51">
        <f>装备拆分分析表!AF46</f>
        <v>176.7</v>
      </c>
    </row>
    <row r="220" spans="1:6" x14ac:dyDescent="0.15">
      <c r="A220" s="44">
        <f t="shared" si="5"/>
        <v>10406</v>
      </c>
      <c r="B220" s="51">
        <f>装备拆分分析表!AG47</f>
        <v>0</v>
      </c>
      <c r="C220" s="51">
        <f>装备拆分分析表!AH47</f>
        <v>0</v>
      </c>
      <c r="D220" s="51"/>
      <c r="E220" s="51">
        <f>装备拆分分析表!AI47</f>
        <v>38.85</v>
      </c>
      <c r="F220" s="51">
        <f>装备拆分分析表!AF47</f>
        <v>117.80000000000001</v>
      </c>
    </row>
    <row r="221" spans="1:6" x14ac:dyDescent="0.15">
      <c r="A221" s="44">
        <f t="shared" si="5"/>
        <v>10411</v>
      </c>
      <c r="B221" s="51">
        <f>装备拆分分析表!AG48</f>
        <v>78.441804000000005</v>
      </c>
      <c r="C221" s="51">
        <f>装备拆分分析表!AH48</f>
        <v>78.441804000000005</v>
      </c>
      <c r="D221" s="51"/>
      <c r="E221" s="51">
        <f>装备拆分分析表!AI48</f>
        <v>0</v>
      </c>
      <c r="F221" s="51">
        <f>装备拆分分析表!AF48</f>
        <v>0</v>
      </c>
    </row>
    <row r="222" spans="1:6" x14ac:dyDescent="0.15">
      <c r="A222" s="44">
        <f t="shared" si="5"/>
        <v>10412</v>
      </c>
      <c r="B222" s="51">
        <f>装备拆分分析表!AG49</f>
        <v>0</v>
      </c>
      <c r="C222" s="51">
        <f>装备拆分分析表!AH49</f>
        <v>0</v>
      </c>
      <c r="D222" s="51"/>
      <c r="E222" s="51">
        <f>装备拆分分析表!AI49</f>
        <v>0</v>
      </c>
      <c r="F222" s="51">
        <f>装备拆分分析表!AF49</f>
        <v>447.69595500000003</v>
      </c>
    </row>
    <row r="223" spans="1:6" x14ac:dyDescent="0.15">
      <c r="A223" s="44">
        <f t="shared" si="5"/>
        <v>10413</v>
      </c>
      <c r="B223" s="51">
        <f>装备拆分分析表!AG50</f>
        <v>0</v>
      </c>
      <c r="C223" s="51">
        <f>装备拆分分析表!AH50</f>
        <v>0</v>
      </c>
      <c r="D223" s="51"/>
      <c r="E223" s="51">
        <f>装备拆分分析表!AI50</f>
        <v>98.432302500000006</v>
      </c>
      <c r="F223" s="51">
        <f>装备拆分分析表!AF50</f>
        <v>0</v>
      </c>
    </row>
    <row r="224" spans="1:6" x14ac:dyDescent="0.15">
      <c r="A224" s="44">
        <f t="shared" si="5"/>
        <v>10414</v>
      </c>
      <c r="B224" s="51">
        <f>装备拆分分析表!AG51</f>
        <v>0</v>
      </c>
      <c r="C224" s="51">
        <f>装备拆分分析表!AH51</f>
        <v>0</v>
      </c>
      <c r="D224" s="51"/>
      <c r="E224" s="51">
        <f>装备拆分分析表!AI51</f>
        <v>59.059381500000001</v>
      </c>
      <c r="F224" s="51">
        <f>装备拆分分析表!AF51</f>
        <v>0</v>
      </c>
    </row>
    <row r="225" spans="1:6" x14ac:dyDescent="0.15">
      <c r="A225" s="44">
        <f t="shared" si="5"/>
        <v>10415</v>
      </c>
      <c r="B225" s="51">
        <f>装备拆分分析表!AG52</f>
        <v>0</v>
      </c>
      <c r="C225" s="51">
        <f>装备拆分分析表!AH52</f>
        <v>26.147268000000004</v>
      </c>
      <c r="D225" s="51"/>
      <c r="E225" s="51">
        <f>装备拆分分析表!AI52</f>
        <v>0</v>
      </c>
      <c r="F225" s="51">
        <f>装备拆分分析表!AF52</f>
        <v>268.61757299999999</v>
      </c>
    </row>
    <row r="226" spans="1:6" x14ac:dyDescent="0.15">
      <c r="A226" s="44">
        <f t="shared" si="5"/>
        <v>10416</v>
      </c>
      <c r="B226" s="51">
        <f>装备拆分分析表!AG53</f>
        <v>0</v>
      </c>
      <c r="C226" s="51">
        <f>装备拆分分析表!AH53</f>
        <v>0</v>
      </c>
      <c r="D226" s="51"/>
      <c r="E226" s="51">
        <f>装备拆分分析表!AI53</f>
        <v>59.059381500000001</v>
      </c>
      <c r="F226" s="51">
        <f>装备拆分分析表!AF53</f>
        <v>179.07838200000003</v>
      </c>
    </row>
    <row r="227" spans="1:6" x14ac:dyDescent="0.15">
      <c r="A227" s="44">
        <f t="shared" si="5"/>
        <v>10421</v>
      </c>
      <c r="B227" s="51">
        <f>装备拆分分析表!AG54</f>
        <v>123.04078617600001</v>
      </c>
      <c r="C227" s="51">
        <f>装备拆分分析表!AH54</f>
        <v>123.04078617600001</v>
      </c>
      <c r="D227" s="51"/>
      <c r="E227" s="51">
        <f>装备拆分分析表!AI54</f>
        <v>0</v>
      </c>
      <c r="F227" s="51">
        <f>装备拆分分析表!AF54</f>
        <v>0</v>
      </c>
    </row>
    <row r="228" spans="1:6" x14ac:dyDescent="0.15">
      <c r="A228" s="44">
        <f t="shared" si="5"/>
        <v>10422</v>
      </c>
      <c r="B228" s="51">
        <f>装备拆分分析表!AG55</f>
        <v>0</v>
      </c>
      <c r="C228" s="51">
        <f>装备拆分分析表!AH55</f>
        <v>0</v>
      </c>
      <c r="D228" s="51"/>
      <c r="E228" s="51">
        <f>装备拆分分析表!AI55</f>
        <v>0</v>
      </c>
      <c r="F228" s="51">
        <f>装备拆分分析表!AF55</f>
        <v>702.2385955200001</v>
      </c>
    </row>
    <row r="229" spans="1:6" x14ac:dyDescent="0.15">
      <c r="A229" s="44">
        <f t="shared" si="5"/>
        <v>10423</v>
      </c>
      <c r="B229" s="51">
        <f>装备拆分分析表!AG56</f>
        <v>0</v>
      </c>
      <c r="C229" s="51">
        <f>装备拆分分析表!AH56</f>
        <v>0</v>
      </c>
      <c r="D229" s="51"/>
      <c r="E229" s="51">
        <f>装备拆分分析表!AI56</f>
        <v>154.39711056000002</v>
      </c>
      <c r="F229" s="51">
        <f>装备拆分分析表!AF56</f>
        <v>0</v>
      </c>
    </row>
    <row r="230" spans="1:6" x14ac:dyDescent="0.15">
      <c r="A230" s="44">
        <f t="shared" si="5"/>
        <v>10424</v>
      </c>
      <c r="B230" s="51">
        <f>装备拆分分析表!AG57</f>
        <v>0</v>
      </c>
      <c r="C230" s="51">
        <f>装备拆分分析表!AH57</f>
        <v>0</v>
      </c>
      <c r="D230" s="51"/>
      <c r="E230" s="51">
        <f>装备拆分分析表!AI57</f>
        <v>92.638266336000001</v>
      </c>
      <c r="F230" s="51">
        <f>装备拆分分析表!AF57</f>
        <v>0</v>
      </c>
    </row>
    <row r="231" spans="1:6" x14ac:dyDescent="0.15">
      <c r="A231" s="44">
        <f t="shared" si="5"/>
        <v>10425</v>
      </c>
      <c r="B231" s="51">
        <f>装备拆分分析表!AG58</f>
        <v>0</v>
      </c>
      <c r="C231" s="51">
        <f>装备拆分分析表!AH58</f>
        <v>41.013595392000013</v>
      </c>
      <c r="D231" s="51"/>
      <c r="E231" s="51">
        <f>装备拆分分析表!AI58</f>
        <v>0</v>
      </c>
      <c r="F231" s="51">
        <f>装备拆分分析表!AF58</f>
        <v>421.34315731200007</v>
      </c>
    </row>
    <row r="232" spans="1:6" x14ac:dyDescent="0.15">
      <c r="A232" s="44">
        <f t="shared" si="5"/>
        <v>10426</v>
      </c>
      <c r="B232" s="51">
        <f>装备拆分分析表!AG59</f>
        <v>0</v>
      </c>
      <c r="C232" s="51">
        <f>装备拆分分析表!AH59</f>
        <v>0</v>
      </c>
      <c r="D232" s="51"/>
      <c r="E232" s="51">
        <f>装备拆分分析表!AI59</f>
        <v>92.638266336000001</v>
      </c>
      <c r="F232" s="51">
        <f>装备拆分分析表!AF59</f>
        <v>280.89543820800003</v>
      </c>
    </row>
    <row r="233" spans="1:6" x14ac:dyDescent="0.15">
      <c r="A233" s="44">
        <f t="shared" si="5"/>
        <v>10431</v>
      </c>
      <c r="B233" s="51">
        <f>装备拆分分析表!AG60</f>
        <v>219.01067688099599</v>
      </c>
      <c r="C233" s="51">
        <f>装备拆分分析表!AH60</f>
        <v>219.01067688099599</v>
      </c>
      <c r="D233" s="51"/>
      <c r="E233" s="51">
        <f>装备拆分分析表!AI60</f>
        <v>0</v>
      </c>
      <c r="F233" s="51">
        <f>装备拆分分析表!AF60</f>
        <v>0</v>
      </c>
    </row>
    <row r="234" spans="1:6" x14ac:dyDescent="0.15">
      <c r="A234" s="44">
        <f t="shared" si="5"/>
        <v>10432</v>
      </c>
      <c r="B234" s="51">
        <f>装备拆分分析表!AG61</f>
        <v>0</v>
      </c>
      <c r="C234" s="51">
        <f>装备拆分分析表!AH61</f>
        <v>0</v>
      </c>
      <c r="D234" s="51"/>
      <c r="E234" s="51">
        <f>装备拆分分析表!AI61</f>
        <v>0</v>
      </c>
      <c r="F234" s="51">
        <f>装备拆分分析表!AF61</f>
        <v>1249.973727547545</v>
      </c>
    </row>
    <row r="235" spans="1:6" x14ac:dyDescent="0.15">
      <c r="A235" s="44">
        <f t="shared" si="5"/>
        <v>10433</v>
      </c>
      <c r="B235" s="51">
        <f>装备拆分分析表!AG62</f>
        <v>0</v>
      </c>
      <c r="C235" s="51">
        <f>装备拆分分析表!AH62</f>
        <v>0</v>
      </c>
      <c r="D235" s="51"/>
      <c r="E235" s="51">
        <f>装备拆分分析表!AI62</f>
        <v>274.82444434194753</v>
      </c>
      <c r="F235" s="51">
        <f>装备拆分分析表!AF62</f>
        <v>0</v>
      </c>
    </row>
    <row r="236" spans="1:6" x14ac:dyDescent="0.15">
      <c r="A236" s="44">
        <f t="shared" si="5"/>
        <v>10434</v>
      </c>
      <c r="B236" s="51">
        <f>装备拆分分析表!AG63</f>
        <v>0</v>
      </c>
      <c r="C236" s="51">
        <f>装备拆分分析表!AH63</f>
        <v>0</v>
      </c>
      <c r="D236" s="51"/>
      <c r="E236" s="51">
        <f>装备拆分分析表!AI63</f>
        <v>164.89466660516851</v>
      </c>
      <c r="F236" s="51">
        <f>装备拆分分析表!AF63</f>
        <v>0</v>
      </c>
    </row>
    <row r="237" spans="1:6" x14ac:dyDescent="0.15">
      <c r="A237" s="44">
        <f t="shared" si="5"/>
        <v>10435</v>
      </c>
      <c r="B237" s="51">
        <f>装备拆分分析表!AG64</f>
        <v>0</v>
      </c>
      <c r="C237" s="51">
        <f>装备拆分分析表!AH64</f>
        <v>73.003558960332001</v>
      </c>
      <c r="D237" s="51"/>
      <c r="E237" s="51">
        <f>装备拆分分析表!AI64</f>
        <v>0</v>
      </c>
      <c r="F237" s="51">
        <f>装备拆分分析表!AF64</f>
        <v>749.98423652852694</v>
      </c>
    </row>
    <row r="238" spans="1:6" x14ac:dyDescent="0.15">
      <c r="A238" s="44">
        <f t="shared" si="5"/>
        <v>10436</v>
      </c>
      <c r="B238" s="51">
        <f>装备拆分分析表!AG65</f>
        <v>0</v>
      </c>
      <c r="C238" s="51">
        <f>装备拆分分析表!AH65</f>
        <v>0</v>
      </c>
      <c r="D238" s="51"/>
      <c r="E238" s="51">
        <f>装备拆分分析表!AI65</f>
        <v>164.89466660516851</v>
      </c>
      <c r="F238" s="51">
        <f>装备拆分分析表!AF65</f>
        <v>499.98949101901803</v>
      </c>
    </row>
    <row r="239" spans="1:6" x14ac:dyDescent="0.15">
      <c r="A239" s="44">
        <f t="shared" si="5"/>
        <v>10441</v>
      </c>
      <c r="B239" s="51">
        <f>装备拆分分析表!AG66</f>
        <v>393.68011518116265</v>
      </c>
      <c r="C239" s="51">
        <f>装备拆分分析表!AH66</f>
        <v>393.68011518116265</v>
      </c>
      <c r="D239" s="51"/>
      <c r="E239" s="51">
        <f>装备拆分分析表!AI66</f>
        <v>0</v>
      </c>
      <c r="F239" s="51">
        <f>装备拆分分析表!AF66</f>
        <v>0</v>
      </c>
    </row>
    <row r="240" spans="1:6" x14ac:dyDescent="0.15">
      <c r="A240" s="44">
        <f t="shared" si="5"/>
        <v>10442</v>
      </c>
      <c r="B240" s="51">
        <f>装备拆分分析表!AG67</f>
        <v>0</v>
      </c>
      <c r="C240" s="51">
        <f>装备拆分分析表!AH67</f>
        <v>0</v>
      </c>
      <c r="D240" s="51"/>
      <c r="E240" s="51">
        <f>装备拆分分析表!AI67</f>
        <v>0</v>
      </c>
      <c r="F240" s="51">
        <f>装备拆分分析表!AF67</f>
        <v>2246.8758511793103</v>
      </c>
    </row>
    <row r="241" spans="1:6" x14ac:dyDescent="0.15">
      <c r="A241" s="44">
        <f t="shared" si="5"/>
        <v>10443</v>
      </c>
      <c r="B241" s="51">
        <f>装备拆分分析表!AG68</f>
        <v>0</v>
      </c>
      <c r="C241" s="51">
        <f>装备拆分分析表!AH68</f>
        <v>0</v>
      </c>
      <c r="D241" s="51"/>
      <c r="E241" s="51">
        <f>装备拆分分析表!AI68</f>
        <v>494.00750887558689</v>
      </c>
      <c r="F241" s="51">
        <f>装备拆分分析表!AF68</f>
        <v>0</v>
      </c>
    </row>
    <row r="242" spans="1:6" x14ac:dyDescent="0.15">
      <c r="A242" s="44">
        <f t="shared" si="5"/>
        <v>10444</v>
      </c>
      <c r="B242" s="51">
        <f>装备拆分分析表!AG69</f>
        <v>0</v>
      </c>
      <c r="C242" s="51">
        <f>装备拆分分析表!AH69</f>
        <v>0</v>
      </c>
      <c r="D242" s="51"/>
      <c r="E242" s="51">
        <f>装备拆分分析表!AI69</f>
        <v>296.40450532535215</v>
      </c>
      <c r="F242" s="51">
        <f>装备拆分分析表!AF69</f>
        <v>0</v>
      </c>
    </row>
    <row r="243" spans="1:6" x14ac:dyDescent="0.15">
      <c r="A243" s="44">
        <f t="shared" si="5"/>
        <v>10445</v>
      </c>
      <c r="B243" s="51">
        <f>装备拆分分析表!AG70</f>
        <v>0</v>
      </c>
      <c r="C243" s="51">
        <f>装备拆分分析表!AH70</f>
        <v>131.22670506038756</v>
      </c>
      <c r="D243" s="51"/>
      <c r="E243" s="51">
        <f>装备拆分分析表!AI70</f>
        <v>0</v>
      </c>
      <c r="F243" s="51">
        <f>装备拆分分析表!AF70</f>
        <v>1348.125510707586</v>
      </c>
    </row>
    <row r="244" spans="1:6" x14ac:dyDescent="0.15">
      <c r="A244" s="44">
        <f t="shared" si="5"/>
        <v>10446</v>
      </c>
      <c r="B244" s="51">
        <f>装备拆分分析表!AG71</f>
        <v>0</v>
      </c>
      <c r="C244" s="51">
        <f>装备拆分分析表!AH71</f>
        <v>0</v>
      </c>
      <c r="D244" s="51"/>
      <c r="E244" s="51">
        <f>装备拆分分析表!AI71</f>
        <v>296.40450532535215</v>
      </c>
      <c r="F244" s="51">
        <f>装备拆分分析表!AF71</f>
        <v>898.75034047172414</v>
      </c>
    </row>
    <row r="245" spans="1:6" x14ac:dyDescent="0.15">
      <c r="B245" s="51"/>
      <c r="C245" s="51"/>
      <c r="D245" s="51"/>
      <c r="E245" s="51"/>
      <c r="F245" s="51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abSelected="1" topLeftCell="A4" workbookViewId="0">
      <selection activeCell="I55" sqref="I55"/>
    </sheetView>
  </sheetViews>
  <sheetFormatPr defaultRowHeight="13.5" x14ac:dyDescent="0.15"/>
  <cols>
    <col min="7" max="7" width="22.75" bestFit="1" customWidth="1"/>
  </cols>
  <sheetData>
    <row r="1" spans="1:15" x14ac:dyDescent="0.15">
      <c r="A1" s="71" t="s">
        <v>220</v>
      </c>
      <c r="B1" s="71" t="s">
        <v>221</v>
      </c>
      <c r="C1" s="71" t="s">
        <v>219</v>
      </c>
      <c r="D1" s="71" t="s">
        <v>219</v>
      </c>
      <c r="E1" s="71"/>
      <c r="F1" s="71"/>
      <c r="G1" s="71" t="s">
        <v>222</v>
      </c>
      <c r="H1" s="71" t="s">
        <v>222</v>
      </c>
      <c r="I1" s="71" t="s">
        <v>219</v>
      </c>
      <c r="J1" s="71" t="s">
        <v>222</v>
      </c>
      <c r="K1" s="71"/>
    </row>
    <row r="2" spans="1:15" x14ac:dyDescent="0.15">
      <c r="A2" s="71" t="s">
        <v>218</v>
      </c>
      <c r="B2" s="71" t="s">
        <v>223</v>
      </c>
      <c r="C2" s="71" t="s">
        <v>224</v>
      </c>
      <c r="D2" s="71" t="s">
        <v>225</v>
      </c>
      <c r="E2" s="71"/>
      <c r="F2" s="71"/>
      <c r="G2" s="71" t="s">
        <v>226</v>
      </c>
      <c r="H2" s="71" t="s">
        <v>227</v>
      </c>
      <c r="I2" s="71" t="s">
        <v>228</v>
      </c>
      <c r="J2" s="71" t="s">
        <v>229</v>
      </c>
      <c r="K2" s="71"/>
    </row>
    <row r="3" spans="1:15" x14ac:dyDescent="0.15">
      <c r="A3" s="71" t="s">
        <v>212</v>
      </c>
      <c r="B3" s="71" t="s">
        <v>230</v>
      </c>
      <c r="C3" s="71" t="s">
        <v>231</v>
      </c>
      <c r="D3" s="71" t="s">
        <v>232</v>
      </c>
      <c r="E3" s="71"/>
      <c r="F3" s="71" t="s">
        <v>244</v>
      </c>
      <c r="G3" s="71" t="s">
        <v>233</v>
      </c>
      <c r="H3" s="71" t="s">
        <v>233</v>
      </c>
      <c r="I3" s="71" t="s">
        <v>234</v>
      </c>
      <c r="J3" s="71" t="s">
        <v>235</v>
      </c>
      <c r="K3" s="71"/>
    </row>
    <row r="4" spans="1:15" x14ac:dyDescent="0.15">
      <c r="A4" s="71">
        <v>70001</v>
      </c>
      <c r="B4" s="71">
        <v>1</v>
      </c>
      <c r="C4" s="71">
        <v>301</v>
      </c>
      <c r="D4" s="71">
        <v>10301</v>
      </c>
      <c r="E4" s="71"/>
      <c r="F4" s="71">
        <v>1</v>
      </c>
      <c r="G4" t="str">
        <f>CONCATENATE("3_11001_",强化消耗石头!D8,",","1_2_",强化消耗石头!M8)</f>
        <v>3_11001_1,1_2_100</v>
      </c>
      <c r="H4" s="71" t="s">
        <v>237</v>
      </c>
      <c r="I4" s="71">
        <v>0</v>
      </c>
      <c r="J4" s="71"/>
      <c r="K4" s="71"/>
    </row>
    <row r="5" spans="1:15" x14ac:dyDescent="0.15">
      <c r="A5" s="71">
        <v>70001</v>
      </c>
      <c r="B5" s="71">
        <v>2</v>
      </c>
      <c r="C5" s="71">
        <v>311</v>
      </c>
      <c r="D5" s="71">
        <v>10311</v>
      </c>
      <c r="E5" s="71"/>
      <c r="F5" s="71">
        <v>2</v>
      </c>
      <c r="G5" t="str">
        <f>CONCATENATE("3_11001_",强化消耗石头!D9,",","1_2_",强化消耗石头!M9)</f>
        <v>3_11001_2,1_2_150</v>
      </c>
      <c r="H5" s="71" t="s">
        <v>238</v>
      </c>
      <c r="I5" s="71">
        <v>0</v>
      </c>
      <c r="J5" s="71"/>
      <c r="K5" s="71"/>
    </row>
    <row r="6" spans="1:15" x14ac:dyDescent="0.15">
      <c r="A6" s="71">
        <v>70001</v>
      </c>
      <c r="B6" s="71">
        <v>3</v>
      </c>
      <c r="C6" s="71">
        <v>321</v>
      </c>
      <c r="D6" s="71">
        <v>10321</v>
      </c>
      <c r="E6" s="71"/>
      <c r="F6" s="71">
        <v>3</v>
      </c>
      <c r="G6" t="str">
        <f>CONCATENATE("3_11001_",强化消耗石头!D10,",","1_2_",强化消耗石头!M10)</f>
        <v>3_11001_2,1_2_200</v>
      </c>
      <c r="H6" s="71" t="s">
        <v>239</v>
      </c>
      <c r="I6" s="71">
        <v>0</v>
      </c>
      <c r="J6" s="71"/>
      <c r="K6" s="71"/>
    </row>
    <row r="7" spans="1:15" x14ac:dyDescent="0.15">
      <c r="A7" s="71">
        <v>70001</v>
      </c>
      <c r="B7" s="71">
        <v>4</v>
      </c>
      <c r="C7" s="71">
        <v>331</v>
      </c>
      <c r="D7" s="71">
        <v>10331</v>
      </c>
      <c r="E7" s="71"/>
      <c r="F7" s="71">
        <v>4</v>
      </c>
      <c r="G7" t="str">
        <f>CONCATENATE("3_11001_",强化消耗石头!D11,",","1_2_",强化消耗石头!M11)</f>
        <v>3_11001_2,1_2_250</v>
      </c>
      <c r="H7" s="71" t="s">
        <v>240</v>
      </c>
      <c r="I7" s="71">
        <v>0</v>
      </c>
      <c r="J7" s="71"/>
      <c r="K7" s="71"/>
    </row>
    <row r="8" spans="1:15" x14ac:dyDescent="0.15">
      <c r="A8" s="71">
        <v>70001</v>
      </c>
      <c r="B8" s="71">
        <v>5</v>
      </c>
      <c r="C8" s="71">
        <v>341</v>
      </c>
      <c r="D8" s="71">
        <v>10341</v>
      </c>
      <c r="E8" s="71"/>
      <c r="F8" s="71">
        <v>5</v>
      </c>
      <c r="G8" t="str">
        <f>CONCATENATE("3_11001_",强化消耗石头!D12,",","1_2_",强化消耗石头!M12)</f>
        <v>3_11001_3,1_2_300</v>
      </c>
      <c r="H8" s="71" t="s">
        <v>241</v>
      </c>
      <c r="I8" s="71">
        <v>0</v>
      </c>
      <c r="J8" s="71" t="s">
        <v>242</v>
      </c>
      <c r="K8" s="71"/>
    </row>
    <row r="9" spans="1:15" x14ac:dyDescent="0.15">
      <c r="A9" s="71">
        <v>70001</v>
      </c>
      <c r="B9" s="71">
        <v>6</v>
      </c>
      <c r="C9" s="71">
        <v>1</v>
      </c>
      <c r="D9" s="71">
        <v>7</v>
      </c>
      <c r="E9" s="71"/>
      <c r="F9" s="71">
        <v>6</v>
      </c>
      <c r="G9" t="str">
        <f>CONCATENATE("3_11001_",强化消耗石头!D13,",","1_2_",强化消耗石头!M13)</f>
        <v>3_11001_4,1_2_350</v>
      </c>
      <c r="H9" s="71" t="s">
        <v>243</v>
      </c>
      <c r="I9" s="71">
        <v>0</v>
      </c>
      <c r="J9" s="71" t="s">
        <v>242</v>
      </c>
      <c r="K9" s="71"/>
    </row>
    <row r="10" spans="1:15" x14ac:dyDescent="0.15">
      <c r="A10" s="71">
        <v>70002</v>
      </c>
      <c r="B10" s="71">
        <v>1</v>
      </c>
      <c r="C10" s="71">
        <v>302</v>
      </c>
      <c r="D10" s="71">
        <v>10302</v>
      </c>
      <c r="E10" s="71"/>
      <c r="F10" s="71">
        <v>7</v>
      </c>
      <c r="G10" t="str">
        <f>CONCATENATE("3_11001_",强化消耗石头!D14,",","1_2_",强化消耗石头!M14)</f>
        <v>3_11001_4,1_2_400</v>
      </c>
      <c r="H10" s="71" t="s">
        <v>237</v>
      </c>
      <c r="I10" s="71">
        <v>0</v>
      </c>
      <c r="J10" s="71"/>
      <c r="K10" s="71"/>
    </row>
    <row r="11" spans="1:15" x14ac:dyDescent="0.15">
      <c r="A11" s="71">
        <v>70002</v>
      </c>
      <c r="B11" s="71">
        <v>2</v>
      </c>
      <c r="C11" s="71">
        <v>312</v>
      </c>
      <c r="D11" s="71">
        <v>10312</v>
      </c>
      <c r="E11" s="71"/>
      <c r="F11" s="71">
        <v>8</v>
      </c>
      <c r="G11" t="str">
        <f>CONCATENATE("3_11001_",强化消耗石头!D15,",","1_2_",强化消耗石头!M15)</f>
        <v>3_11001_5,1_2_450</v>
      </c>
      <c r="H11" s="71" t="s">
        <v>238</v>
      </c>
      <c r="I11" s="71">
        <v>0</v>
      </c>
      <c r="J11" s="71"/>
      <c r="K11" s="71"/>
    </row>
    <row r="12" spans="1:15" x14ac:dyDescent="0.15">
      <c r="A12" s="71">
        <v>70002</v>
      </c>
      <c r="B12" s="71">
        <v>3</v>
      </c>
      <c r="C12" s="71">
        <v>322</v>
      </c>
      <c r="D12" s="71">
        <v>10322</v>
      </c>
      <c r="E12" s="71"/>
      <c r="F12" s="71">
        <v>9</v>
      </c>
      <c r="G12" t="str">
        <f>CONCATENATE("3_11001_",强化消耗石头!D16,",","1_2_",强化消耗石头!M16)</f>
        <v>3_11001_6,1_2_500</v>
      </c>
      <c r="H12" s="71" t="s">
        <v>239</v>
      </c>
      <c r="I12" s="71">
        <v>0</v>
      </c>
      <c r="J12" s="71"/>
      <c r="K12" s="71"/>
    </row>
    <row r="13" spans="1:15" x14ac:dyDescent="0.15">
      <c r="A13" s="71">
        <v>70002</v>
      </c>
      <c r="B13" s="71">
        <v>4</v>
      </c>
      <c r="C13" s="71">
        <v>332</v>
      </c>
      <c r="D13" s="71">
        <v>10332</v>
      </c>
      <c r="E13" s="71"/>
      <c r="F13" s="71">
        <v>10</v>
      </c>
      <c r="G13" t="str">
        <f>CONCATENATE("3_11002_",强化消耗石头!D18/强化消耗石头!$J$2,",","1_2_",强化消耗石头!M18)</f>
        <v>3_11002_1,1_2_1000</v>
      </c>
      <c r="H13" s="71" t="s">
        <v>240</v>
      </c>
      <c r="I13" s="71">
        <v>0</v>
      </c>
      <c r="J13" s="71"/>
      <c r="K13" s="71"/>
    </row>
    <row r="14" spans="1:15" x14ac:dyDescent="0.15">
      <c r="A14" s="71">
        <v>70002</v>
      </c>
      <c r="B14" s="71">
        <v>5</v>
      </c>
      <c r="C14" s="71">
        <v>342</v>
      </c>
      <c r="D14" s="71">
        <v>10342</v>
      </c>
      <c r="E14" s="71"/>
      <c r="F14" s="71">
        <v>11</v>
      </c>
      <c r="G14" t="str">
        <f>CONCATENATE("3_11002_",强化消耗石头!D19/强化消耗石头!$J$2,",","1_2_",强化消耗石头!M19)</f>
        <v>3_11002_2,1_2_1100</v>
      </c>
      <c r="H14" s="71" t="s">
        <v>241</v>
      </c>
      <c r="I14" s="71">
        <v>0</v>
      </c>
      <c r="J14" s="71"/>
      <c r="K14" s="71"/>
    </row>
    <row r="15" spans="1:15" x14ac:dyDescent="0.15">
      <c r="A15" s="71">
        <v>70002</v>
      </c>
      <c r="B15" s="71">
        <v>6</v>
      </c>
      <c r="C15" s="71">
        <v>1</v>
      </c>
      <c r="D15" s="71">
        <v>7</v>
      </c>
      <c r="E15" s="71"/>
      <c r="F15" s="71">
        <v>12</v>
      </c>
      <c r="G15" t="str">
        <f>CONCATENATE("3_11002_",强化消耗石头!D20/强化消耗石头!$J$2,",","1_2_",强化消耗石头!M20)</f>
        <v>3_11002_2,1_2_1200</v>
      </c>
      <c r="H15" s="71" t="s">
        <v>243</v>
      </c>
      <c r="I15" s="71">
        <v>0</v>
      </c>
      <c r="J15" s="71"/>
      <c r="K15" s="71"/>
    </row>
    <row r="16" spans="1:15" x14ac:dyDescent="0.15">
      <c r="A16" s="71">
        <v>70003</v>
      </c>
      <c r="B16" s="71">
        <v>1</v>
      </c>
      <c r="C16" s="71">
        <v>303</v>
      </c>
      <c r="D16" s="71">
        <v>10303</v>
      </c>
      <c r="E16" s="71"/>
      <c r="F16" s="71">
        <v>13</v>
      </c>
      <c r="G16" t="str">
        <f>CONCATENATE("3_11002_",强化消耗石头!D21/强化消耗石头!$J$2,",","1_2_",强化消耗石头!M21)</f>
        <v>3_11002_3,1_2_1300</v>
      </c>
      <c r="H16" s="71" t="s">
        <v>237</v>
      </c>
      <c r="I16" s="71">
        <v>0</v>
      </c>
      <c r="J16" s="71"/>
      <c r="K16" s="71"/>
      <c r="O16" s="71" t="s">
        <v>236</v>
      </c>
    </row>
    <row r="17" spans="1:11" x14ac:dyDescent="0.15">
      <c r="A17" s="71">
        <v>70003</v>
      </c>
      <c r="B17" s="71">
        <v>2</v>
      </c>
      <c r="C17" s="71">
        <v>313</v>
      </c>
      <c r="D17" s="71">
        <v>10313</v>
      </c>
      <c r="E17" s="71"/>
      <c r="F17" s="71">
        <v>14</v>
      </c>
      <c r="G17" t="str">
        <f>CONCATENATE("3_11002_",强化消耗石头!D22/强化消耗石头!$J$2,",","1_2_",强化消耗石头!M22)</f>
        <v>3_11002_3,1_2_1400</v>
      </c>
      <c r="H17" s="71" t="s">
        <v>238</v>
      </c>
      <c r="I17" s="71">
        <v>0</v>
      </c>
      <c r="J17" s="71"/>
      <c r="K17" s="71"/>
    </row>
    <row r="18" spans="1:11" x14ac:dyDescent="0.15">
      <c r="A18" s="71">
        <v>70003</v>
      </c>
      <c r="B18" s="71">
        <v>3</v>
      </c>
      <c r="C18" s="71">
        <v>323</v>
      </c>
      <c r="D18" s="71">
        <v>10323</v>
      </c>
      <c r="E18" s="71"/>
      <c r="F18" s="71">
        <v>15</v>
      </c>
      <c r="G18" t="str">
        <f>CONCATENATE("3_11002_",强化消耗石头!D23/强化消耗石头!$J$2,",","1_2_",强化消耗石头!M23)</f>
        <v>3_11002_3,1_2_1500</v>
      </c>
      <c r="H18" s="71" t="s">
        <v>239</v>
      </c>
      <c r="I18" s="71">
        <v>0</v>
      </c>
      <c r="J18" s="71"/>
      <c r="K18" s="71"/>
    </row>
    <row r="19" spans="1:11" x14ac:dyDescent="0.15">
      <c r="A19" s="71">
        <v>70003</v>
      </c>
      <c r="B19" s="71">
        <v>4</v>
      </c>
      <c r="C19" s="71">
        <v>333</v>
      </c>
      <c r="D19" s="71">
        <v>10333</v>
      </c>
      <c r="E19" s="71"/>
      <c r="F19" s="71">
        <v>16</v>
      </c>
      <c r="G19" t="str">
        <f>CONCATENATE("3_11002_",强化消耗石头!D24/强化消耗石头!$J$2,",","1_2_",强化消耗石头!M24)</f>
        <v>3_11002_4,1_2_1600</v>
      </c>
      <c r="H19" s="71" t="s">
        <v>240</v>
      </c>
      <c r="I19" s="71">
        <v>0</v>
      </c>
      <c r="J19" s="71"/>
      <c r="K19" s="71"/>
    </row>
    <row r="20" spans="1:11" x14ac:dyDescent="0.15">
      <c r="A20" s="71">
        <v>70003</v>
      </c>
      <c r="B20" s="71">
        <v>5</v>
      </c>
      <c r="C20" s="71">
        <v>343</v>
      </c>
      <c r="D20" s="71">
        <v>10343</v>
      </c>
      <c r="E20" s="71"/>
      <c r="F20" s="71">
        <v>17</v>
      </c>
      <c r="G20" t="str">
        <f>CONCATENATE("3_11002_",强化消耗石头!D25/强化消耗石头!$J$2,",","1_2_",强化消耗石头!M25)</f>
        <v>3_11002_4,1_2_1700</v>
      </c>
      <c r="H20" s="71" t="s">
        <v>241</v>
      </c>
      <c r="I20" s="71">
        <v>0</v>
      </c>
      <c r="J20" s="71"/>
      <c r="K20" s="71"/>
    </row>
    <row r="21" spans="1:11" x14ac:dyDescent="0.15">
      <c r="A21" s="71">
        <v>70003</v>
      </c>
      <c r="B21" s="71">
        <v>6</v>
      </c>
      <c r="C21" s="71">
        <v>1</v>
      </c>
      <c r="D21" s="71">
        <v>7</v>
      </c>
      <c r="E21" s="71"/>
      <c r="F21" s="71">
        <v>18</v>
      </c>
      <c r="G21" t="str">
        <f>CONCATENATE("3_11002_",强化消耗石头!D26/强化消耗石头!$J$2,",","1_2_",强化消耗石头!M26)</f>
        <v>3_11002_5,1_2_1800</v>
      </c>
      <c r="H21" s="71" t="s">
        <v>243</v>
      </c>
      <c r="I21" s="71">
        <v>0</v>
      </c>
      <c r="J21" s="71"/>
      <c r="K21" s="71"/>
    </row>
    <row r="22" spans="1:11" x14ac:dyDescent="0.15">
      <c r="A22" s="71">
        <v>70004</v>
      </c>
      <c r="B22" s="71">
        <v>1</v>
      </c>
      <c r="C22" s="71">
        <v>304</v>
      </c>
      <c r="D22" s="71">
        <v>10304</v>
      </c>
      <c r="E22" s="71"/>
      <c r="F22" s="71">
        <v>20</v>
      </c>
      <c r="G22" t="str">
        <f>CONCATENATE("3_11002_",强化消耗石头!D28/强化消耗石头!$J$2,",","1_2_",强化消耗石头!M28)</f>
        <v>3_11002_4,1_2_3000</v>
      </c>
      <c r="H22" s="71" t="s">
        <v>238</v>
      </c>
      <c r="I22" s="71">
        <v>0</v>
      </c>
      <c r="J22" s="71"/>
      <c r="K22" s="71"/>
    </row>
    <row r="23" spans="1:11" x14ac:dyDescent="0.15">
      <c r="A23" s="71">
        <v>70004</v>
      </c>
      <c r="B23" s="71">
        <v>2</v>
      </c>
      <c r="C23" s="71">
        <v>314</v>
      </c>
      <c r="D23" s="71">
        <v>10314</v>
      </c>
      <c r="E23" s="71"/>
      <c r="F23" s="71">
        <v>21</v>
      </c>
      <c r="G23" t="str">
        <f>CONCATENATE("3_11002_",强化消耗石头!D29/强化消耗石头!$J$2,",","1_2_",强化消耗石头!M29)</f>
        <v>3_11002_5,1_2_3200</v>
      </c>
      <c r="H23" s="71" t="s">
        <v>239</v>
      </c>
      <c r="I23" s="71">
        <v>0</v>
      </c>
      <c r="J23" s="71"/>
      <c r="K23" s="71"/>
    </row>
    <row r="24" spans="1:11" x14ac:dyDescent="0.15">
      <c r="A24" s="71">
        <v>70004</v>
      </c>
      <c r="B24" s="71">
        <v>3</v>
      </c>
      <c r="C24" s="71">
        <v>324</v>
      </c>
      <c r="D24" s="71">
        <v>10324</v>
      </c>
      <c r="E24" s="71"/>
      <c r="F24" s="71">
        <v>22</v>
      </c>
      <c r="G24" t="str">
        <f>CONCATENATE("3_11002_",强化消耗石头!D30/强化消耗石头!$J$2,",","1_2_",强化消耗石头!M30)</f>
        <v>3_11002_5,1_2_3400</v>
      </c>
      <c r="H24" s="71" t="s">
        <v>240</v>
      </c>
      <c r="I24" s="71">
        <v>0</v>
      </c>
      <c r="J24" s="71"/>
      <c r="K24" s="71"/>
    </row>
    <row r="25" spans="1:11" x14ac:dyDescent="0.15">
      <c r="A25" s="71">
        <v>70004</v>
      </c>
      <c r="B25" s="71">
        <v>4</v>
      </c>
      <c r="C25" s="71">
        <v>334</v>
      </c>
      <c r="D25" s="71">
        <v>10334</v>
      </c>
      <c r="E25" s="71"/>
      <c r="F25" s="71">
        <v>23</v>
      </c>
      <c r="G25" t="str">
        <f>CONCATENATE("3_11002_",强化消耗石头!D31/强化消耗石头!$J$2,",","1_2_",强化消耗石头!M31)</f>
        <v>3_11002_6,1_2_3600</v>
      </c>
      <c r="H25" s="71" t="s">
        <v>241</v>
      </c>
      <c r="I25" s="71">
        <v>0</v>
      </c>
      <c r="J25" s="71"/>
      <c r="K25" s="71"/>
    </row>
    <row r="26" spans="1:11" x14ac:dyDescent="0.15">
      <c r="A26" s="71">
        <v>70004</v>
      </c>
      <c r="B26" s="71">
        <v>5</v>
      </c>
      <c r="C26" s="71">
        <v>344</v>
      </c>
      <c r="D26" s="71">
        <v>10344</v>
      </c>
      <c r="E26" s="71"/>
      <c r="F26" s="71">
        <v>24</v>
      </c>
      <c r="G26" t="str">
        <f>CONCATENATE("3_11002_",强化消耗石头!D32/强化消耗石头!$J$2,",","1_2_",强化消耗石头!M32)</f>
        <v>3_11002_6,1_2_3800</v>
      </c>
      <c r="H26" s="71" t="s">
        <v>243</v>
      </c>
      <c r="I26" s="71">
        <v>0</v>
      </c>
      <c r="J26" s="71"/>
      <c r="K26" s="71"/>
    </row>
    <row r="27" spans="1:11" x14ac:dyDescent="0.15">
      <c r="A27" s="71">
        <v>70004</v>
      </c>
      <c r="B27" s="71">
        <v>6</v>
      </c>
      <c r="C27" s="71">
        <v>1</v>
      </c>
      <c r="D27" s="71">
        <v>7</v>
      </c>
      <c r="E27" s="71"/>
      <c r="F27" s="71">
        <v>25</v>
      </c>
      <c r="G27" t="str">
        <f>CONCATENATE("3_11002_",强化消耗石头!D33/强化消耗石头!$J$2,",","1_2_",强化消耗石头!M33)</f>
        <v>3_11002_7,1_2_4000</v>
      </c>
      <c r="H27" s="71" t="s">
        <v>237</v>
      </c>
      <c r="I27" s="71">
        <v>0</v>
      </c>
      <c r="J27" s="71"/>
      <c r="K27" s="71"/>
    </row>
    <row r="28" spans="1:11" x14ac:dyDescent="0.15">
      <c r="A28" s="71">
        <v>70005</v>
      </c>
      <c r="B28" s="71">
        <v>1</v>
      </c>
      <c r="C28" s="71">
        <v>305</v>
      </c>
      <c r="D28" s="71">
        <v>10305</v>
      </c>
      <c r="E28" s="71"/>
      <c r="F28" s="71">
        <v>26</v>
      </c>
      <c r="G28" t="str">
        <f>CONCATENATE("3_11003_",强化消耗石头!D34/强化消耗石头!$J$2^2,",","1_2_",强化消耗石头!M34)</f>
        <v>3_11003_2,1_2_4200</v>
      </c>
      <c r="H28" s="71" t="s">
        <v>238</v>
      </c>
      <c r="I28" s="71">
        <v>0</v>
      </c>
      <c r="J28" s="71"/>
      <c r="K28" s="71"/>
    </row>
    <row r="29" spans="1:11" x14ac:dyDescent="0.15">
      <c r="A29" s="71">
        <v>70005</v>
      </c>
      <c r="B29" s="71">
        <v>2</v>
      </c>
      <c r="C29" s="71">
        <v>315</v>
      </c>
      <c r="D29" s="71">
        <v>10315</v>
      </c>
      <c r="E29" s="71"/>
      <c r="F29" s="71">
        <v>27</v>
      </c>
      <c r="G29" t="str">
        <f>CONCATENATE("3_11003_",强化消耗石头!D35/强化消耗石头!$J$2^2,",","1_2_",强化消耗石头!M35)</f>
        <v>3_11003_3,1_2_4400</v>
      </c>
      <c r="H29" s="71" t="s">
        <v>239</v>
      </c>
      <c r="I29" s="71">
        <v>0</v>
      </c>
      <c r="J29" s="71"/>
      <c r="K29" s="71"/>
    </row>
    <row r="30" spans="1:11" x14ac:dyDescent="0.15">
      <c r="A30" s="71">
        <v>70005</v>
      </c>
      <c r="B30" s="71">
        <v>3</v>
      </c>
      <c r="C30" s="71">
        <v>325</v>
      </c>
      <c r="D30" s="71">
        <v>10325</v>
      </c>
      <c r="E30" s="71"/>
      <c r="F30" s="71">
        <v>28</v>
      </c>
      <c r="G30" t="str">
        <f>CONCATENATE("3_11003_",强化消耗石头!D36/强化消耗石头!$J$2^2,",","1_2_",强化消耗石头!M36)</f>
        <v>3_11003_3,1_2_4600</v>
      </c>
      <c r="H30" s="71" t="s">
        <v>240</v>
      </c>
      <c r="I30" s="71">
        <v>0</v>
      </c>
      <c r="J30" s="71"/>
      <c r="K30" s="71"/>
    </row>
    <row r="31" spans="1:11" x14ac:dyDescent="0.15">
      <c r="A31" s="71">
        <v>70005</v>
      </c>
      <c r="B31" s="71">
        <v>4</v>
      </c>
      <c r="C31" s="71">
        <v>335</v>
      </c>
      <c r="D31" s="71">
        <v>10335</v>
      </c>
      <c r="E31" s="71"/>
      <c r="F31" s="71">
        <v>32</v>
      </c>
      <c r="G31" t="str">
        <f>CONCATENATE("3_11003_",强化消耗石头!D40/强化消耗石头!$J$2^2,",","1_2_",强化消耗石头!M40)</f>
        <v>3_11003_4,1_2_6000</v>
      </c>
      <c r="H31" s="71" t="s">
        <v>238</v>
      </c>
      <c r="I31" s="71">
        <v>0</v>
      </c>
      <c r="J31" s="71"/>
      <c r="K31" s="71"/>
    </row>
    <row r="32" spans="1:11" x14ac:dyDescent="0.15">
      <c r="A32" s="71">
        <v>70005</v>
      </c>
      <c r="B32" s="71">
        <v>5</v>
      </c>
      <c r="C32" s="71">
        <v>345</v>
      </c>
      <c r="D32" s="71">
        <v>10345</v>
      </c>
      <c r="E32" s="71"/>
      <c r="F32" s="71">
        <v>34</v>
      </c>
      <c r="G32" t="str">
        <f>CONCATENATE("3_11003_",强化消耗石头!D41/强化消耗石头!$J$2^2,",","1_2_",强化消耗石头!M41)</f>
        <v>3_11003_4,1_2_6300</v>
      </c>
      <c r="H32" s="71" t="s">
        <v>239</v>
      </c>
      <c r="I32" s="71">
        <v>0</v>
      </c>
      <c r="J32" s="71"/>
      <c r="K32" s="71"/>
    </row>
    <row r="33" spans="1:11" x14ac:dyDescent="0.15">
      <c r="A33" s="71">
        <v>70005</v>
      </c>
      <c r="B33" s="71">
        <v>6</v>
      </c>
      <c r="C33" s="71">
        <v>1</v>
      </c>
      <c r="D33" s="71">
        <v>7</v>
      </c>
      <c r="E33" s="71"/>
      <c r="F33" s="71">
        <v>35</v>
      </c>
      <c r="G33" t="str">
        <f>CONCATENATE("3_11003_",强化消耗石头!D42/强化消耗石头!$J$2^2,",","1_2_",强化消耗石头!M42)</f>
        <v>3_11003_6,1_2_6600</v>
      </c>
      <c r="H33" s="71" t="s">
        <v>240</v>
      </c>
      <c r="I33" s="71">
        <v>0</v>
      </c>
      <c r="J33" s="71"/>
      <c r="K33" s="71"/>
    </row>
    <row r="34" spans="1:11" x14ac:dyDescent="0.15">
      <c r="A34" s="71">
        <v>70006</v>
      </c>
      <c r="B34" s="71">
        <v>1</v>
      </c>
      <c r="C34" s="71">
        <v>306</v>
      </c>
      <c r="D34" s="71">
        <v>10306</v>
      </c>
      <c r="E34" s="71"/>
      <c r="F34" s="71">
        <v>36</v>
      </c>
      <c r="G34" t="str">
        <f>CONCATENATE("3_11003_",强化消耗石头!D43/强化消耗石头!$J$2^2,",","1_2_",强化消耗石头!M43)</f>
        <v>3_11003_6,1_2_6900</v>
      </c>
      <c r="H34" s="71" t="s">
        <v>241</v>
      </c>
      <c r="I34" s="71">
        <v>0</v>
      </c>
      <c r="J34" s="71"/>
      <c r="K34" s="71"/>
    </row>
    <row r="35" spans="1:11" x14ac:dyDescent="0.15">
      <c r="A35" s="71">
        <v>70006</v>
      </c>
      <c r="B35" s="71">
        <v>2</v>
      </c>
      <c r="C35" s="71">
        <v>316</v>
      </c>
      <c r="D35" s="71">
        <v>10316</v>
      </c>
      <c r="E35" s="71"/>
      <c r="F35" s="71">
        <v>37</v>
      </c>
      <c r="G35" t="str">
        <f>CONCATENATE("3_11003_",强化消耗石头!D44/强化消耗石头!$J$2^2,",","1_2_",强化消耗石头!M44)</f>
        <v>3_11003_7,1_2_7200</v>
      </c>
      <c r="H35" s="71" t="s">
        <v>243</v>
      </c>
      <c r="I35" s="71">
        <v>0</v>
      </c>
      <c r="J35" s="71"/>
      <c r="K35" s="71"/>
    </row>
    <row r="36" spans="1:11" x14ac:dyDescent="0.15">
      <c r="A36" s="71">
        <v>70006</v>
      </c>
      <c r="B36" s="71">
        <v>3</v>
      </c>
      <c r="C36" s="71">
        <v>326</v>
      </c>
      <c r="D36" s="71">
        <v>10326</v>
      </c>
      <c r="E36" s="71"/>
      <c r="F36" s="71">
        <v>38</v>
      </c>
      <c r="G36" t="str">
        <f>CONCATENATE("3_11003_",强化消耗石头!D45/强化消耗石头!$J$2^2,",","1_2_",强化消耗石头!M45)</f>
        <v>3_11003_7,1_2_7500</v>
      </c>
      <c r="H36" s="71" t="s">
        <v>237</v>
      </c>
      <c r="I36" s="71">
        <v>0</v>
      </c>
      <c r="J36" s="71"/>
      <c r="K36" s="71"/>
    </row>
    <row r="37" spans="1:11" x14ac:dyDescent="0.15">
      <c r="A37" s="71">
        <v>70006</v>
      </c>
      <c r="B37" s="71">
        <v>4</v>
      </c>
      <c r="C37" s="71">
        <v>336</v>
      </c>
      <c r="D37" s="71">
        <v>10336</v>
      </c>
      <c r="E37" s="71"/>
      <c r="F37" s="71">
        <v>39</v>
      </c>
      <c r="G37" t="str">
        <f>CONCATENATE("3_11003_",强化消耗石头!D46/强化消耗石头!$J$2^2,",","1_2_",强化消耗石头!M46)</f>
        <v>3_11003_8,1_2_7800</v>
      </c>
      <c r="H37" s="71" t="s">
        <v>238</v>
      </c>
      <c r="I37" s="71">
        <v>0</v>
      </c>
      <c r="J37" s="71"/>
      <c r="K37" s="71"/>
    </row>
    <row r="38" spans="1:11" x14ac:dyDescent="0.15">
      <c r="A38" s="71">
        <v>70006</v>
      </c>
      <c r="B38" s="71">
        <v>5</v>
      </c>
      <c r="C38" s="71">
        <v>346</v>
      </c>
      <c r="D38" s="71">
        <v>10346</v>
      </c>
      <c r="E38" s="71"/>
      <c r="F38" s="71">
        <v>40</v>
      </c>
      <c r="G38" t="str">
        <f>CONCATENATE("3_11003_",强化消耗石头!D47/强化消耗石头!$J$2^2,",","1_2_",强化消耗石头!M47)</f>
        <v>3_11003_9,1_2_8100</v>
      </c>
      <c r="H38" s="71" t="s">
        <v>239</v>
      </c>
      <c r="I38" s="71">
        <v>0</v>
      </c>
      <c r="J38" s="71"/>
      <c r="K38" s="71"/>
    </row>
    <row r="39" spans="1:11" x14ac:dyDescent="0.15">
      <c r="A39" s="71">
        <v>70006</v>
      </c>
      <c r="B39" s="71">
        <v>6</v>
      </c>
      <c r="C39" s="71">
        <v>1</v>
      </c>
      <c r="D39" s="71">
        <v>7</v>
      </c>
      <c r="E39" s="71"/>
      <c r="F39" s="71">
        <v>41</v>
      </c>
      <c r="G39" t="str">
        <f>CONCATENATE("3_11003_",强化消耗石头!D48/强化消耗石头!$J$2^2,",","1_2_",强化消耗石头!M48)</f>
        <v>3_11003_9,1_2_8400</v>
      </c>
      <c r="H39" s="71" t="s">
        <v>240</v>
      </c>
      <c r="I39" s="71">
        <v>0</v>
      </c>
      <c r="J39" s="71"/>
      <c r="K39" s="71"/>
    </row>
    <row r="40" spans="1:11" x14ac:dyDescent="0.15">
      <c r="A40" s="71">
        <v>70007</v>
      </c>
      <c r="B40" s="71">
        <v>1</v>
      </c>
      <c r="C40" s="71">
        <v>101</v>
      </c>
      <c r="D40" s="71">
        <v>10101</v>
      </c>
      <c r="E40" s="71"/>
      <c r="F40" s="71">
        <v>42</v>
      </c>
      <c r="G40" t="str">
        <f>CONCATENATE("3_11003_",强化消耗石头!D49/强化消耗石头!$J$2^2,",","1_2_",强化消耗石头!M49)</f>
        <v>3_11003_4,1_2_15000</v>
      </c>
      <c r="H40" s="71" t="s">
        <v>241</v>
      </c>
      <c r="I40" s="71">
        <v>0</v>
      </c>
      <c r="J40" s="71"/>
      <c r="K40" s="71"/>
    </row>
    <row r="41" spans="1:11" x14ac:dyDescent="0.15">
      <c r="A41" s="71">
        <v>70007</v>
      </c>
      <c r="B41" s="71">
        <v>2</v>
      </c>
      <c r="C41" s="71">
        <v>1</v>
      </c>
      <c r="D41" s="71">
        <v>3</v>
      </c>
      <c r="E41" s="71"/>
      <c r="F41" s="71">
        <v>43</v>
      </c>
      <c r="G41" t="str">
        <f>CONCATENATE("3_11003_",强化消耗石头!D50/强化消耗石头!$J$2^2,",","1_2_",强化消耗石头!M50)</f>
        <v>3_11003_5,1_2_16000</v>
      </c>
      <c r="H41" s="71" t="s">
        <v>243</v>
      </c>
      <c r="I41" s="71">
        <v>0</v>
      </c>
      <c r="J41" s="71"/>
      <c r="K41" s="71"/>
    </row>
    <row r="42" spans="1:11" x14ac:dyDescent="0.15">
      <c r="A42" s="71">
        <v>70007</v>
      </c>
      <c r="B42" s="71">
        <v>3</v>
      </c>
      <c r="C42" s="71">
        <v>1</v>
      </c>
      <c r="D42" s="71">
        <v>4</v>
      </c>
      <c r="E42" s="71"/>
      <c r="F42" s="71">
        <v>44</v>
      </c>
      <c r="G42" t="str">
        <f>CONCATENATE("3_11003_",强化消耗石头!D51/强化消耗石头!$J$2^2,",","1_2_",强化消耗石头!M51)</f>
        <v>3_11003_6,1_2_17000</v>
      </c>
      <c r="H42" s="71" t="s">
        <v>237</v>
      </c>
      <c r="I42" s="71">
        <v>0</v>
      </c>
      <c r="J42" s="71"/>
      <c r="K42" s="71"/>
    </row>
    <row r="43" spans="1:11" x14ac:dyDescent="0.15">
      <c r="A43" s="71">
        <v>70007</v>
      </c>
      <c r="B43" s="71">
        <v>4</v>
      </c>
      <c r="C43" s="71">
        <v>1</v>
      </c>
      <c r="D43" s="71">
        <v>5</v>
      </c>
      <c r="E43" s="71"/>
      <c r="F43" s="71">
        <v>45</v>
      </c>
      <c r="G43" t="str">
        <f>CONCATENATE("3_11003_",强化消耗石头!D52/强化消耗石头!$J$2^2,",","1_2_",强化消耗石头!M52)</f>
        <v>3_11003_7,1_2_18000</v>
      </c>
      <c r="H43" s="71" t="s">
        <v>238</v>
      </c>
      <c r="I43" s="71">
        <v>0</v>
      </c>
      <c r="J43" s="71"/>
      <c r="K43" s="71"/>
    </row>
    <row r="44" spans="1:11" x14ac:dyDescent="0.15">
      <c r="A44" s="71">
        <v>70007</v>
      </c>
      <c r="B44" s="71">
        <v>5</v>
      </c>
      <c r="C44" s="71">
        <v>1</v>
      </c>
      <c r="D44" s="71">
        <v>6</v>
      </c>
      <c r="E44" s="71"/>
      <c r="F44" s="71">
        <v>46</v>
      </c>
      <c r="G44" t="str">
        <f>CONCATENATE("3_11003_",强化消耗石头!D53/强化消耗石头!$J$2^2,",","1_2_",强化消耗石头!M53)</f>
        <v>3_11003_8,1_2_19000</v>
      </c>
      <c r="H44" s="71" t="s">
        <v>239</v>
      </c>
      <c r="I44" s="71">
        <v>0</v>
      </c>
      <c r="J44" s="71"/>
      <c r="K44" s="71"/>
    </row>
    <row r="45" spans="1:11" x14ac:dyDescent="0.15">
      <c r="A45" s="71">
        <v>70007</v>
      </c>
      <c r="B45" s="71">
        <v>6</v>
      </c>
      <c r="C45" s="71">
        <v>1</v>
      </c>
      <c r="D45" s="71">
        <v>7</v>
      </c>
      <c r="E45" s="71"/>
      <c r="F45" s="71">
        <v>47</v>
      </c>
      <c r="G45" t="str">
        <f>CONCATENATE("3_11003_",强化消耗石头!D54/强化消耗石头!$J$2^2,",","1_2_",强化消耗石头!M54)</f>
        <v>3_11003_9,1_2_20000</v>
      </c>
      <c r="H45" s="71" t="s">
        <v>240</v>
      </c>
      <c r="I45" s="71">
        <v>0</v>
      </c>
      <c r="J45" s="71"/>
      <c r="K45" s="71"/>
    </row>
    <row r="46" spans="1:11" x14ac:dyDescent="0.15">
      <c r="A46" s="71">
        <v>70008</v>
      </c>
      <c r="B46" s="71">
        <v>1</v>
      </c>
      <c r="C46" s="71">
        <v>1</v>
      </c>
      <c r="D46" s="71">
        <v>2</v>
      </c>
      <c r="E46" s="71"/>
      <c r="F46" s="71">
        <v>48</v>
      </c>
      <c r="G46" t="str">
        <f>CONCATENATE("3_11003_",强化消耗石头!D55/强化消耗石头!$J$2^2,",","1_2_",强化消耗石头!M55)</f>
        <v>3_11003_10,1_2_21000</v>
      </c>
      <c r="H46" s="71" t="s">
        <v>241</v>
      </c>
      <c r="I46" s="71">
        <v>0</v>
      </c>
      <c r="J46" s="71"/>
      <c r="K46" s="71"/>
    </row>
    <row r="47" spans="1:11" x14ac:dyDescent="0.15">
      <c r="A47" s="71">
        <v>70008</v>
      </c>
      <c r="B47" s="71">
        <v>2</v>
      </c>
      <c r="C47" s="71">
        <v>1</v>
      </c>
      <c r="D47" s="71">
        <v>3</v>
      </c>
      <c r="E47" s="71"/>
      <c r="F47" s="71">
        <v>49</v>
      </c>
      <c r="G47" t="str">
        <f>CONCATENATE("3_11003_",强化消耗石头!D56/强化消耗石头!$J$2^2,",","1_2_",强化消耗石头!M56)</f>
        <v>3_11003_11,1_2_22000</v>
      </c>
      <c r="H47" s="71" t="s">
        <v>243</v>
      </c>
      <c r="I47" s="71">
        <v>0</v>
      </c>
      <c r="J47" s="71"/>
      <c r="K47" s="71"/>
    </row>
    <row r="48" spans="1:11" x14ac:dyDescent="0.15">
      <c r="A48" s="71">
        <v>70008</v>
      </c>
      <c r="B48" s="71">
        <v>3</v>
      </c>
      <c r="C48" s="71">
        <v>1</v>
      </c>
      <c r="D48" s="71">
        <v>4</v>
      </c>
      <c r="E48" s="71"/>
      <c r="F48" s="71">
        <v>50</v>
      </c>
      <c r="G48" t="str">
        <f>CONCATENATE("3_11003_",强化消耗石头!D57/强化消耗石头!$J$2^2,",","1_2_",强化消耗石头!M57)</f>
        <v>3_11003_12,1_2_23000</v>
      </c>
      <c r="H48" s="71" t="s">
        <v>237</v>
      </c>
      <c r="I48" s="71">
        <v>0</v>
      </c>
      <c r="J48" s="71"/>
      <c r="K48" s="71"/>
    </row>
    <row r="49" spans="1:11" x14ac:dyDescent="0.15">
      <c r="A49" s="71">
        <v>70008</v>
      </c>
      <c r="B49" s="71">
        <v>4</v>
      </c>
      <c r="C49" s="71">
        <v>1</v>
      </c>
      <c r="D49" s="71">
        <v>5</v>
      </c>
      <c r="E49" s="71"/>
      <c r="F49" s="71"/>
      <c r="H49" s="71" t="s">
        <v>241</v>
      </c>
      <c r="I49" s="71">
        <v>0</v>
      </c>
      <c r="J49" s="71"/>
      <c r="K49" s="71"/>
    </row>
    <row r="50" spans="1:11" x14ac:dyDescent="0.15">
      <c r="A50" s="71">
        <v>70008</v>
      </c>
      <c r="B50" s="71">
        <v>5</v>
      </c>
      <c r="C50" s="71">
        <v>1</v>
      </c>
      <c r="D50" s="71">
        <v>6</v>
      </c>
      <c r="E50" s="71"/>
      <c r="F50" s="71"/>
      <c r="H50" s="71" t="s">
        <v>243</v>
      </c>
      <c r="I50" s="71">
        <v>0</v>
      </c>
      <c r="J50" s="71"/>
      <c r="K50" s="71"/>
    </row>
    <row r="51" spans="1:11" x14ac:dyDescent="0.15">
      <c r="A51" s="71">
        <v>70008</v>
      </c>
      <c r="B51" s="71">
        <v>6</v>
      </c>
      <c r="C51" s="71">
        <v>1</v>
      </c>
      <c r="D51" s="71">
        <v>7</v>
      </c>
      <c r="E51" s="71"/>
      <c r="F51" s="71"/>
      <c r="H51" s="71"/>
      <c r="I51" s="71"/>
      <c r="J51" s="71"/>
      <c r="K51" s="71"/>
    </row>
    <row r="52" spans="1:11" x14ac:dyDescent="0.15">
      <c r="A52" s="71">
        <v>70009</v>
      </c>
      <c r="B52" s="71">
        <v>1</v>
      </c>
      <c r="C52" s="71">
        <v>1</v>
      </c>
      <c r="D52" s="71">
        <v>2</v>
      </c>
      <c r="E52" s="71"/>
      <c r="H52" s="71"/>
      <c r="I52" s="71"/>
      <c r="J52" s="71"/>
      <c r="K52" s="71"/>
    </row>
    <row r="53" spans="1:11" x14ac:dyDescent="0.15">
      <c r="A53" s="71">
        <v>70009</v>
      </c>
      <c r="B53" s="71">
        <v>2</v>
      </c>
      <c r="C53" s="71">
        <v>1</v>
      </c>
      <c r="D53" s="71">
        <v>3</v>
      </c>
      <c r="E53" s="71"/>
      <c r="J53" s="71"/>
      <c r="K53" s="71"/>
    </row>
    <row r="54" spans="1:11" x14ac:dyDescent="0.15">
      <c r="A54" s="71">
        <v>70009</v>
      </c>
      <c r="B54" s="71">
        <v>3</v>
      </c>
      <c r="C54" s="71">
        <v>1</v>
      </c>
      <c r="D54" s="71">
        <v>4</v>
      </c>
      <c r="E54" s="71"/>
      <c r="J54" s="71"/>
      <c r="K54" s="71"/>
    </row>
    <row r="55" spans="1:11" x14ac:dyDescent="0.15">
      <c r="A55" s="71">
        <v>70009</v>
      </c>
      <c r="B55" s="71">
        <v>4</v>
      </c>
      <c r="C55" s="71">
        <v>1</v>
      </c>
      <c r="D55" s="71">
        <v>5</v>
      </c>
      <c r="E55" s="71"/>
      <c r="J55" s="71"/>
      <c r="K55" s="71"/>
    </row>
    <row r="56" spans="1:11" x14ac:dyDescent="0.15">
      <c r="A56" s="71">
        <v>70009</v>
      </c>
      <c r="B56" s="71">
        <v>5</v>
      </c>
      <c r="C56" s="71">
        <v>1</v>
      </c>
      <c r="D56" s="71">
        <v>6</v>
      </c>
      <c r="E56" s="71"/>
      <c r="K56" s="71"/>
    </row>
    <row r="57" spans="1:11" x14ac:dyDescent="0.15">
      <c r="A57" s="71">
        <v>70009</v>
      </c>
      <c r="B57" s="71">
        <v>6</v>
      </c>
      <c r="C57" s="71">
        <v>1</v>
      </c>
      <c r="D57" s="71">
        <v>7</v>
      </c>
      <c r="E57" s="71"/>
      <c r="K57" s="71"/>
    </row>
    <row r="58" spans="1:11" x14ac:dyDescent="0.15">
      <c r="A58" s="71">
        <v>70010</v>
      </c>
      <c r="B58" s="71">
        <v>1</v>
      </c>
      <c r="C58" s="71">
        <v>1</v>
      </c>
      <c r="D58" s="71">
        <v>2</v>
      </c>
      <c r="E58" s="71"/>
      <c r="K58" s="71"/>
    </row>
    <row r="59" spans="1:11" x14ac:dyDescent="0.15">
      <c r="A59" s="71">
        <v>70010</v>
      </c>
      <c r="B59" s="71">
        <v>2</v>
      </c>
      <c r="C59" s="71">
        <v>1</v>
      </c>
      <c r="D59" s="71">
        <v>3</v>
      </c>
      <c r="E59" s="71"/>
      <c r="K59" s="71"/>
    </row>
    <row r="60" spans="1:11" x14ac:dyDescent="0.15">
      <c r="A60" s="71">
        <v>70010</v>
      </c>
      <c r="B60" s="71">
        <v>3</v>
      </c>
      <c r="C60" s="71">
        <v>1</v>
      </c>
      <c r="D60" s="71">
        <v>4</v>
      </c>
      <c r="E60" s="71"/>
      <c r="K60" s="71"/>
    </row>
    <row r="61" spans="1:11" x14ac:dyDescent="0.15">
      <c r="A61" s="71">
        <v>70010</v>
      </c>
      <c r="B61" s="71">
        <v>4</v>
      </c>
      <c r="C61" s="71">
        <v>1</v>
      </c>
      <c r="D61" s="71">
        <v>5</v>
      </c>
      <c r="E61" s="71"/>
      <c r="K61" s="71"/>
    </row>
    <row r="62" spans="1:11" x14ac:dyDescent="0.15">
      <c r="A62" s="71">
        <v>70010</v>
      </c>
      <c r="B62" s="71">
        <v>5</v>
      </c>
      <c r="C62" s="71">
        <v>1</v>
      </c>
      <c r="D62" s="71">
        <v>6</v>
      </c>
      <c r="E62" s="71"/>
      <c r="K62" s="71"/>
    </row>
    <row r="63" spans="1:11" x14ac:dyDescent="0.15">
      <c r="A63" s="71">
        <v>70010</v>
      </c>
      <c r="B63" s="71">
        <v>6</v>
      </c>
      <c r="C63" s="71">
        <v>1</v>
      </c>
      <c r="D63" s="71">
        <v>7</v>
      </c>
      <c r="E63" s="71"/>
      <c r="K63" s="71"/>
    </row>
    <row r="64" spans="1:11" x14ac:dyDescent="0.15">
      <c r="A64" s="71">
        <v>70011</v>
      </c>
      <c r="B64" s="71">
        <v>1</v>
      </c>
      <c r="C64" s="71">
        <v>1</v>
      </c>
      <c r="D64" s="71">
        <v>2</v>
      </c>
      <c r="E64" s="71"/>
      <c r="K64" s="71"/>
    </row>
    <row r="65" spans="1:11" x14ac:dyDescent="0.15">
      <c r="A65" s="71">
        <v>70011</v>
      </c>
      <c r="B65" s="71">
        <v>2</v>
      </c>
      <c r="C65" s="71">
        <v>1</v>
      </c>
      <c r="D65" s="71">
        <v>3</v>
      </c>
      <c r="E65" s="71"/>
      <c r="K65" s="71"/>
    </row>
    <row r="66" spans="1:11" x14ac:dyDescent="0.15">
      <c r="A66" s="71">
        <v>70011</v>
      </c>
      <c r="B66" s="71">
        <v>3</v>
      </c>
      <c r="C66" s="71">
        <v>1</v>
      </c>
      <c r="D66" s="71">
        <v>4</v>
      </c>
      <c r="E66" s="71"/>
      <c r="K66" s="71"/>
    </row>
    <row r="67" spans="1:11" x14ac:dyDescent="0.15">
      <c r="A67" s="71">
        <v>70011</v>
      </c>
      <c r="B67" s="71">
        <v>4</v>
      </c>
      <c r="C67" s="71">
        <v>1</v>
      </c>
      <c r="D67" s="71">
        <v>5</v>
      </c>
      <c r="E67" s="71"/>
      <c r="K67" s="71"/>
    </row>
    <row r="68" spans="1:11" x14ac:dyDescent="0.15">
      <c r="A68" s="71">
        <v>70011</v>
      </c>
      <c r="B68" s="71">
        <v>5</v>
      </c>
      <c r="C68" s="71">
        <v>1</v>
      </c>
      <c r="D68" s="71">
        <v>6</v>
      </c>
      <c r="E68" s="71"/>
      <c r="K68" s="71"/>
    </row>
    <row r="69" spans="1:11" x14ac:dyDescent="0.15">
      <c r="A69" s="71">
        <v>70011</v>
      </c>
      <c r="B69" s="71">
        <v>6</v>
      </c>
      <c r="C69" s="71">
        <v>1</v>
      </c>
      <c r="D69" s="71">
        <v>7</v>
      </c>
      <c r="E69" s="71"/>
      <c r="K69" s="71"/>
    </row>
    <row r="70" spans="1:11" x14ac:dyDescent="0.15">
      <c r="A70" s="71">
        <v>70012</v>
      </c>
      <c r="B70" s="71">
        <v>1</v>
      </c>
      <c r="C70" s="71">
        <v>1</v>
      </c>
      <c r="D70" s="71">
        <v>2</v>
      </c>
      <c r="E70" s="71"/>
      <c r="K70" s="71"/>
    </row>
    <row r="71" spans="1:11" x14ac:dyDescent="0.15">
      <c r="A71" s="71">
        <v>70012</v>
      </c>
      <c r="B71" s="71">
        <v>2</v>
      </c>
      <c r="C71" s="71">
        <v>1</v>
      </c>
      <c r="D71" s="71">
        <v>3</v>
      </c>
      <c r="E71" s="71"/>
      <c r="K71" s="71"/>
    </row>
    <row r="72" spans="1:11" x14ac:dyDescent="0.15">
      <c r="A72" s="71">
        <v>70012</v>
      </c>
      <c r="B72" s="71">
        <v>3</v>
      </c>
      <c r="C72" s="71">
        <v>1</v>
      </c>
      <c r="D72" s="71">
        <v>4</v>
      </c>
      <c r="E72" s="71"/>
      <c r="K72" s="71"/>
    </row>
    <row r="73" spans="1:11" x14ac:dyDescent="0.15">
      <c r="A73" s="71">
        <v>70012</v>
      </c>
      <c r="B73" s="71">
        <v>4</v>
      </c>
      <c r="C73" s="71">
        <v>1</v>
      </c>
      <c r="D73" s="71">
        <v>5</v>
      </c>
      <c r="E73" s="71"/>
      <c r="K73" s="71"/>
    </row>
    <row r="74" spans="1:11" x14ac:dyDescent="0.15">
      <c r="A74" s="71">
        <v>70012</v>
      </c>
      <c r="B74" s="71">
        <v>5</v>
      </c>
      <c r="C74" s="71">
        <v>1</v>
      </c>
      <c r="D74" s="71">
        <v>6</v>
      </c>
      <c r="E74" s="71"/>
      <c r="K74" s="71"/>
    </row>
    <row r="75" spans="1:11" x14ac:dyDescent="0.15">
      <c r="A75" s="71">
        <v>70012</v>
      </c>
      <c r="B75" s="71">
        <v>6</v>
      </c>
      <c r="C75" s="71">
        <v>1</v>
      </c>
      <c r="D75" s="71">
        <v>7</v>
      </c>
      <c r="E75" s="71"/>
      <c r="K75" s="71"/>
    </row>
    <row r="76" spans="1:11" x14ac:dyDescent="0.15">
      <c r="A76" s="71">
        <v>70013</v>
      </c>
      <c r="B76" s="71">
        <v>1</v>
      </c>
      <c r="C76" s="71">
        <v>1</v>
      </c>
      <c r="D76" s="71">
        <v>2</v>
      </c>
      <c r="E76" s="71"/>
      <c r="K76" s="71"/>
    </row>
    <row r="77" spans="1:11" x14ac:dyDescent="0.15">
      <c r="A77" s="71">
        <v>70013</v>
      </c>
      <c r="B77" s="71">
        <v>2</v>
      </c>
      <c r="C77" s="71">
        <v>1</v>
      </c>
      <c r="D77" s="71">
        <v>3</v>
      </c>
      <c r="E77" s="71"/>
      <c r="K77" s="71"/>
    </row>
    <row r="78" spans="1:11" x14ac:dyDescent="0.15">
      <c r="A78" s="71">
        <v>70013</v>
      </c>
      <c r="B78" s="71">
        <v>3</v>
      </c>
      <c r="C78" s="71">
        <v>1</v>
      </c>
      <c r="D78" s="71">
        <v>4</v>
      </c>
      <c r="E78" s="71"/>
      <c r="K78" s="71"/>
    </row>
    <row r="79" spans="1:11" x14ac:dyDescent="0.15">
      <c r="A79" s="71">
        <v>70013</v>
      </c>
      <c r="B79" s="71">
        <v>4</v>
      </c>
      <c r="C79" s="71">
        <v>1</v>
      </c>
      <c r="D79" s="71">
        <v>5</v>
      </c>
      <c r="E79" s="71"/>
      <c r="K79" s="71"/>
    </row>
    <row r="80" spans="1:11" x14ac:dyDescent="0.15">
      <c r="A80" s="71">
        <v>70013</v>
      </c>
      <c r="B80" s="71">
        <v>5</v>
      </c>
      <c r="C80" s="71">
        <v>1</v>
      </c>
      <c r="D80" s="71">
        <v>6</v>
      </c>
      <c r="E80" s="71"/>
      <c r="K80" s="71"/>
    </row>
    <row r="81" spans="1:11" x14ac:dyDescent="0.15">
      <c r="A81" s="71">
        <v>70013</v>
      </c>
      <c r="B81" s="71">
        <v>6</v>
      </c>
      <c r="C81" s="71">
        <v>1</v>
      </c>
      <c r="D81" s="71">
        <v>7</v>
      </c>
      <c r="E81" s="71"/>
      <c r="K81" s="71"/>
    </row>
    <row r="82" spans="1:11" x14ac:dyDescent="0.15">
      <c r="A82" s="71">
        <v>70014</v>
      </c>
      <c r="B82" s="71">
        <v>1</v>
      </c>
      <c r="C82" s="71">
        <v>1</v>
      </c>
      <c r="D82" s="71">
        <v>2</v>
      </c>
      <c r="E82" s="71"/>
      <c r="K82" s="71"/>
    </row>
    <row r="83" spans="1:11" x14ac:dyDescent="0.15">
      <c r="A83" s="71">
        <v>70014</v>
      </c>
      <c r="B83" s="71">
        <v>2</v>
      </c>
      <c r="C83" s="71">
        <v>1</v>
      </c>
      <c r="D83" s="71">
        <v>3</v>
      </c>
      <c r="E83" s="71"/>
      <c r="K83" s="71"/>
    </row>
    <row r="84" spans="1:11" x14ac:dyDescent="0.15">
      <c r="A84" s="71">
        <v>70014</v>
      </c>
      <c r="B84" s="71">
        <v>3</v>
      </c>
      <c r="C84" s="71">
        <v>1</v>
      </c>
      <c r="D84" s="71">
        <v>4</v>
      </c>
      <c r="E84" s="71"/>
      <c r="K84" s="71"/>
    </row>
    <row r="85" spans="1:11" x14ac:dyDescent="0.15">
      <c r="A85" s="71">
        <v>70014</v>
      </c>
      <c r="B85" s="71">
        <v>4</v>
      </c>
      <c r="C85" s="71">
        <v>1</v>
      </c>
      <c r="D85" s="71">
        <v>5</v>
      </c>
      <c r="E85" s="71"/>
      <c r="K85" s="71"/>
    </row>
    <row r="86" spans="1:11" x14ac:dyDescent="0.15">
      <c r="A86" s="71">
        <v>70014</v>
      </c>
      <c r="B86" s="71">
        <v>5</v>
      </c>
      <c r="C86" s="71">
        <v>1</v>
      </c>
      <c r="D86" s="71">
        <v>6</v>
      </c>
      <c r="E86" s="71"/>
      <c r="K86" s="71"/>
    </row>
    <row r="87" spans="1:11" x14ac:dyDescent="0.15">
      <c r="A87" s="71">
        <v>70014</v>
      </c>
      <c r="B87" s="71">
        <v>6</v>
      </c>
      <c r="C87" s="71">
        <v>1</v>
      </c>
      <c r="D87" s="71">
        <v>7</v>
      </c>
      <c r="E87" s="71"/>
      <c r="K87" s="71"/>
    </row>
    <row r="88" spans="1:11" x14ac:dyDescent="0.15">
      <c r="A88" s="71">
        <v>70015</v>
      </c>
      <c r="B88" s="71">
        <v>1</v>
      </c>
      <c r="C88" s="71">
        <v>1</v>
      </c>
      <c r="D88" s="71">
        <v>2</v>
      </c>
      <c r="E88" s="71"/>
      <c r="K88" s="71"/>
    </row>
    <row r="89" spans="1:11" x14ac:dyDescent="0.15">
      <c r="A89" s="71">
        <v>70015</v>
      </c>
      <c r="B89" s="71">
        <v>2</v>
      </c>
      <c r="C89" s="71">
        <v>1</v>
      </c>
      <c r="D89" s="71">
        <v>3</v>
      </c>
      <c r="E89" s="71"/>
      <c r="K89" s="71"/>
    </row>
    <row r="90" spans="1:11" x14ac:dyDescent="0.15">
      <c r="A90" s="71">
        <v>70015</v>
      </c>
      <c r="B90" s="71">
        <v>3</v>
      </c>
      <c r="C90" s="71">
        <v>1</v>
      </c>
      <c r="D90" s="71">
        <v>4</v>
      </c>
      <c r="E90" s="71"/>
      <c r="K90" s="71"/>
    </row>
    <row r="91" spans="1:11" x14ac:dyDescent="0.15">
      <c r="A91" s="71">
        <v>70015</v>
      </c>
      <c r="B91" s="71">
        <v>4</v>
      </c>
      <c r="C91" s="71">
        <v>1</v>
      </c>
      <c r="D91" s="71">
        <v>5</v>
      </c>
      <c r="E91" s="71"/>
      <c r="K91" s="71"/>
    </row>
    <row r="92" spans="1:11" x14ac:dyDescent="0.15">
      <c r="A92" s="71">
        <v>70015</v>
      </c>
      <c r="B92" s="71">
        <v>5</v>
      </c>
      <c r="C92" s="71">
        <v>1</v>
      </c>
      <c r="D92" s="71">
        <v>6</v>
      </c>
      <c r="E92" s="71"/>
      <c r="K92" s="71"/>
    </row>
    <row r="93" spans="1:11" x14ac:dyDescent="0.15">
      <c r="A93" s="71">
        <v>70015</v>
      </c>
      <c r="B93" s="71">
        <v>6</v>
      </c>
      <c r="C93" s="71">
        <v>1</v>
      </c>
      <c r="D93" s="71">
        <v>7</v>
      </c>
      <c r="E93" s="71"/>
      <c r="K93" s="71"/>
    </row>
    <row r="94" spans="1:11" x14ac:dyDescent="0.15">
      <c r="A94" s="71">
        <v>70016</v>
      </c>
      <c r="B94" s="71">
        <v>1</v>
      </c>
      <c r="C94" s="71">
        <v>1</v>
      </c>
      <c r="D94" s="71">
        <v>2</v>
      </c>
      <c r="E94" s="71"/>
      <c r="K94" s="71"/>
    </row>
    <row r="95" spans="1:11" x14ac:dyDescent="0.15">
      <c r="A95" s="71">
        <v>70016</v>
      </c>
      <c r="B95" s="71">
        <v>2</v>
      </c>
      <c r="C95" s="71">
        <v>1</v>
      </c>
      <c r="D95" s="71">
        <v>3</v>
      </c>
      <c r="E95" s="71"/>
      <c r="K95" s="71"/>
    </row>
    <row r="96" spans="1:11" x14ac:dyDescent="0.15">
      <c r="A96" s="71">
        <v>70016</v>
      </c>
      <c r="B96" s="71">
        <v>3</v>
      </c>
      <c r="C96" s="71">
        <v>1</v>
      </c>
      <c r="D96" s="71">
        <v>4</v>
      </c>
      <c r="E96" s="71"/>
      <c r="K96" s="71"/>
    </row>
    <row r="97" spans="1:11" x14ac:dyDescent="0.15">
      <c r="A97" s="71">
        <v>70016</v>
      </c>
      <c r="B97" s="71">
        <v>4</v>
      </c>
      <c r="C97" s="71">
        <v>1</v>
      </c>
      <c r="D97" s="71">
        <v>5</v>
      </c>
      <c r="E97" s="71"/>
      <c r="K97" s="71"/>
    </row>
    <row r="98" spans="1:11" x14ac:dyDescent="0.15">
      <c r="A98" s="71">
        <v>70016</v>
      </c>
      <c r="B98" s="71">
        <v>5</v>
      </c>
      <c r="C98" s="71">
        <v>1</v>
      </c>
      <c r="D98" s="71">
        <v>6</v>
      </c>
      <c r="E98" s="71"/>
      <c r="K98" s="71"/>
    </row>
    <row r="99" spans="1:11" x14ac:dyDescent="0.15">
      <c r="A99" s="71">
        <v>70016</v>
      </c>
      <c r="B99" s="71">
        <v>6</v>
      </c>
      <c r="C99" s="71">
        <v>1</v>
      </c>
      <c r="D99" s="71">
        <v>7</v>
      </c>
      <c r="E99" s="71"/>
      <c r="K99" s="71"/>
    </row>
    <row r="100" spans="1:11" x14ac:dyDescent="0.15">
      <c r="A100" s="71">
        <v>70017</v>
      </c>
      <c r="B100" s="71">
        <v>1</v>
      </c>
      <c r="C100" s="71">
        <v>1</v>
      </c>
      <c r="D100" s="71">
        <v>2</v>
      </c>
      <c r="E100" s="71"/>
      <c r="K100" s="71"/>
    </row>
    <row r="101" spans="1:11" x14ac:dyDescent="0.15">
      <c r="A101" s="71">
        <v>70017</v>
      </c>
      <c r="B101" s="71">
        <v>2</v>
      </c>
      <c r="C101" s="71">
        <v>1</v>
      </c>
      <c r="D101" s="71">
        <v>3</v>
      </c>
      <c r="E101" s="71"/>
      <c r="K101" s="71"/>
    </row>
    <row r="102" spans="1:11" x14ac:dyDescent="0.15">
      <c r="A102" s="71">
        <v>70017</v>
      </c>
      <c r="B102" s="71">
        <v>3</v>
      </c>
      <c r="C102" s="71">
        <v>1</v>
      </c>
      <c r="D102" s="71">
        <v>4</v>
      </c>
      <c r="E102" s="71"/>
      <c r="K102" s="71"/>
    </row>
    <row r="103" spans="1:11" x14ac:dyDescent="0.15">
      <c r="A103" s="71">
        <v>70017</v>
      </c>
      <c r="B103" s="71">
        <v>4</v>
      </c>
      <c r="C103" s="71">
        <v>1</v>
      </c>
      <c r="D103" s="71">
        <v>5</v>
      </c>
      <c r="E103" s="71"/>
      <c r="K103" s="71"/>
    </row>
    <row r="104" spans="1:11" x14ac:dyDescent="0.15">
      <c r="A104" s="71">
        <v>70017</v>
      </c>
      <c r="B104" s="71">
        <v>5</v>
      </c>
      <c r="C104" s="71">
        <v>1</v>
      </c>
      <c r="D104" s="71">
        <v>6</v>
      </c>
      <c r="E104" s="71"/>
      <c r="K104" s="71"/>
    </row>
    <row r="105" spans="1:11" x14ac:dyDescent="0.15">
      <c r="A105" s="71">
        <v>70017</v>
      </c>
      <c r="B105" s="71">
        <v>6</v>
      </c>
      <c r="C105" s="71">
        <v>1</v>
      </c>
      <c r="D105" s="71">
        <v>7</v>
      </c>
      <c r="E105" s="71"/>
      <c r="K105" s="71"/>
    </row>
    <row r="106" spans="1:11" x14ac:dyDescent="0.15">
      <c r="A106" s="71">
        <v>70018</v>
      </c>
      <c r="B106" s="71">
        <v>1</v>
      </c>
      <c r="C106" s="71">
        <v>1</v>
      </c>
      <c r="D106" s="71">
        <v>2</v>
      </c>
      <c r="E106" s="71"/>
      <c r="K106" s="71"/>
    </row>
    <row r="107" spans="1:11" x14ac:dyDescent="0.15">
      <c r="A107" s="71">
        <v>70018</v>
      </c>
      <c r="B107" s="71">
        <v>2</v>
      </c>
      <c r="C107" s="71">
        <v>1</v>
      </c>
      <c r="D107" s="71">
        <v>3</v>
      </c>
      <c r="E107" s="71"/>
      <c r="K107" s="71"/>
    </row>
    <row r="108" spans="1:11" x14ac:dyDescent="0.15">
      <c r="A108" s="71">
        <v>70018</v>
      </c>
      <c r="B108" s="71">
        <v>3</v>
      </c>
      <c r="C108" s="71">
        <v>1</v>
      </c>
      <c r="D108" s="71">
        <v>4</v>
      </c>
      <c r="E108" s="71"/>
      <c r="K108" s="71"/>
    </row>
    <row r="109" spans="1:11" x14ac:dyDescent="0.15">
      <c r="A109" s="71">
        <v>70018</v>
      </c>
      <c r="B109" s="71">
        <v>4</v>
      </c>
      <c r="C109" s="71">
        <v>1</v>
      </c>
      <c r="D109" s="71">
        <v>5</v>
      </c>
      <c r="E109" s="71"/>
      <c r="K109" s="71"/>
    </row>
    <row r="110" spans="1:11" x14ac:dyDescent="0.15">
      <c r="A110" s="71">
        <v>70018</v>
      </c>
      <c r="B110" s="71">
        <v>5</v>
      </c>
      <c r="C110" s="71">
        <v>1</v>
      </c>
      <c r="D110" s="71">
        <v>6</v>
      </c>
      <c r="E110" s="71"/>
      <c r="K110" s="71"/>
    </row>
    <row r="111" spans="1:11" x14ac:dyDescent="0.15">
      <c r="A111" s="71">
        <v>70018</v>
      </c>
      <c r="B111" s="71">
        <v>6</v>
      </c>
      <c r="C111" s="71">
        <v>1</v>
      </c>
      <c r="D111" s="71">
        <v>7</v>
      </c>
      <c r="E111" s="71"/>
      <c r="K111" s="71"/>
    </row>
    <row r="112" spans="1:11" x14ac:dyDescent="0.15">
      <c r="A112" s="71">
        <v>70019</v>
      </c>
      <c r="B112" s="71">
        <v>1</v>
      </c>
      <c r="C112" s="71">
        <v>1</v>
      </c>
      <c r="D112" s="71">
        <v>2</v>
      </c>
      <c r="E112" s="71"/>
      <c r="K112" s="71"/>
    </row>
    <row r="113" spans="1:11" x14ac:dyDescent="0.15">
      <c r="A113" s="71">
        <v>70019</v>
      </c>
      <c r="B113" s="71">
        <v>2</v>
      </c>
      <c r="C113" s="71">
        <v>1</v>
      </c>
      <c r="D113" s="71">
        <v>3</v>
      </c>
      <c r="E113" s="71"/>
      <c r="K113" s="71"/>
    </row>
    <row r="114" spans="1:11" x14ac:dyDescent="0.15">
      <c r="A114" s="71">
        <v>70019</v>
      </c>
      <c r="B114" s="71">
        <v>3</v>
      </c>
      <c r="C114" s="71">
        <v>1</v>
      </c>
      <c r="D114" s="71">
        <v>4</v>
      </c>
      <c r="E114" s="71"/>
      <c r="K114" s="71"/>
    </row>
    <row r="115" spans="1:11" x14ac:dyDescent="0.15">
      <c r="A115" s="71">
        <v>70019</v>
      </c>
      <c r="B115" s="71">
        <v>4</v>
      </c>
      <c r="C115" s="71">
        <v>1</v>
      </c>
      <c r="D115" s="71">
        <v>5</v>
      </c>
      <c r="E115" s="71"/>
      <c r="K115" s="71"/>
    </row>
    <row r="116" spans="1:11" x14ac:dyDescent="0.15">
      <c r="A116" s="71">
        <v>70019</v>
      </c>
      <c r="B116" s="71">
        <v>5</v>
      </c>
      <c r="C116" s="71">
        <v>1</v>
      </c>
      <c r="D116" s="71">
        <v>6</v>
      </c>
      <c r="E116" s="71"/>
      <c r="K116" s="71"/>
    </row>
    <row r="117" spans="1:11" x14ac:dyDescent="0.15">
      <c r="A117" s="71">
        <v>70019</v>
      </c>
      <c r="B117" s="71">
        <v>6</v>
      </c>
      <c r="C117" s="71">
        <v>1</v>
      </c>
      <c r="D117" s="71">
        <v>7</v>
      </c>
      <c r="E117" s="71"/>
      <c r="K117" s="71"/>
    </row>
    <row r="118" spans="1:11" x14ac:dyDescent="0.15">
      <c r="A118" s="71">
        <v>70020</v>
      </c>
      <c r="B118" s="71">
        <v>1</v>
      </c>
      <c r="C118" s="71">
        <v>1</v>
      </c>
      <c r="D118" s="71">
        <v>2</v>
      </c>
      <c r="E118" s="71"/>
      <c r="K118" s="71"/>
    </row>
    <row r="119" spans="1:11" x14ac:dyDescent="0.15">
      <c r="A119" s="71">
        <v>70020</v>
      </c>
      <c r="B119" s="71">
        <v>2</v>
      </c>
      <c r="C119" s="71">
        <v>1</v>
      </c>
      <c r="D119" s="71">
        <v>3</v>
      </c>
      <c r="E119" s="71"/>
      <c r="K119" s="71"/>
    </row>
    <row r="120" spans="1:11" x14ac:dyDescent="0.15">
      <c r="A120" s="71">
        <v>70020</v>
      </c>
      <c r="B120" s="71">
        <v>3</v>
      </c>
      <c r="C120" s="71">
        <v>1</v>
      </c>
      <c r="D120" s="71">
        <v>4</v>
      </c>
      <c r="E120" s="71"/>
      <c r="K120" s="71"/>
    </row>
    <row r="121" spans="1:11" x14ac:dyDescent="0.15">
      <c r="A121" s="71">
        <v>70020</v>
      </c>
      <c r="B121" s="71">
        <v>4</v>
      </c>
      <c r="C121" s="71">
        <v>1</v>
      </c>
      <c r="D121" s="71">
        <v>5</v>
      </c>
      <c r="E121" s="71"/>
      <c r="K121" s="71"/>
    </row>
    <row r="122" spans="1:11" x14ac:dyDescent="0.15">
      <c r="A122" s="71">
        <v>70020</v>
      </c>
      <c r="B122" s="71">
        <v>5</v>
      </c>
      <c r="C122" s="71">
        <v>1</v>
      </c>
      <c r="D122" s="71">
        <v>6</v>
      </c>
      <c r="E122" s="71"/>
      <c r="K122" s="71"/>
    </row>
    <row r="123" spans="1:11" x14ac:dyDescent="0.15">
      <c r="A123" s="71">
        <v>70020</v>
      </c>
      <c r="B123" s="71">
        <v>6</v>
      </c>
      <c r="C123" s="71">
        <v>1</v>
      </c>
      <c r="D123" s="71">
        <v>7</v>
      </c>
      <c r="E123" s="71"/>
      <c r="K123" s="71"/>
    </row>
    <row r="124" spans="1:11" x14ac:dyDescent="0.15">
      <c r="A124" s="71">
        <v>70021</v>
      </c>
      <c r="B124" s="71">
        <v>1</v>
      </c>
      <c r="C124" s="71">
        <v>1</v>
      </c>
      <c r="D124" s="71">
        <v>2</v>
      </c>
      <c r="E124" s="71"/>
      <c r="K124" s="71"/>
    </row>
    <row r="125" spans="1:11" x14ac:dyDescent="0.15">
      <c r="A125" s="71">
        <v>70021</v>
      </c>
      <c r="B125" s="71">
        <v>2</v>
      </c>
      <c r="C125" s="71">
        <v>1</v>
      </c>
      <c r="D125" s="71">
        <v>3</v>
      </c>
      <c r="E125" s="71"/>
      <c r="K125" s="71"/>
    </row>
    <row r="126" spans="1:11" x14ac:dyDescent="0.15">
      <c r="A126" s="71">
        <v>70021</v>
      </c>
      <c r="B126" s="71">
        <v>3</v>
      </c>
      <c r="C126" s="71">
        <v>1</v>
      </c>
      <c r="D126" s="71">
        <v>4</v>
      </c>
      <c r="E126" s="71"/>
      <c r="K126" s="71"/>
    </row>
    <row r="127" spans="1:11" x14ac:dyDescent="0.15">
      <c r="A127" s="71">
        <v>70021</v>
      </c>
      <c r="B127" s="71">
        <v>4</v>
      </c>
      <c r="C127" s="71">
        <v>1</v>
      </c>
      <c r="D127" s="71">
        <v>5</v>
      </c>
      <c r="E127" s="71"/>
      <c r="K127" s="71"/>
    </row>
    <row r="128" spans="1:11" x14ac:dyDescent="0.15">
      <c r="A128" s="71">
        <v>70021</v>
      </c>
      <c r="B128" s="71">
        <v>5</v>
      </c>
      <c r="C128" s="71">
        <v>1</v>
      </c>
      <c r="D128" s="71">
        <v>6</v>
      </c>
      <c r="E128" s="71"/>
      <c r="K128" s="71"/>
    </row>
    <row r="129" spans="1:11" x14ac:dyDescent="0.15">
      <c r="A129" s="71">
        <v>70021</v>
      </c>
      <c r="B129" s="71">
        <v>6</v>
      </c>
      <c r="C129" s="71">
        <v>1</v>
      </c>
      <c r="D129" s="71">
        <v>7</v>
      </c>
      <c r="E129" s="71"/>
      <c r="K129" s="71"/>
    </row>
    <row r="130" spans="1:11" x14ac:dyDescent="0.15">
      <c r="A130" s="71">
        <v>70022</v>
      </c>
      <c r="B130" s="71">
        <v>1</v>
      </c>
      <c r="C130" s="71">
        <v>1</v>
      </c>
      <c r="D130" s="71">
        <v>2</v>
      </c>
      <c r="E130" s="71"/>
      <c r="K130" s="71"/>
    </row>
    <row r="131" spans="1:11" x14ac:dyDescent="0.15">
      <c r="A131" s="71">
        <v>70022</v>
      </c>
      <c r="B131" s="71">
        <v>2</v>
      </c>
      <c r="C131" s="71">
        <v>1</v>
      </c>
      <c r="D131" s="71">
        <v>3</v>
      </c>
      <c r="E131" s="71"/>
      <c r="K131" s="71"/>
    </row>
    <row r="132" spans="1:11" x14ac:dyDescent="0.15">
      <c r="A132" s="71">
        <v>70022</v>
      </c>
      <c r="B132" s="71">
        <v>3</v>
      </c>
      <c r="C132" s="71">
        <v>1</v>
      </c>
      <c r="D132" s="71">
        <v>4</v>
      </c>
      <c r="E132" s="71"/>
      <c r="K132" s="71"/>
    </row>
    <row r="133" spans="1:11" x14ac:dyDescent="0.15">
      <c r="A133" s="71">
        <v>70022</v>
      </c>
      <c r="B133" s="71">
        <v>4</v>
      </c>
      <c r="C133" s="71">
        <v>1</v>
      </c>
      <c r="D133" s="71">
        <v>5</v>
      </c>
      <c r="E133" s="71"/>
      <c r="K133" s="71"/>
    </row>
    <row r="134" spans="1:11" x14ac:dyDescent="0.15">
      <c r="A134" s="71">
        <v>70022</v>
      </c>
      <c r="B134" s="71">
        <v>5</v>
      </c>
      <c r="C134" s="71">
        <v>1</v>
      </c>
      <c r="D134" s="71">
        <v>6</v>
      </c>
      <c r="E134" s="71"/>
      <c r="K134" s="71"/>
    </row>
    <row r="135" spans="1:11" x14ac:dyDescent="0.15">
      <c r="A135" s="71">
        <v>70022</v>
      </c>
      <c r="B135" s="71">
        <v>6</v>
      </c>
      <c r="C135" s="71">
        <v>1</v>
      </c>
      <c r="D135" s="71">
        <v>7</v>
      </c>
      <c r="E135" s="71"/>
      <c r="K135" s="71"/>
    </row>
    <row r="136" spans="1:11" x14ac:dyDescent="0.15">
      <c r="A136" s="71">
        <v>70023</v>
      </c>
      <c r="B136" s="71">
        <v>1</v>
      </c>
      <c r="C136" s="71">
        <v>1</v>
      </c>
      <c r="D136" s="71">
        <v>2</v>
      </c>
      <c r="E136" s="71"/>
      <c r="K136" s="71"/>
    </row>
    <row r="137" spans="1:11" x14ac:dyDescent="0.15">
      <c r="A137" s="71">
        <v>70023</v>
      </c>
      <c r="B137" s="71">
        <v>2</v>
      </c>
      <c r="C137" s="71">
        <v>1</v>
      </c>
      <c r="D137" s="71">
        <v>3</v>
      </c>
      <c r="E137" s="71"/>
      <c r="K137" s="71"/>
    </row>
    <row r="138" spans="1:11" x14ac:dyDescent="0.15">
      <c r="A138" s="71">
        <v>70023</v>
      </c>
      <c r="B138" s="71">
        <v>3</v>
      </c>
      <c r="C138" s="71">
        <v>1</v>
      </c>
      <c r="D138" s="71">
        <v>4</v>
      </c>
      <c r="E138" s="71"/>
      <c r="K138" s="71"/>
    </row>
    <row r="139" spans="1:11" x14ac:dyDescent="0.15">
      <c r="A139" s="71">
        <v>70023</v>
      </c>
      <c r="B139" s="71">
        <v>4</v>
      </c>
      <c r="C139" s="71">
        <v>1</v>
      </c>
      <c r="D139" s="71">
        <v>5</v>
      </c>
      <c r="E139" s="71"/>
      <c r="K139" s="71"/>
    </row>
    <row r="140" spans="1:11" x14ac:dyDescent="0.15">
      <c r="A140" s="71">
        <v>70023</v>
      </c>
      <c r="B140" s="71">
        <v>5</v>
      </c>
      <c r="C140" s="71">
        <v>1</v>
      </c>
      <c r="D140" s="71">
        <v>6</v>
      </c>
      <c r="E140" s="71"/>
      <c r="K140" s="71"/>
    </row>
    <row r="141" spans="1:11" x14ac:dyDescent="0.15">
      <c r="A141" s="71">
        <v>70023</v>
      </c>
      <c r="B141" s="71">
        <v>6</v>
      </c>
      <c r="C141" s="71">
        <v>1</v>
      </c>
      <c r="D141" s="71">
        <v>7</v>
      </c>
      <c r="E141" s="71"/>
      <c r="K141" s="71"/>
    </row>
    <row r="142" spans="1:11" x14ac:dyDescent="0.15">
      <c r="A142" s="71">
        <v>70024</v>
      </c>
      <c r="B142" s="71">
        <v>1</v>
      </c>
      <c r="C142" s="71">
        <v>1</v>
      </c>
      <c r="D142" s="71">
        <v>2</v>
      </c>
      <c r="E142" s="71"/>
      <c r="K142" s="71"/>
    </row>
    <row r="143" spans="1:11" x14ac:dyDescent="0.15">
      <c r="A143" s="71">
        <v>70024</v>
      </c>
      <c r="B143" s="71">
        <v>2</v>
      </c>
      <c r="C143" s="71">
        <v>1</v>
      </c>
      <c r="D143" s="71">
        <v>3</v>
      </c>
      <c r="E143" s="71"/>
      <c r="K143" s="71"/>
    </row>
    <row r="144" spans="1:11" x14ac:dyDescent="0.15">
      <c r="A144" s="71">
        <v>70024</v>
      </c>
      <c r="B144" s="71">
        <v>3</v>
      </c>
      <c r="C144" s="71">
        <v>1</v>
      </c>
      <c r="D144" s="71">
        <v>4</v>
      </c>
      <c r="E144" s="71"/>
      <c r="K144" s="71"/>
    </row>
    <row r="145" spans="1:11" x14ac:dyDescent="0.15">
      <c r="A145" s="71">
        <v>70024</v>
      </c>
      <c r="B145" s="71">
        <v>4</v>
      </c>
      <c r="C145" s="71">
        <v>1</v>
      </c>
      <c r="D145" s="71">
        <v>5</v>
      </c>
      <c r="E145" s="71"/>
      <c r="K145" s="71"/>
    </row>
    <row r="146" spans="1:11" x14ac:dyDescent="0.15">
      <c r="A146" s="71">
        <v>70024</v>
      </c>
      <c r="B146" s="71">
        <v>5</v>
      </c>
      <c r="C146" s="71">
        <v>1</v>
      </c>
      <c r="D146" s="71">
        <v>6</v>
      </c>
      <c r="E146" s="71"/>
      <c r="K146" s="71"/>
    </row>
    <row r="147" spans="1:11" x14ac:dyDescent="0.15">
      <c r="A147" s="71">
        <v>70024</v>
      </c>
      <c r="B147" s="71">
        <v>6</v>
      </c>
      <c r="C147" s="71">
        <v>1</v>
      </c>
      <c r="D147" s="71">
        <v>7</v>
      </c>
      <c r="E147" s="71"/>
      <c r="K147" s="71"/>
    </row>
    <row r="148" spans="1:11" x14ac:dyDescent="0.15">
      <c r="A148" s="71"/>
      <c r="B148" s="71"/>
      <c r="C148" s="71"/>
      <c r="D148" s="71"/>
      <c r="E148" s="71"/>
      <c r="K148" s="71"/>
    </row>
    <row r="149" spans="1:11" x14ac:dyDescent="0.15">
      <c r="A149" s="71"/>
      <c r="B149" s="71"/>
      <c r="C149" s="71"/>
      <c r="D149" s="71"/>
      <c r="E149" s="71"/>
      <c r="K149" s="71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文档说明</vt:lpstr>
      <vt:lpstr>强化消耗石头</vt:lpstr>
      <vt:lpstr>强化产出投放</vt:lpstr>
      <vt:lpstr>装备拆分生成表</vt:lpstr>
      <vt:lpstr>装备拆分分析表</vt:lpstr>
      <vt:lpstr>装备属性生成表</vt:lpstr>
      <vt:lpstr>装备强化消耗表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2015-10-13T11:53:00Z</dcterms:modified>
</cp:coreProperties>
</file>