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Final Year Project\"/>
    </mc:Choice>
  </mc:AlternateContent>
  <xr:revisionPtr revIDLastSave="0" documentId="13_ncr:1_{58D8121A-457A-4437-B718-746B341300C5}" xr6:coauthVersionLast="45" xr6:coauthVersionMax="45" xr10:uidLastSave="{00000000-0000-0000-0000-000000000000}"/>
  <bookViews>
    <workbookView xWindow="-120" yWindow="-120" windowWidth="29040" windowHeight="15990" xr2:uid="{A90DD86C-F640-408F-A35C-917AF0C745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1" i="1" l="1"/>
  <c r="C50" i="1"/>
  <c r="C49" i="1"/>
  <c r="C48" i="1"/>
  <c r="B51" i="1"/>
  <c r="B50" i="1"/>
  <c r="B49" i="1"/>
  <c r="B48" i="1"/>
  <c r="C55" i="1"/>
  <c r="C54" i="1"/>
  <c r="C53" i="1"/>
  <c r="C52" i="1"/>
  <c r="B55" i="1"/>
  <c r="B54" i="1"/>
  <c r="B53" i="1"/>
  <c r="B52" i="1"/>
  <c r="J46" i="1"/>
  <c r="I46" i="1"/>
  <c r="H46" i="1"/>
  <c r="J45" i="1"/>
  <c r="I45" i="1"/>
  <c r="H45" i="1"/>
  <c r="J44" i="1"/>
  <c r="J42" i="1"/>
  <c r="I42" i="1"/>
  <c r="H42" i="1"/>
  <c r="J41" i="1"/>
  <c r="I41" i="1"/>
  <c r="H41" i="1"/>
  <c r="J38" i="1" l="1"/>
  <c r="I38" i="1"/>
  <c r="H38" i="1"/>
  <c r="J37" i="1"/>
  <c r="I37" i="1"/>
  <c r="H37" i="1"/>
  <c r="J36" i="1"/>
  <c r="J34" i="1"/>
  <c r="I34" i="1"/>
  <c r="H34" i="1"/>
  <c r="J33" i="1"/>
  <c r="I33" i="1"/>
  <c r="H33" i="1"/>
  <c r="E46" i="1"/>
  <c r="D46" i="1"/>
  <c r="C46" i="1"/>
  <c r="E45" i="1"/>
  <c r="D45" i="1"/>
  <c r="C45" i="1"/>
  <c r="E44" i="1"/>
  <c r="E42" i="1"/>
  <c r="D42" i="1"/>
  <c r="C42" i="1"/>
  <c r="E41" i="1"/>
  <c r="D41" i="1"/>
  <c r="C41" i="1"/>
  <c r="E38" i="1"/>
  <c r="D38" i="1"/>
  <c r="C38" i="1"/>
  <c r="E37" i="1"/>
  <c r="D37" i="1"/>
  <c r="C37" i="1"/>
  <c r="E36" i="1"/>
  <c r="E34" i="1"/>
  <c r="D34" i="1"/>
  <c r="C34" i="1"/>
  <c r="E33" i="1"/>
  <c r="D33" i="1"/>
  <c r="C33" i="1"/>
  <c r="J31" i="1"/>
  <c r="I31" i="1"/>
  <c r="H31" i="1"/>
  <c r="J30" i="1"/>
  <c r="I30" i="1"/>
  <c r="H30" i="1"/>
  <c r="J29" i="1"/>
  <c r="J27" i="1"/>
  <c r="I27" i="1"/>
  <c r="H27" i="1"/>
  <c r="J26" i="1"/>
  <c r="I26" i="1"/>
  <c r="H26" i="1"/>
  <c r="J23" i="1"/>
  <c r="I23" i="1"/>
  <c r="H23" i="1"/>
  <c r="J22" i="1"/>
  <c r="I22" i="1"/>
  <c r="H22" i="1"/>
  <c r="J21" i="1"/>
  <c r="J19" i="1"/>
  <c r="I19" i="1"/>
  <c r="H19" i="1"/>
  <c r="J18" i="1"/>
  <c r="I18" i="1"/>
  <c r="H18" i="1"/>
  <c r="E31" i="1"/>
  <c r="D31" i="1"/>
  <c r="C31" i="1"/>
  <c r="E30" i="1"/>
  <c r="D30" i="1"/>
  <c r="C30" i="1"/>
  <c r="E29" i="1"/>
  <c r="E27" i="1"/>
  <c r="D27" i="1"/>
  <c r="C27" i="1"/>
  <c r="E26" i="1"/>
  <c r="D26" i="1"/>
  <c r="C26" i="1"/>
  <c r="E23" i="1"/>
  <c r="D23" i="1"/>
  <c r="C23" i="1"/>
  <c r="E22" i="1"/>
  <c r="D22" i="1"/>
  <c r="C22" i="1"/>
  <c r="E21" i="1"/>
  <c r="E19" i="1"/>
  <c r="D19" i="1"/>
  <c r="C19" i="1"/>
  <c r="E18" i="1"/>
  <c r="D18" i="1"/>
  <c r="C18" i="1"/>
  <c r="J16" i="1"/>
  <c r="I16" i="1"/>
  <c r="H16" i="1"/>
  <c r="J15" i="1"/>
  <c r="I15" i="1"/>
  <c r="H15" i="1"/>
  <c r="J14" i="1"/>
  <c r="J12" i="1"/>
  <c r="I12" i="1"/>
  <c r="H12" i="1"/>
  <c r="J11" i="1"/>
  <c r="I11" i="1"/>
  <c r="H11" i="1"/>
  <c r="J8" i="1"/>
  <c r="I8" i="1"/>
  <c r="H8" i="1"/>
  <c r="J7" i="1"/>
  <c r="I7" i="1"/>
  <c r="H7" i="1"/>
  <c r="J6" i="1"/>
  <c r="J4" i="1"/>
  <c r="I4" i="1"/>
  <c r="H4" i="1"/>
  <c r="J3" i="1"/>
  <c r="I3" i="1"/>
  <c r="H3" i="1"/>
  <c r="C16" i="1"/>
  <c r="D16" i="1"/>
  <c r="E16" i="1"/>
  <c r="E15" i="1"/>
  <c r="D15" i="1"/>
  <c r="C15" i="1"/>
  <c r="E14" i="1"/>
  <c r="E12" i="1"/>
  <c r="D12" i="1"/>
  <c r="C12" i="1"/>
  <c r="E11" i="1"/>
  <c r="D11" i="1"/>
  <c r="C11" i="1"/>
  <c r="E8" i="1"/>
  <c r="C8" i="1"/>
  <c r="D8" i="1"/>
  <c r="C7" i="1"/>
  <c r="D7" i="1"/>
  <c r="E7" i="1"/>
  <c r="E6" i="1"/>
  <c r="E4" i="1"/>
  <c r="D4" i="1"/>
  <c r="C4" i="1"/>
  <c r="E3" i="1"/>
  <c r="D3" i="1"/>
  <c r="C3" i="1"/>
</calcChain>
</file>

<file path=xl/sharedStrings.xml><?xml version="1.0" encoding="utf-8"?>
<sst xmlns="http://schemas.openxmlformats.org/spreadsheetml/2006/main" count="119" uniqueCount="29">
  <si>
    <t>Sarcastic</t>
  </si>
  <si>
    <t>Non-Sarcastic</t>
  </si>
  <si>
    <t>accuracy</t>
  </si>
  <si>
    <t>macro avg</t>
  </si>
  <si>
    <t>weighted avg</t>
  </si>
  <si>
    <t>precision</t>
  </si>
  <si>
    <t>recall</t>
  </si>
  <si>
    <t>f1-score</t>
  </si>
  <si>
    <t>svc_937.p</t>
  </si>
  <si>
    <t>svc_937_reddit.p</t>
  </si>
  <si>
    <t>lr_937.p</t>
  </si>
  <si>
    <t>lr_937_reddit.p</t>
  </si>
  <si>
    <t>No. comments</t>
  </si>
  <si>
    <t>svc_4644.p</t>
  </si>
  <si>
    <t>svc_4644_reddit.p</t>
  </si>
  <si>
    <t>lr_4644.p</t>
  </si>
  <si>
    <t>lr_4644_reddit.p</t>
  </si>
  <si>
    <t>svc_9192.p</t>
  </si>
  <si>
    <t>lr_9192.p</t>
  </si>
  <si>
    <t>svc_9192_reddit.p</t>
  </si>
  <si>
    <t>lr_9192_reddit.p</t>
  </si>
  <si>
    <t>SVC (1000)</t>
  </si>
  <si>
    <t>SVC (Reddit, 1000)</t>
  </si>
  <si>
    <t>LR (1000)</t>
  </si>
  <si>
    <t>LR (Reddit, 1000)</t>
  </si>
  <si>
    <t>SVC (10,000)</t>
  </si>
  <si>
    <t>SVC (Reddit, 10,000)</t>
  </si>
  <si>
    <t>LR (10,000)</t>
  </si>
  <si>
    <t>LR (Reddit, 10,000)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</si>
</sst>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2" fillId="2" borderId="1" xfId="0" applyFont="1" applyFill="1" applyBorder="1" applyAlignment="1">
      <alignment horizontal="center" vertical="center"/>
    </xf>
    <xf numFmtId="0" fontId="0" fillId="2" borderId="0" xfId="0" applyFill="1" applyBorder="1"/>
    <xf numFmtId="0" fontId="0" fillId="2" borderId="1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1" fillId="2" borderId="2" xfId="0" applyFont="1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1" fillId="2" borderId="14" xfId="0" applyFont="1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Cross-Validated F-scores for different classifiers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Sheet1!$B$47</c:f>
              <c:strCache>
                <c:ptCount val="1"/>
                <c:pt idx="0">
                  <c:v>Non-Sarcastic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Sheet1!$A$48:$A$55</c:f>
              <c:strCache>
                <c:ptCount val="8"/>
                <c:pt idx="0">
                  <c:v>SVC (1000)</c:v>
                </c:pt>
                <c:pt idx="1">
                  <c:v>SVC (Reddit, 1000)</c:v>
                </c:pt>
                <c:pt idx="2">
                  <c:v>LR (1000)</c:v>
                </c:pt>
                <c:pt idx="3">
                  <c:v>LR (Reddit, 1000)</c:v>
                </c:pt>
                <c:pt idx="4">
                  <c:v>SVC (10,000)</c:v>
                </c:pt>
                <c:pt idx="5">
                  <c:v>SVC (Reddit, 10,000)</c:v>
                </c:pt>
                <c:pt idx="6">
                  <c:v>LR (10,000)</c:v>
                </c:pt>
                <c:pt idx="7">
                  <c:v>LR (Reddit, 10,000)</c:v>
                </c:pt>
              </c:strCache>
            </c:strRef>
          </c:cat>
          <c:val>
            <c:numRef>
              <c:f>Sheet1!$B$48:$B$55</c:f>
              <c:numCache>
                <c:formatCode>General</c:formatCode>
                <c:ptCount val="8"/>
                <c:pt idx="0">
                  <c:v>0.61599999999999999</c:v>
                </c:pt>
                <c:pt idx="1">
                  <c:v>0.57800000000000007</c:v>
                </c:pt>
                <c:pt idx="2">
                  <c:v>0.622</c:v>
                </c:pt>
                <c:pt idx="3">
                  <c:v>0.57499999999999996</c:v>
                </c:pt>
                <c:pt idx="4">
                  <c:v>0.63600000000000001</c:v>
                </c:pt>
                <c:pt idx="5">
                  <c:v>0.63800000000000001</c:v>
                </c:pt>
                <c:pt idx="6">
                  <c:v>0.65000000000000013</c:v>
                </c:pt>
                <c:pt idx="7">
                  <c:v>0.64800000000000002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80-40D2-B89C-4D7B80326274}"/>
            </c:ext>
          </c:extLst>
        </c:ser>
        <c:ser>
          <c:idx val="1"/>
          <c:order val="1"/>
          <c:tx>
            <c:strRef>
              <c:f>Sheet1!$C$47</c:f>
              <c:strCache>
                <c:ptCount val="1"/>
                <c:pt idx="0">
                  <c:v>Sarcastic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Sheet1!$A$48:$A$55</c:f>
              <c:strCache>
                <c:ptCount val="8"/>
                <c:pt idx="0">
                  <c:v>SVC (1000)</c:v>
                </c:pt>
                <c:pt idx="1">
                  <c:v>SVC (Reddit, 1000)</c:v>
                </c:pt>
                <c:pt idx="2">
                  <c:v>LR (1000)</c:v>
                </c:pt>
                <c:pt idx="3">
                  <c:v>LR (Reddit, 1000)</c:v>
                </c:pt>
                <c:pt idx="4">
                  <c:v>SVC (10,000)</c:v>
                </c:pt>
                <c:pt idx="5">
                  <c:v>SVC (Reddit, 10,000)</c:v>
                </c:pt>
                <c:pt idx="6">
                  <c:v>LR (10,000)</c:v>
                </c:pt>
                <c:pt idx="7">
                  <c:v>LR (Reddit, 10,000)</c:v>
                </c:pt>
              </c:strCache>
            </c:strRef>
          </c:cat>
          <c:val>
            <c:numRef>
              <c:f>Sheet1!$C$48:$C$55</c:f>
              <c:numCache>
                <c:formatCode>General</c:formatCode>
                <c:ptCount val="8"/>
                <c:pt idx="0">
                  <c:v>0.60399999999999987</c:v>
                </c:pt>
                <c:pt idx="1">
                  <c:v>0.55800000000000005</c:v>
                </c:pt>
                <c:pt idx="2">
                  <c:v>0.59799999999999998</c:v>
                </c:pt>
                <c:pt idx="3">
                  <c:v>0.53</c:v>
                </c:pt>
                <c:pt idx="4">
                  <c:v>0.63</c:v>
                </c:pt>
                <c:pt idx="5">
                  <c:v>0.624</c:v>
                </c:pt>
                <c:pt idx="6">
                  <c:v>0.64</c:v>
                </c:pt>
                <c:pt idx="7">
                  <c:v>0.63400000000000001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80-40D2-B89C-4D7B80326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613960"/>
        <c:axId val="465614616"/>
      </c:barChart>
      <c:catAx>
        <c:axId val="465613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14616"/>
        <c:crosses val="autoZero"/>
        <c:auto val="1"/>
        <c:lblAlgn val="ctr"/>
        <c:lblOffset val="100"/>
        <c:noMultiLvlLbl val="0"/>
      </c:catAx>
      <c:valAx>
        <c:axId val="4656146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13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466724</xdr:colOff>
      <xdr:row>0</xdr:row>
      <xdr:rowOff>133351</xdr:rowOff>
    </xdr:from>
    <xdr:to>
      <xdr:col>27</xdr:col>
      <xdr:colOff>476249</xdr:colOff>
      <xdr:row>22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FDA1D0A-AF16-4613-934E-FA78CC9CB8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08E63-8C62-4321-8A34-59F733CF2661}">
  <dimension ref="A1:J55"/>
  <sheetViews>
    <sheetView tabSelected="1" topLeftCell="G1" workbookViewId="0">
      <selection activeCell="M26" sqref="M26"/>
    </sheetView>
  </sheetViews>
  <sheetFormatPr defaultRowHeight="15" x14ac:dyDescent="0.25"/>
  <cols>
    <col min="1" max="1" width="17" style="4" bestFit="1" customWidth="1"/>
    <col min="2" max="2" width="17" style="1" bestFit="1" customWidth="1"/>
    <col min="3" max="6" width="9.140625" style="1"/>
    <col min="7" max="7" width="15.5703125" style="1" bestFit="1" customWidth="1"/>
    <col min="8" max="16384" width="9.140625" style="1"/>
  </cols>
  <sheetData>
    <row r="1" spans="1:10" x14ac:dyDescent="0.25">
      <c r="A1" s="6" t="s">
        <v>12</v>
      </c>
    </row>
    <row r="2" spans="1:10" x14ac:dyDescent="0.25">
      <c r="A2" s="19">
        <v>1000</v>
      </c>
      <c r="B2" s="9" t="s">
        <v>8</v>
      </c>
      <c r="C2" s="10" t="s">
        <v>5</v>
      </c>
      <c r="D2" s="10" t="s">
        <v>6</v>
      </c>
      <c r="E2" s="11" t="s">
        <v>7</v>
      </c>
      <c r="G2" s="9" t="s">
        <v>10</v>
      </c>
      <c r="H2" s="10" t="s">
        <v>5</v>
      </c>
      <c r="I2" s="10" t="s">
        <v>6</v>
      </c>
      <c r="J2" s="11" t="s">
        <v>7</v>
      </c>
    </row>
    <row r="3" spans="1:10" ht="15" customHeight="1" x14ac:dyDescent="0.25">
      <c r="A3" s="20"/>
      <c r="B3" s="7" t="s">
        <v>0</v>
      </c>
      <c r="C3" s="3">
        <f>AVERAGE(0.58,0.6,0.64,0.61,0.59)</f>
        <v>0.60399999999999987</v>
      </c>
      <c r="D3" s="3">
        <f>AVERAGE(0.62,0.61,0.63,0.56,0.6)</f>
        <v>0.60399999999999998</v>
      </c>
      <c r="E3" s="4">
        <f>AVERAGE(0.6,0.6,0.64,0.59,0.59)</f>
        <v>0.60399999999999987</v>
      </c>
      <c r="G3" s="7" t="s">
        <v>0</v>
      </c>
      <c r="H3" s="3">
        <f>AVERAGE(0.61,0.65,0.62,0.61,0.62)</f>
        <v>0.622</v>
      </c>
      <c r="I3" s="3">
        <f>AVERAGE(0.61,0.55,0.6,0.54,0.59)</f>
        <v>0.57800000000000007</v>
      </c>
      <c r="J3" s="4">
        <f>AVERAGE(0.61,0.6,0.61,0.57,0.6)</f>
        <v>0.59799999999999998</v>
      </c>
    </row>
    <row r="4" spans="1:10" ht="15" customHeight="1" x14ac:dyDescent="0.25">
      <c r="A4" s="20"/>
      <c r="B4" s="7" t="s">
        <v>1</v>
      </c>
      <c r="C4" s="3">
        <f>AVERAGE(0.62,0.6,0.63,0.6,0.62)</f>
        <v>0.6140000000000001</v>
      </c>
      <c r="D4" s="3">
        <f>AVERAGE(0.58,0.6,0.64,0.64,0.61)</f>
        <v>0.61399999999999999</v>
      </c>
      <c r="E4" s="4">
        <f>AVERAGE(0.6,0.6,0.64,0.62,0.62)</f>
        <v>0.61599999999999999</v>
      </c>
      <c r="G4" s="7" t="s">
        <v>1</v>
      </c>
      <c r="H4" s="3">
        <f>AVERAGE(0.64,0.56,0.61,0.58,0.63)</f>
        <v>0.60399999999999998</v>
      </c>
      <c r="I4" s="3">
        <f>AVERAGE(0.63,0.66,0.63,0.65,0.65)</f>
        <v>0.64399999999999991</v>
      </c>
      <c r="J4" s="4">
        <f>AVERAGE(0.63,0.61,0.62,0.61,0.64)</f>
        <v>0.622</v>
      </c>
    </row>
    <row r="5" spans="1:10" ht="15" customHeight="1" x14ac:dyDescent="0.25">
      <c r="A5" s="20"/>
      <c r="B5" s="7"/>
      <c r="C5" s="3"/>
      <c r="D5" s="3"/>
      <c r="E5" s="4"/>
      <c r="G5" s="7"/>
      <c r="H5" s="3"/>
      <c r="I5" s="3"/>
      <c r="J5" s="4"/>
    </row>
    <row r="6" spans="1:10" ht="15" customHeight="1" x14ac:dyDescent="0.25">
      <c r="A6" s="20"/>
      <c r="B6" s="7" t="s">
        <v>2</v>
      </c>
      <c r="C6" s="3"/>
      <c r="D6" s="3"/>
      <c r="E6" s="4">
        <f>AVERAGE(0.6,0.6,0.64,0.6,0.6)</f>
        <v>0.60799999999999998</v>
      </c>
      <c r="G6" s="7" t="s">
        <v>2</v>
      </c>
      <c r="H6" s="3"/>
      <c r="I6" s="3"/>
      <c r="J6" s="4">
        <f>AVERAGE(0.62,0.6,0.61,0.59,0.62)</f>
        <v>0.60799999999999998</v>
      </c>
    </row>
    <row r="7" spans="1:10" ht="15" customHeight="1" x14ac:dyDescent="0.25">
      <c r="A7" s="20"/>
      <c r="B7" s="7" t="s">
        <v>3</v>
      </c>
      <c r="C7" s="3">
        <f>AVERAGE(0.6,0.6,0.64,0.6,0.6)</f>
        <v>0.60799999999999998</v>
      </c>
      <c r="D7" s="3">
        <f>AVERAGE(0.6,0.6,0.64,0.6,0.6)</f>
        <v>0.60799999999999998</v>
      </c>
      <c r="E7" s="4">
        <f>AVERAGE(0.6,0.6,0.64,0.6,0.6)</f>
        <v>0.60799999999999998</v>
      </c>
      <c r="G7" s="7" t="s">
        <v>3</v>
      </c>
      <c r="H7" s="3">
        <f>AVERAGE(0.62,0.61,0.61,0.59,0.62)</f>
        <v>0.61</v>
      </c>
      <c r="I7" s="3">
        <f>AVERAGE(0.62,0.61,0.61,0.59,0.62)</f>
        <v>0.61</v>
      </c>
      <c r="J7" s="4">
        <f>AVERAGE(0.62,0.6,0.61,0.59,0.62)</f>
        <v>0.60799999999999998</v>
      </c>
    </row>
    <row r="8" spans="1:10" ht="15" customHeight="1" x14ac:dyDescent="0.25">
      <c r="A8" s="20"/>
      <c r="B8" s="8" t="s">
        <v>4</v>
      </c>
      <c r="C8" s="5">
        <f>AVERAGE(0.6,0.6,0.64,0.6,0.61)</f>
        <v>0.61</v>
      </c>
      <c r="D8" s="5">
        <f>AVERAGE(0.6,0.6,0.64,0.6,0.6)</f>
        <v>0.60799999999999998</v>
      </c>
      <c r="E8" s="6">
        <f>AVERAGE(0.6,0.6,0.64,0.6,0.61)</f>
        <v>0.61</v>
      </c>
      <c r="G8" s="8" t="s">
        <v>4</v>
      </c>
      <c r="H8" s="5">
        <f>AVERAGE(0.62,0.61,0.61,0.59,0.62)</f>
        <v>0.61</v>
      </c>
      <c r="I8" s="5">
        <f>AVERAGE(0.62,0.6,0.61,0.59,0.62)</f>
        <v>0.60799999999999998</v>
      </c>
      <c r="J8" s="6">
        <f>AVERAGE(0.62,0.6,0.61,0.59,0.62)</f>
        <v>0.60799999999999998</v>
      </c>
    </row>
    <row r="9" spans="1:10" ht="15" customHeight="1" x14ac:dyDescent="0.25">
      <c r="A9" s="20"/>
    </row>
    <row r="10" spans="1:10" ht="15" customHeight="1" x14ac:dyDescent="0.25">
      <c r="A10" s="20"/>
      <c r="B10" s="9" t="s">
        <v>9</v>
      </c>
      <c r="C10" s="10" t="s">
        <v>5</v>
      </c>
      <c r="D10" s="10" t="s">
        <v>6</v>
      </c>
      <c r="E10" s="11" t="s">
        <v>7</v>
      </c>
      <c r="G10" s="9" t="s">
        <v>11</v>
      </c>
      <c r="H10" s="10" t="s">
        <v>5</v>
      </c>
      <c r="I10" s="10" t="s">
        <v>6</v>
      </c>
      <c r="J10" s="11" t="s">
        <v>7</v>
      </c>
    </row>
    <row r="11" spans="1:10" ht="15" customHeight="1" x14ac:dyDescent="0.25">
      <c r="A11" s="20"/>
      <c r="B11" s="7" t="s">
        <v>0</v>
      </c>
      <c r="C11" s="3">
        <f>AVERAGE(0.55,0.51,0.46,0.63,0.51)</f>
        <v>0.53200000000000003</v>
      </c>
      <c r="D11" s="3">
        <f>AVERAGE(0.55,0.6,0.59,0.63,0.56)</f>
        <v>0.58599999999999997</v>
      </c>
      <c r="E11" s="4">
        <f>AVERAGE(0.55,0.56,0.52,0.63,0.53)</f>
        <v>0.55800000000000005</v>
      </c>
      <c r="G11" s="7" t="s">
        <v>0</v>
      </c>
      <c r="H11" s="3">
        <f>AVERAGE(0.51,0.57)</f>
        <v>0.54</v>
      </c>
      <c r="I11" s="3">
        <f>AVERAGE(0.56,0.49)</f>
        <v>0.52500000000000002</v>
      </c>
      <c r="J11" s="4">
        <f>AVERAGE(0.53,0.53)</f>
        <v>0.53</v>
      </c>
    </row>
    <row r="12" spans="1:10" ht="15" customHeight="1" x14ac:dyDescent="0.25">
      <c r="A12" s="20"/>
      <c r="B12" s="7" t="s">
        <v>1</v>
      </c>
      <c r="C12" s="3">
        <f>AVERAGE(0.61,0.6,0.6,0.6,0.61)</f>
        <v>0.60399999999999998</v>
      </c>
      <c r="D12" s="3">
        <f>AVERAGE(0.62,0.51,0.48,0.6,0.56)</f>
        <v>0.55400000000000005</v>
      </c>
      <c r="E12" s="4">
        <f>AVERAGE(0.62,0.56,0.53,0.6,0.58)</f>
        <v>0.57800000000000007</v>
      </c>
      <c r="G12" s="7" t="s">
        <v>1</v>
      </c>
      <c r="H12" s="3">
        <f>AVERAGE(0.6,0.53)</f>
        <v>0.56499999999999995</v>
      </c>
      <c r="I12" s="3">
        <f>AVERAGE(0.55,0.62)</f>
        <v>0.58499999999999996</v>
      </c>
      <c r="J12" s="4">
        <f>AVERAGE(0.58,0.57)</f>
        <v>0.57499999999999996</v>
      </c>
    </row>
    <row r="13" spans="1:10" ht="15" customHeight="1" x14ac:dyDescent="0.25">
      <c r="A13" s="20"/>
      <c r="B13" s="7"/>
      <c r="C13" s="3"/>
      <c r="D13" s="3"/>
      <c r="E13" s="4"/>
      <c r="G13" s="7"/>
      <c r="H13" s="3"/>
      <c r="I13" s="3"/>
      <c r="J13" s="4"/>
    </row>
    <row r="14" spans="1:10" ht="15" customHeight="1" x14ac:dyDescent="0.25">
      <c r="A14" s="20"/>
      <c r="B14" s="7" t="s">
        <v>2</v>
      </c>
      <c r="C14" s="3"/>
      <c r="D14" s="3"/>
      <c r="E14" s="4">
        <f>AVERAGE(0.59,0.56,0.53,0.62,0.56)</f>
        <v>0.57199999999999995</v>
      </c>
      <c r="G14" s="7" t="s">
        <v>2</v>
      </c>
      <c r="H14" s="3"/>
      <c r="I14" s="3"/>
      <c r="J14" s="4">
        <f>AVERAGE(0.56,0.55)</f>
        <v>0.55500000000000005</v>
      </c>
    </row>
    <row r="15" spans="1:10" ht="15" customHeight="1" x14ac:dyDescent="0.25">
      <c r="A15" s="20"/>
      <c r="B15" s="7" t="s">
        <v>3</v>
      </c>
      <c r="C15" s="3">
        <f>AVERAGE(0.58,0.56,0.53,0.62,0.56)</f>
        <v>0.57000000000000006</v>
      </c>
      <c r="D15" s="3">
        <f>AVERAGE(0.58,0.56,0.53,0.62,0.56)</f>
        <v>0.57000000000000006</v>
      </c>
      <c r="E15" s="4">
        <f>AVERAGE(0.58,0.56,0.53,0.62,0.56)</f>
        <v>0.57000000000000006</v>
      </c>
      <c r="G15" s="7" t="s">
        <v>3</v>
      </c>
      <c r="H15" s="3">
        <f>AVERAGE(0.55,0.55)</f>
        <v>0.55000000000000004</v>
      </c>
      <c r="I15" s="3">
        <f>AVERAGE(0.56,0.55)</f>
        <v>0.55500000000000005</v>
      </c>
      <c r="J15" s="4">
        <f>AVERAGE(0.55,0.55)</f>
        <v>0.55000000000000004</v>
      </c>
    </row>
    <row r="16" spans="1:10" ht="15" customHeight="1" thickBot="1" x14ac:dyDescent="0.3">
      <c r="A16" s="21"/>
      <c r="B16" s="12" t="s">
        <v>4</v>
      </c>
      <c r="C16" s="13">
        <f>AVERAGE(0.59,0.56,0.54,0.62,0.56)</f>
        <v>0.57400000000000007</v>
      </c>
      <c r="D16" s="13">
        <f>AVERAGE(0.59,0.56,0.53,0.62,0.56)</f>
        <v>0.57199999999999995</v>
      </c>
      <c r="E16" s="14">
        <f>AVERAGE(0.59,0.56,0.53,0.62,0.56)</f>
        <v>0.57199999999999995</v>
      </c>
      <c r="F16" s="13"/>
      <c r="G16" s="12" t="s">
        <v>4</v>
      </c>
      <c r="H16" s="13">
        <f>AVERAGE(0.56,0.55)</f>
        <v>0.55500000000000005</v>
      </c>
      <c r="I16" s="13">
        <f>AVERAGE(0.56,0.55)</f>
        <v>0.55500000000000005</v>
      </c>
      <c r="J16" s="14">
        <f>AVERAGE(0.56,0.55)</f>
        <v>0.55500000000000005</v>
      </c>
    </row>
    <row r="17" spans="1:10" x14ac:dyDescent="0.25">
      <c r="A17" s="22">
        <v>5000</v>
      </c>
      <c r="B17" s="15" t="s">
        <v>13</v>
      </c>
      <c r="C17" s="16" t="s">
        <v>5</v>
      </c>
      <c r="D17" s="16" t="s">
        <v>6</v>
      </c>
      <c r="E17" s="17" t="s">
        <v>7</v>
      </c>
      <c r="F17" s="18"/>
      <c r="G17" s="15" t="s">
        <v>15</v>
      </c>
      <c r="H17" s="16" t="s">
        <v>5</v>
      </c>
      <c r="I17" s="16" t="s">
        <v>6</v>
      </c>
      <c r="J17" s="17" t="s">
        <v>7</v>
      </c>
    </row>
    <row r="18" spans="1:10" x14ac:dyDescent="0.25">
      <c r="A18" s="20"/>
      <c r="B18" s="7" t="s">
        <v>0</v>
      </c>
      <c r="C18" s="3">
        <f>AVERAGE(0.64,0.64,0.63,0.63,0.62)</f>
        <v>0.63200000000000001</v>
      </c>
      <c r="D18" s="3">
        <f>AVERAGE(0.63,0.61,0.62,0.64,0.65)</f>
        <v>0.63</v>
      </c>
      <c r="E18" s="4">
        <f>AVERAGE(0.63,0.63,0.63,0.63,0.63)</f>
        <v>0.63</v>
      </c>
      <c r="F18" s="3"/>
      <c r="G18" s="7" t="s">
        <v>0</v>
      </c>
      <c r="H18" s="3">
        <f>AVERAGE(0.6,0.63,0.63,0.58,0.62)</f>
        <v>0.61199999999999999</v>
      </c>
      <c r="I18" s="3">
        <f>AVERAGE(0.64,0.61,0.66,0.64,0.65)</f>
        <v>0.64</v>
      </c>
      <c r="J18" s="4">
        <f>AVERAGE(0.62,0.62,0.64,0.61,0.64)</f>
        <v>0.626</v>
      </c>
    </row>
    <row r="19" spans="1:10" x14ac:dyDescent="0.25">
      <c r="A19" s="20"/>
      <c r="B19" s="7" t="s">
        <v>1</v>
      </c>
      <c r="C19" s="3">
        <f>AVERAGE(0.62,0.63,0.63,0.64,0.63)</f>
        <v>0.63</v>
      </c>
      <c r="D19" s="3">
        <f>AVERAGE(0.63,0.65,0.65,0.63,0.61)</f>
        <v>0.63400000000000001</v>
      </c>
      <c r="E19" s="4">
        <f>AVERAGE(0.63,0.64,0.64,0.64,0.62)</f>
        <v>0.63400000000000012</v>
      </c>
      <c r="F19" s="3"/>
      <c r="G19" s="7" t="s">
        <v>1</v>
      </c>
      <c r="H19" s="3">
        <f>AVERAGE(0.65,0.63,0.66,0.64,0.66)</f>
        <v>0.64800000000000002</v>
      </c>
      <c r="I19" s="3">
        <f>AVERAGE(0.6,0.64,0.63,0.59,0.63)</f>
        <v>0.61799999999999999</v>
      </c>
      <c r="J19" s="4">
        <f>AVERAGE(0.62,0.64,0.65,0.61,0.64)</f>
        <v>0.63200000000000001</v>
      </c>
    </row>
    <row r="20" spans="1:10" x14ac:dyDescent="0.25">
      <c r="A20" s="20"/>
      <c r="B20" s="7"/>
      <c r="C20" s="3"/>
      <c r="D20" s="3"/>
      <c r="E20" s="4"/>
      <c r="F20" s="3"/>
      <c r="G20" s="7"/>
      <c r="H20" s="3"/>
      <c r="I20" s="3"/>
      <c r="J20" s="4"/>
    </row>
    <row r="21" spans="1:10" x14ac:dyDescent="0.25">
      <c r="A21" s="20"/>
      <c r="B21" s="7" t="s">
        <v>2</v>
      </c>
      <c r="C21" s="3"/>
      <c r="D21" s="3"/>
      <c r="E21" s="4">
        <f>AVERAGE(0.63,0.63,0.63,0.64,0.63)</f>
        <v>0.63200000000000001</v>
      </c>
      <c r="F21" s="3"/>
      <c r="G21" s="7" t="s">
        <v>2</v>
      </c>
      <c r="H21" s="3"/>
      <c r="I21" s="3"/>
      <c r="J21" s="4">
        <f>AVERAGE(0.62,0.63,0.65,0.61,0.64)</f>
        <v>0.63</v>
      </c>
    </row>
    <row r="22" spans="1:10" x14ac:dyDescent="0.25">
      <c r="A22" s="20"/>
      <c r="B22" s="7" t="s">
        <v>3</v>
      </c>
      <c r="C22" s="3">
        <f>AVERAGE(0.63,0.63,0.63,0.64,0.63)</f>
        <v>0.63200000000000001</v>
      </c>
      <c r="D22" s="3">
        <f>AVERAGE(0.63,0.63,0.63,0.64,0.63)</f>
        <v>0.63200000000000001</v>
      </c>
      <c r="E22" s="4">
        <f>AVERAGE(0.63,0.63,0.63,0.64,0.63)</f>
        <v>0.63200000000000001</v>
      </c>
      <c r="F22" s="3"/>
      <c r="G22" s="7" t="s">
        <v>3</v>
      </c>
      <c r="H22" s="3">
        <f>AVERAGE(0.62,0.63,0.65,0.61,0.64)</f>
        <v>0.63</v>
      </c>
      <c r="I22" s="3">
        <f>AVERAGE(0.62,0.63,0.65,0.61,0.64)</f>
        <v>0.63</v>
      </c>
      <c r="J22" s="4">
        <f>AVERAGE(0.62,0.63,0.65,0.61,0.64)</f>
        <v>0.63</v>
      </c>
    </row>
    <row r="23" spans="1:10" x14ac:dyDescent="0.25">
      <c r="A23" s="20"/>
      <c r="B23" s="8" t="s">
        <v>4</v>
      </c>
      <c r="C23" s="5">
        <f>AVERAGE(0.63,0.63,0.63,0.64,0.63)</f>
        <v>0.63200000000000001</v>
      </c>
      <c r="D23" s="5">
        <f>AVERAGE(0.63,0.63,0.63,0.64,0.63)</f>
        <v>0.63200000000000001</v>
      </c>
      <c r="E23" s="6">
        <f>AVERAGE(0.63,0.63,0.63,0.64,0.63)</f>
        <v>0.63200000000000001</v>
      </c>
      <c r="F23" s="3"/>
      <c r="G23" s="8" t="s">
        <v>4</v>
      </c>
      <c r="H23" s="5">
        <f>AVERAGE(0.62,0.63,0.65,0.61,0.64)</f>
        <v>0.63</v>
      </c>
      <c r="I23" s="5">
        <f>AVERAGE(0.62,0.63,0.65,0.61,0.64)</f>
        <v>0.63</v>
      </c>
      <c r="J23" s="6">
        <f>AVERAGE(0.62,0.63,0.65,0.61,0.64)</f>
        <v>0.63</v>
      </c>
    </row>
    <row r="24" spans="1:10" x14ac:dyDescent="0.25">
      <c r="A24" s="20"/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5">
      <c r="A25" s="20"/>
      <c r="B25" s="9" t="s">
        <v>14</v>
      </c>
      <c r="C25" s="10" t="s">
        <v>5</v>
      </c>
      <c r="D25" s="10" t="s">
        <v>6</v>
      </c>
      <c r="E25" s="11" t="s">
        <v>7</v>
      </c>
      <c r="F25" s="3"/>
      <c r="G25" s="9" t="s">
        <v>16</v>
      </c>
      <c r="H25" s="10" t="s">
        <v>5</v>
      </c>
      <c r="I25" s="10" t="s">
        <v>6</v>
      </c>
      <c r="J25" s="11" t="s">
        <v>7</v>
      </c>
    </row>
    <row r="26" spans="1:10" x14ac:dyDescent="0.25">
      <c r="A26" s="20"/>
      <c r="B26" s="7" t="s">
        <v>0</v>
      </c>
      <c r="C26" s="3">
        <f>AVERAGE(0.62,0.6,0.59,0.59,0.6)</f>
        <v>0.6</v>
      </c>
      <c r="D26" s="3">
        <f>AVERAGE(0.64,0.66,0.64,0.63,0.66)</f>
        <v>0.64600000000000002</v>
      </c>
      <c r="E26" s="4">
        <f>AVERAGE(0.63,0.62,0.62,0.61,0.63)</f>
        <v>0.622</v>
      </c>
      <c r="F26" s="3"/>
      <c r="G26" s="7" t="s">
        <v>0</v>
      </c>
      <c r="H26" s="3">
        <f>AVERAGE(0.62,0.64,0.62,0.62,0.63)</f>
        <v>0.626</v>
      </c>
      <c r="I26" s="3">
        <f>AVERAGE(0.59,0.64,0.63,0.61,0.63)</f>
        <v>0.61999999999999988</v>
      </c>
      <c r="J26" s="4">
        <f>AVERAGE(0.61,0.64,0.63,0.61,0.63)</f>
        <v>0.62399999999999989</v>
      </c>
    </row>
    <row r="27" spans="1:10" x14ac:dyDescent="0.25">
      <c r="A27" s="20"/>
      <c r="B27" s="7" t="s">
        <v>1</v>
      </c>
      <c r="C27" s="3">
        <f>AVERAGE(0.64,0.67,0.64,0.66,0.65)</f>
        <v>0.65200000000000002</v>
      </c>
      <c r="D27" s="3">
        <f>AVERAGE(0.62,0.6,0.59,0.62,0.6)</f>
        <v>0.60600000000000009</v>
      </c>
      <c r="E27" s="4">
        <f>AVERAGE(0.63,0.63,0.61,0.64,0.63)</f>
        <v>0.628</v>
      </c>
      <c r="F27" s="3"/>
      <c r="G27" s="7" t="s">
        <v>1</v>
      </c>
      <c r="H27" s="3">
        <f>AVERAGE(0.59,0.63,0.64,0.62,0.62)</f>
        <v>0.62</v>
      </c>
      <c r="I27" s="3">
        <f>AVERAGE(0.62,0.63,0.63,0.63,0.63)</f>
        <v>0.62799999999999989</v>
      </c>
      <c r="J27" s="4">
        <f>AVERAGE(0.6,0.63,0.64,0.62,0.63)</f>
        <v>0.624</v>
      </c>
    </row>
    <row r="28" spans="1:10" x14ac:dyDescent="0.25">
      <c r="A28" s="20"/>
      <c r="B28" s="7"/>
      <c r="C28" s="3"/>
      <c r="D28" s="3"/>
      <c r="E28" s="4"/>
      <c r="F28" s="3"/>
      <c r="G28" s="7"/>
      <c r="H28" s="3"/>
      <c r="I28" s="3"/>
      <c r="J28" s="4"/>
    </row>
    <row r="29" spans="1:10" x14ac:dyDescent="0.25">
      <c r="A29" s="20"/>
      <c r="B29" s="7" t="s">
        <v>2</v>
      </c>
      <c r="C29" s="3"/>
      <c r="D29" s="3"/>
      <c r="E29" s="4">
        <f>AVERAGE(0.63,0.63,0.61,0.62,0.63)</f>
        <v>0.624</v>
      </c>
      <c r="F29" s="3"/>
      <c r="G29" s="7" t="s">
        <v>2</v>
      </c>
      <c r="H29" s="3"/>
      <c r="I29" s="3"/>
      <c r="J29" s="4">
        <f>AVERAGE(0.61,0.63,0.63,0.62,0.63)</f>
        <v>0.624</v>
      </c>
    </row>
    <row r="30" spans="1:10" x14ac:dyDescent="0.25">
      <c r="A30" s="20"/>
      <c r="B30" s="7" t="s">
        <v>3</v>
      </c>
      <c r="C30" s="3">
        <f>AVERAGE(0.63,0.63,0.62,0.62,0.63)</f>
        <v>0.626</v>
      </c>
      <c r="D30" s="3">
        <f>AVERAGE(0.63,0.63,0.62,0.63,0.63)</f>
        <v>0.62799999999999989</v>
      </c>
      <c r="E30" s="4">
        <f>AVERAGE(0.63,0.63,0.61,0.62,0.63)</f>
        <v>0.624</v>
      </c>
      <c r="F30" s="3"/>
      <c r="G30" s="7" t="s">
        <v>3</v>
      </c>
      <c r="H30" s="3">
        <f>AVERAGE(0.61,0.63,0.63,0.62,0.63)</f>
        <v>0.624</v>
      </c>
      <c r="I30" s="3">
        <f>AVERAGE(0.61,0.63,0.63,0.62,0.63)</f>
        <v>0.624</v>
      </c>
      <c r="J30" s="4">
        <f>AVERAGE(0.61,0.63,0.63,0.62,0.63)</f>
        <v>0.624</v>
      </c>
    </row>
    <row r="31" spans="1:10" ht="15.75" thickBot="1" x14ac:dyDescent="0.3">
      <c r="A31" s="21"/>
      <c r="B31" s="12" t="s">
        <v>4</v>
      </c>
      <c r="C31" s="13">
        <f>AVERAGE(0.63,0.63,0.62,0.63,0.63)</f>
        <v>0.62799999999999989</v>
      </c>
      <c r="D31" s="13">
        <f>AVERAGE(0.63,0.63,0.61,0.62,0.63)</f>
        <v>0.624</v>
      </c>
      <c r="E31" s="14">
        <f>AVERAGE(0.63,0.63,0.61,0.62,0.63)</f>
        <v>0.624</v>
      </c>
      <c r="F31" s="13"/>
      <c r="G31" s="12" t="s">
        <v>4</v>
      </c>
      <c r="H31" s="13">
        <f>AVERAGE(0.61,0.63,0.63,0.62,0.63)</f>
        <v>0.624</v>
      </c>
      <c r="I31" s="13">
        <f>AVERAGE(0.61,0.63,0.63,0.62,0.63)</f>
        <v>0.624</v>
      </c>
      <c r="J31" s="14">
        <f>AVERAGE(0.61,0.63,0.63,0.62,0.63)</f>
        <v>0.624</v>
      </c>
    </row>
    <row r="32" spans="1:10" ht="15" customHeight="1" x14ac:dyDescent="0.25">
      <c r="A32" s="22">
        <v>10000</v>
      </c>
      <c r="B32" s="15" t="s">
        <v>17</v>
      </c>
      <c r="C32" s="16" t="s">
        <v>5</v>
      </c>
      <c r="D32" s="16" t="s">
        <v>6</v>
      </c>
      <c r="E32" s="17" t="s">
        <v>7</v>
      </c>
      <c r="F32" s="18"/>
      <c r="G32" s="15" t="s">
        <v>18</v>
      </c>
      <c r="H32" s="16" t="s">
        <v>5</v>
      </c>
      <c r="I32" s="16" t="s">
        <v>6</v>
      </c>
      <c r="J32" s="17" t="s">
        <v>7</v>
      </c>
    </row>
    <row r="33" spans="1:10" ht="15" customHeight="1" x14ac:dyDescent="0.25">
      <c r="A33" s="20"/>
      <c r="B33" s="7" t="s">
        <v>0</v>
      </c>
      <c r="C33" s="3">
        <f>AVERAGE(0.64,0.63,0.64,0.61,0.62)</f>
        <v>0.628</v>
      </c>
      <c r="D33" s="3">
        <f>AVERAGE(0.62,0.63,0.63,0.64,0.64)</f>
        <v>0.63200000000000001</v>
      </c>
      <c r="E33" s="4">
        <f>AVERAGE(0.63,0.63,0.63,0.63,0.63)</f>
        <v>0.63</v>
      </c>
      <c r="F33" s="3"/>
      <c r="G33" s="7" t="s">
        <v>0</v>
      </c>
      <c r="H33" s="3">
        <f>AVERAGE(0.62,0.63,0.66,0.62,0.63)</f>
        <v>0.63200000000000001</v>
      </c>
      <c r="I33" s="3">
        <f>AVERAGE(0.67,0.65,0.66,0.62,0.65)</f>
        <v>0.65</v>
      </c>
      <c r="J33" s="4">
        <f>AVERAGE(0.64,0.64,0.66,0.62,0.64)</f>
        <v>0.64</v>
      </c>
    </row>
    <row r="34" spans="1:10" ht="15" customHeight="1" x14ac:dyDescent="0.25">
      <c r="A34" s="20"/>
      <c r="B34" s="7" t="s">
        <v>1</v>
      </c>
      <c r="C34" s="3">
        <f>AVERAGE(0.62,0.63,0.64,0.65,0.65)</f>
        <v>0.63800000000000001</v>
      </c>
      <c r="D34" s="3">
        <f>AVERAGE(0.64,0.63,0.66,0.62,0.63)</f>
        <v>0.63600000000000001</v>
      </c>
      <c r="E34" s="4">
        <f>AVERAGE(0.63,0.63,0.65,0.63,0.64)</f>
        <v>0.63600000000000001</v>
      </c>
      <c r="F34" s="3"/>
      <c r="G34" s="7" t="s">
        <v>1</v>
      </c>
      <c r="H34" s="3">
        <f>AVERAGE(0.68,0.66,0.67,0.64,0.65)</f>
        <v>0.66</v>
      </c>
      <c r="I34" s="3">
        <f>AVERAGE(0.63,0.64,0.67,0.64,0.63)</f>
        <v>0.64200000000000002</v>
      </c>
      <c r="J34" s="4">
        <f>AVERAGE(0.65,0.65,0.67,0.64,0.64)</f>
        <v>0.65000000000000013</v>
      </c>
    </row>
    <row r="35" spans="1:10" ht="15" customHeight="1" x14ac:dyDescent="0.25">
      <c r="A35" s="20"/>
      <c r="B35" s="7"/>
      <c r="C35" s="3"/>
      <c r="D35" s="3"/>
      <c r="E35" s="4"/>
      <c r="F35" s="3"/>
      <c r="G35" s="7"/>
      <c r="H35" s="3"/>
      <c r="I35" s="3"/>
      <c r="J35" s="4"/>
    </row>
    <row r="36" spans="1:10" ht="15" customHeight="1" x14ac:dyDescent="0.25">
      <c r="A36" s="20"/>
      <c r="B36" s="7" t="s">
        <v>2</v>
      </c>
      <c r="C36" s="3"/>
      <c r="D36" s="3"/>
      <c r="E36" s="4">
        <f>AVERAGE(0.63,0.63,0.64,0.63,0.63)</f>
        <v>0.6319999999999999</v>
      </c>
      <c r="F36" s="3"/>
      <c r="G36" s="7" t="s">
        <v>2</v>
      </c>
      <c r="H36" s="3"/>
      <c r="I36" s="3"/>
      <c r="J36" s="4">
        <f>AVERAGE(0.65,0.65,0.66,0.63,0.64)</f>
        <v>0.64600000000000002</v>
      </c>
    </row>
    <row r="37" spans="1:10" ht="15" customHeight="1" x14ac:dyDescent="0.25">
      <c r="A37" s="20"/>
      <c r="B37" s="7" t="s">
        <v>3</v>
      </c>
      <c r="C37" s="3">
        <f>AVERAGE(0.63,0.63,0.64,0.63,0.63)</f>
        <v>0.6319999999999999</v>
      </c>
      <c r="D37" s="3">
        <f>AVERAGE(0.63,0.63,0.64,0.63,0.63)</f>
        <v>0.6319999999999999</v>
      </c>
      <c r="E37" s="4">
        <f>AVERAGE(0.63,0.63,0.64,0.63,0.63)</f>
        <v>0.6319999999999999</v>
      </c>
      <c r="F37" s="3"/>
      <c r="G37" s="7" t="s">
        <v>3</v>
      </c>
      <c r="H37" s="3">
        <f>AVERAGE(0.65,0.65,0.66,0.63,0.64)</f>
        <v>0.64600000000000002</v>
      </c>
      <c r="I37" s="3">
        <f>AVERAGE(0.65,0.65,0.66,0.63,0.64)</f>
        <v>0.64600000000000002</v>
      </c>
      <c r="J37" s="4">
        <f>AVERAGE(0.65,0.65,0.66,0.63,0.64)</f>
        <v>0.64600000000000002</v>
      </c>
    </row>
    <row r="38" spans="1:10" ht="15" customHeight="1" x14ac:dyDescent="0.25">
      <c r="A38" s="20"/>
      <c r="B38" s="8" t="s">
        <v>4</v>
      </c>
      <c r="C38" s="5">
        <f>AVERAGE(0.63,0.63,0.64,0.63,0.63)</f>
        <v>0.6319999999999999</v>
      </c>
      <c r="D38" s="5">
        <f>AVERAGE(0.63,0.63,0.64,0.63,0.63)</f>
        <v>0.6319999999999999</v>
      </c>
      <c r="E38" s="6">
        <f>AVERAGE(0.63,0.63,0.64,0.63,0.63)</f>
        <v>0.6319999999999999</v>
      </c>
      <c r="F38" s="3"/>
      <c r="G38" s="8" t="s">
        <v>4</v>
      </c>
      <c r="H38" s="5">
        <f>AVERAGE(0.65,0.65,0.66,0.63,0.64)</f>
        <v>0.64600000000000002</v>
      </c>
      <c r="I38" s="5">
        <f>AVERAGE(0.65,0.65,0.66,0.63,0.64)</f>
        <v>0.64600000000000002</v>
      </c>
      <c r="J38" s="6">
        <f>AVERAGE(0.65,0.65,0.66,0.63,0.64)</f>
        <v>0.64600000000000002</v>
      </c>
    </row>
    <row r="39" spans="1:10" ht="15" customHeight="1" x14ac:dyDescent="0.25">
      <c r="A39" s="20"/>
      <c r="B39" s="3"/>
      <c r="C39" s="3"/>
      <c r="D39" s="3"/>
      <c r="E39" s="3"/>
      <c r="F39" s="3"/>
      <c r="G39" s="3"/>
      <c r="H39" s="3"/>
      <c r="I39" s="3"/>
      <c r="J39" s="3"/>
    </row>
    <row r="40" spans="1:10" ht="15" customHeight="1" x14ac:dyDescent="0.25">
      <c r="A40" s="20"/>
      <c r="B40" s="9" t="s">
        <v>19</v>
      </c>
      <c r="C40" s="10" t="s">
        <v>5</v>
      </c>
      <c r="D40" s="10" t="s">
        <v>6</v>
      </c>
      <c r="E40" s="11" t="s">
        <v>7</v>
      </c>
      <c r="F40" s="3"/>
      <c r="G40" s="9" t="s">
        <v>20</v>
      </c>
      <c r="H40" s="10" t="s">
        <v>5</v>
      </c>
      <c r="I40" s="10" t="s">
        <v>6</v>
      </c>
      <c r="J40" s="11" t="s">
        <v>7</v>
      </c>
    </row>
    <row r="41" spans="1:10" ht="15" customHeight="1" x14ac:dyDescent="0.25">
      <c r="A41" s="20"/>
      <c r="B41" s="7" t="s">
        <v>0</v>
      </c>
      <c r="C41" s="3">
        <f>AVERAGE(0.62,0.66,0.61,0.62,0.64)</f>
        <v>0.63000000000000012</v>
      </c>
      <c r="D41" s="3">
        <f>AVERAGE(0.62,0.61,0.61,0.63,0.63)</f>
        <v>0.61999999999999988</v>
      </c>
      <c r="E41" s="4">
        <f>AVERAGE(0.62,0.63,0.61,0.62,0.64)</f>
        <v>0.624</v>
      </c>
      <c r="F41" s="3"/>
      <c r="G41" s="7" t="s">
        <v>0</v>
      </c>
      <c r="H41" s="3">
        <f>AVERAGE(0.63,0.67,0.64,0.61,0.62)</f>
        <v>0.63400000000000001</v>
      </c>
      <c r="I41" s="3">
        <f>AVERAGE(0.63,0.62,0.65,0.64,0.64)</f>
        <v>0.63600000000000001</v>
      </c>
      <c r="J41" s="4">
        <f>AVERAGE(0.63,0.64,0.65,0.62,0.63)</f>
        <v>0.63400000000000001</v>
      </c>
    </row>
    <row r="42" spans="1:10" ht="15" customHeight="1" x14ac:dyDescent="0.25">
      <c r="A42" s="20"/>
      <c r="B42" s="7" t="s">
        <v>1</v>
      </c>
      <c r="C42" s="3">
        <f>AVERAGE(0.64,0.62,0.64,0.63,0.63)</f>
        <v>0.6319999999999999</v>
      </c>
      <c r="D42" s="3">
        <f>AVERAGE(0.64,0.67,0.65,0.63,0.65)</f>
        <v>0.64799999999999991</v>
      </c>
      <c r="E42" s="4">
        <f>AVERAGE(0.64,0.64,0.64,0.63,0.64)</f>
        <v>0.63800000000000001</v>
      </c>
      <c r="F42" s="3"/>
      <c r="G42" s="7" t="s">
        <v>1</v>
      </c>
      <c r="H42" s="3">
        <f>AVERAGE(0.65,0.63,0.67,0.66,0.66)</f>
        <v>0.65400000000000014</v>
      </c>
      <c r="I42" s="3">
        <f>AVERAGE(0.65,0.68,0.65,0.63,0.63)</f>
        <v>0.64799999999999991</v>
      </c>
      <c r="J42" s="4">
        <f>AVERAGE(0.65,0.65,0.66,0.64,0.64)</f>
        <v>0.64800000000000002</v>
      </c>
    </row>
    <row r="43" spans="1:10" ht="15" customHeight="1" x14ac:dyDescent="0.25">
      <c r="A43" s="20"/>
      <c r="B43" s="7"/>
      <c r="C43" s="3"/>
      <c r="D43" s="3"/>
      <c r="E43" s="4"/>
      <c r="F43" s="3"/>
      <c r="G43" s="7"/>
      <c r="H43" s="3"/>
      <c r="I43" s="3"/>
      <c r="J43" s="4"/>
    </row>
    <row r="44" spans="1:10" ht="15" customHeight="1" x14ac:dyDescent="0.25">
      <c r="A44" s="20"/>
      <c r="B44" s="7" t="s">
        <v>2</v>
      </c>
      <c r="C44" s="3"/>
      <c r="D44" s="3"/>
      <c r="E44" s="4">
        <f>AVERAGE(0.63,0.64,0.63,0.63,0.64)</f>
        <v>0.63400000000000001</v>
      </c>
      <c r="F44" s="3"/>
      <c r="G44" s="7" t="s">
        <v>2</v>
      </c>
      <c r="H44" s="3"/>
      <c r="I44" s="3"/>
      <c r="J44" s="4">
        <f>AVERAGE(0.64,0.65,0.65,0.63,0.64)</f>
        <v>0.64200000000000002</v>
      </c>
    </row>
    <row r="45" spans="1:10" ht="15" customHeight="1" x14ac:dyDescent="0.25">
      <c r="A45" s="20"/>
      <c r="B45" s="7" t="s">
        <v>3</v>
      </c>
      <c r="C45" s="3">
        <f>AVERAGE(0.63,0.64,0.63,0.63,0.64)</f>
        <v>0.63400000000000001</v>
      </c>
      <c r="D45" s="3">
        <f>AVERAGE(0.63,0.64,0.63,0.63,0.64)</f>
        <v>0.63400000000000001</v>
      </c>
      <c r="E45" s="4">
        <f>AVERAGE(0.63,0.64,0.63,0.63,0.64)</f>
        <v>0.63400000000000001</v>
      </c>
      <c r="F45" s="3"/>
      <c r="G45" s="7" t="s">
        <v>3</v>
      </c>
      <c r="H45" s="3">
        <f>AVERAGE(0.64,0.65,0.65,0.63,0.64)</f>
        <v>0.64200000000000002</v>
      </c>
      <c r="I45" s="3">
        <f>AVERAGE(0.64,0.65,0.65,0.63,0.64)</f>
        <v>0.64200000000000002</v>
      </c>
      <c r="J45" s="4">
        <f>AVERAGE(0.64,0.65,0.65,0.63,0.64)</f>
        <v>0.64200000000000002</v>
      </c>
    </row>
    <row r="46" spans="1:10" ht="15.75" customHeight="1" thickBot="1" x14ac:dyDescent="0.3">
      <c r="A46" s="21"/>
      <c r="B46" s="12" t="s">
        <v>4</v>
      </c>
      <c r="C46" s="13">
        <f>AVERAGE(0.63,0.64,0.63,0.63,0.64)</f>
        <v>0.63400000000000001</v>
      </c>
      <c r="D46" s="13">
        <f>AVERAGE(0.63,0.64,0.63,0.63,0.64)</f>
        <v>0.63400000000000001</v>
      </c>
      <c r="E46" s="14">
        <f>AVERAGE(0.63,0.64,0.63,0.63,0.64)</f>
        <v>0.63400000000000001</v>
      </c>
      <c r="F46" s="13"/>
      <c r="G46" s="12" t="s">
        <v>4</v>
      </c>
      <c r="H46" s="13">
        <f>AVERAGE(0.64,0.65,0.65,0.64,0.64)</f>
        <v>0.64400000000000002</v>
      </c>
      <c r="I46" s="13">
        <f>AVERAGE(0.64,0.65,0.65,0.63,0.64)</f>
        <v>0.64200000000000002</v>
      </c>
      <c r="J46" s="14">
        <f>AVERAGE(0.64,0.65,0.65,0.63,0.64)</f>
        <v>0.64200000000000002</v>
      </c>
    </row>
    <row r="47" spans="1:10" ht="15.75" customHeight="1" x14ac:dyDescent="0.25">
      <c r="A47" s="2"/>
      <c r="B47" s="9" t="s">
        <v>1</v>
      </c>
      <c r="C47" s="9" t="s">
        <v>0</v>
      </c>
      <c r="D47" s="3"/>
      <c r="E47" s="3"/>
      <c r="F47" s="3"/>
      <c r="G47" s="3"/>
      <c r="H47" s="3"/>
      <c r="I47" s="3"/>
      <c r="J47" s="3"/>
    </row>
    <row r="48" spans="1:10" ht="15.75" customHeight="1" x14ac:dyDescent="0.25">
      <c r="A48" s="9" t="s">
        <v>21</v>
      </c>
      <c r="B48" s="4">
        <f>AVERAGE(0.6,0.6,0.64,0.62,0.62)</f>
        <v>0.61599999999999999</v>
      </c>
      <c r="C48" s="4">
        <f>AVERAGE(0.6,0.6,0.64,0.59,0.59)</f>
        <v>0.60399999999999987</v>
      </c>
      <c r="D48" s="3"/>
      <c r="E48" s="3"/>
      <c r="F48" s="3"/>
      <c r="G48" s="3"/>
      <c r="H48" s="3"/>
      <c r="I48" s="3"/>
      <c r="J48" s="3"/>
    </row>
    <row r="49" spans="1:10" ht="15.75" customHeight="1" x14ac:dyDescent="0.25">
      <c r="A49" s="9" t="s">
        <v>22</v>
      </c>
      <c r="B49" s="4">
        <f>AVERAGE(0.62,0.56,0.53,0.6,0.58)</f>
        <v>0.57800000000000007</v>
      </c>
      <c r="C49" s="4">
        <f>AVERAGE(0.55,0.56,0.52,0.63,0.53)</f>
        <v>0.55800000000000005</v>
      </c>
      <c r="D49" s="3"/>
      <c r="E49" s="3"/>
      <c r="F49" s="3"/>
      <c r="G49" s="3"/>
      <c r="H49" s="3"/>
      <c r="I49" s="3"/>
      <c r="J49" s="3"/>
    </row>
    <row r="50" spans="1:10" ht="15" customHeight="1" x14ac:dyDescent="0.25">
      <c r="A50" s="9" t="s">
        <v>23</v>
      </c>
      <c r="B50" s="4">
        <f>AVERAGE(0.63,0.61,0.62,0.61,0.64)</f>
        <v>0.622</v>
      </c>
      <c r="C50" s="4">
        <f>AVERAGE(0.61,0.6,0.61,0.57,0.6)</f>
        <v>0.59799999999999998</v>
      </c>
    </row>
    <row r="51" spans="1:10" ht="15" customHeight="1" thickBot="1" x14ac:dyDescent="0.3">
      <c r="A51" s="9" t="s">
        <v>24</v>
      </c>
      <c r="B51" s="8">
        <f>AVERAGE(0.58,0.57)</f>
        <v>0.57499999999999996</v>
      </c>
      <c r="C51" s="6">
        <f>AVERAGE(0.53,0.53)</f>
        <v>0.53</v>
      </c>
    </row>
    <row r="52" spans="1:10" x14ac:dyDescent="0.25">
      <c r="A52" s="15" t="s">
        <v>25</v>
      </c>
      <c r="B52" s="4">
        <f>AVERAGE(0.63,0.63,0.65,0.63,0.64)</f>
        <v>0.63600000000000001</v>
      </c>
      <c r="C52" s="4">
        <f>AVERAGE(0.63,0.63,0.63,0.63,0.63)</f>
        <v>0.63</v>
      </c>
    </row>
    <row r="53" spans="1:10" ht="15.75" thickBot="1" x14ac:dyDescent="0.3">
      <c r="A53" s="9" t="s">
        <v>26</v>
      </c>
      <c r="B53" s="4">
        <f>AVERAGE(0.64,0.64,0.64,0.63,0.64)</f>
        <v>0.63800000000000001</v>
      </c>
      <c r="C53" s="4">
        <f>AVERAGE(0.62,0.63,0.61,0.62,0.64)</f>
        <v>0.624</v>
      </c>
    </row>
    <row r="54" spans="1:10" x14ac:dyDescent="0.25">
      <c r="A54" s="15" t="s">
        <v>27</v>
      </c>
      <c r="B54" s="4">
        <f>AVERAGE(0.65,0.65,0.67,0.64,0.64)</f>
        <v>0.65000000000000013</v>
      </c>
      <c r="C54" s="4">
        <f>AVERAGE(0.64,0.64,0.66,0.62,0.64)</f>
        <v>0.64</v>
      </c>
    </row>
    <row r="55" spans="1:10" x14ac:dyDescent="0.25">
      <c r="A55" s="9" t="s">
        <v>28</v>
      </c>
      <c r="B55" s="8">
        <f>AVERAGE(0.65,0.65,0.66,0.64,0.64)</f>
        <v>0.64800000000000002</v>
      </c>
      <c r="C55" s="6">
        <f>AVERAGE(0.63,0.64,0.65,0.62,0.63)</f>
        <v>0.63400000000000001</v>
      </c>
    </row>
  </sheetData>
  <mergeCells count="3">
    <mergeCell ref="A2:A16"/>
    <mergeCell ref="A17:A31"/>
    <mergeCell ref="A32:A46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2020-02-04T11:05:08Z</dcterms:created>
  <dcterms:modified xsi:type="dcterms:W3CDTF">2020-03-05T12:40:01Z</dcterms:modified>
</cp:coreProperties>
</file>