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OneDrive - CGIAR\projects\carbon_footprint\ghg_emissions\scripts\"/>
    </mc:Choice>
  </mc:AlternateContent>
  <bookViews>
    <workbookView xWindow="0" yWindow="0" windowWidth="28800" windowHeight="12435"/>
  </bookViews>
  <sheets>
    <sheet name="FE" sheetId="2" r:id="rId1"/>
  </sheets>
  <externalReferences>
    <externalReference r:id="rId2"/>
    <externalReference r:id="rId3"/>
    <externalReference r:id="rId4"/>
  </externalReferenc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9" i="2" l="1"/>
  <c r="C258" i="2" l="1"/>
  <c r="C219" i="2"/>
  <c r="C188" i="2"/>
  <c r="C154" i="2"/>
  <c r="C153" i="2"/>
  <c r="C149" i="2"/>
  <c r="C148" i="2"/>
  <c r="C143" i="2"/>
  <c r="C139" i="2"/>
  <c r="C138" i="2"/>
  <c r="C137" i="2"/>
  <c r="C136" i="2"/>
  <c r="C134" i="2"/>
  <c r="C133" i="2"/>
  <c r="C88" i="2"/>
  <c r="C84" i="2"/>
  <c r="C80" i="2"/>
  <c r="C75" i="2"/>
  <c r="C72" i="2"/>
  <c r="C68" i="2"/>
  <c r="C64" i="2"/>
  <c r="C63" i="2"/>
  <c r="C62" i="2"/>
  <c r="C57" i="2"/>
  <c r="C56" i="2"/>
  <c r="C55" i="2"/>
  <c r="C49" i="2"/>
  <c r="C48" i="2"/>
  <c r="C47" i="2"/>
  <c r="C40" i="2"/>
  <c r="C39" i="2"/>
  <c r="C38" i="2"/>
  <c r="C31" i="2"/>
  <c r="C30" i="2"/>
</calcChain>
</file>

<file path=xl/comments1.xml><?xml version="1.0" encoding="utf-8"?>
<comments xmlns="http://schemas.openxmlformats.org/spreadsheetml/2006/main">
  <authors>
    <author>Usuario</author>
  </authors>
  <commentList>
    <comment ref="B129" authorId="0" shapeId="0">
      <text>
        <r>
          <rPr>
            <b/>
            <sz val="9"/>
            <color indexed="81"/>
            <rFont val="Tahoma"/>
            <family val="2"/>
          </rPr>
          <t>Usuario:</t>
        </r>
        <r>
          <rPr>
            <sz val="9"/>
            <color indexed="81"/>
            <rFont val="Tahoma"/>
            <family val="2"/>
          </rPr>
          <t xml:space="preserve">
Al ser un sistema anaerobico, se ha considerado que las emisiones de CO2 (oxidacion del carbono) no son significativas. </t>
        </r>
      </text>
    </comment>
    <comment ref="B156" authorId="0" shapeId="0">
      <text>
        <r>
          <rPr>
            <b/>
            <sz val="9"/>
            <color indexed="81"/>
            <rFont val="Tahoma"/>
            <family val="2"/>
          </rPr>
          <t>Usuario:</t>
        </r>
        <r>
          <rPr>
            <sz val="9"/>
            <color indexed="81"/>
            <rFont val="Tahoma"/>
            <family val="2"/>
          </rPr>
          <t xml:space="preserve">
Al ser un sistema manejado y principalmente anaerobico, no se ha considerado las emisiones de CO2 por oxidacion de la materia organica. </t>
        </r>
      </text>
    </comment>
    <comment ref="B178" authorId="0" shapeId="0">
      <text>
        <r>
          <rPr>
            <b/>
            <sz val="9"/>
            <color indexed="81"/>
            <rFont val="Tahoma"/>
            <family val="2"/>
          </rPr>
          <t>Usuario:</t>
        </r>
        <r>
          <rPr>
            <sz val="9"/>
            <color indexed="81"/>
            <rFont val="Tahoma"/>
            <family val="2"/>
          </rPr>
          <t xml:space="preserve">
fraccion de carbono organico degradable que se descompone bajo condiciones anaerobica</t>
        </r>
      </text>
    </comment>
    <comment ref="E189" authorId="0" shapeId="0">
      <text>
        <r>
          <rPr>
            <b/>
            <sz val="9"/>
            <color indexed="81"/>
            <rFont val="Tahoma"/>
            <family val="2"/>
          </rPr>
          <t>Usuario:</t>
        </r>
        <r>
          <rPr>
            <sz val="9"/>
            <color indexed="81"/>
            <rFont val="Tahoma"/>
            <family val="2"/>
          </rPr>
          <t xml:space="preserve">
Inventoried waste contains 21% paper; 8% Mixed cardbord; 15% plastics; 3% laminated materials; 2% laminated packaging, e.g. tetra bricks; 3% combined goods e.g. dipers; 3% glass; 2% textiles; 8% minerals; 9% natural products; 22% compostable material; 2.65% inert metals; 1% volatile metals; 0.0065% batteries; 0.34% electronic goods; . waste composition (wet, in ppm).</t>
        </r>
      </text>
    </comment>
    <comment ref="E243" authorId="0" shapeId="0">
      <text>
        <r>
          <rPr>
            <b/>
            <sz val="9"/>
            <color indexed="81"/>
            <rFont val="Tahoma"/>
            <family val="2"/>
          </rPr>
          <t>Usuario:</t>
        </r>
        <r>
          <rPr>
            <sz val="9"/>
            <color indexed="81"/>
            <rFont val="Tahoma"/>
            <family val="2"/>
          </rPr>
          <t xml:space="preserve">
This activity links the output of the market for sodium hydroxide to the generic market for neutralising agent.
Activity starting with the input of sodium hydroxide From cradle, i.e. including all upstream activities.
Activity ends with the proper conversion of soda ash to neutralising agent in NaOH-equivalents.
Sinonimo: soda caustica.</t>
        </r>
      </text>
    </comment>
  </commentList>
</comments>
</file>

<file path=xl/sharedStrings.xml><?xml version="1.0" encoding="utf-8"?>
<sst xmlns="http://schemas.openxmlformats.org/spreadsheetml/2006/main" count="876" uniqueCount="338">
  <si>
    <t>UNIDAD</t>
  </si>
  <si>
    <t>CO2</t>
  </si>
  <si>
    <t>CH4</t>
  </si>
  <si>
    <t>N2O</t>
  </si>
  <si>
    <t>Gasolina</t>
  </si>
  <si>
    <t>EMISIONES DIRECTAS</t>
  </si>
  <si>
    <t>kg</t>
  </si>
  <si>
    <t>EMISIONES INDIRECTAS</t>
  </si>
  <si>
    <t>kg CO2-Eq/kg producto</t>
  </si>
  <si>
    <t>TRANSPORTE DE INSUMOS</t>
  </si>
  <si>
    <t>kg CO2-Eq/ton*km</t>
  </si>
  <si>
    <t>No.</t>
  </si>
  <si>
    <t>VALOR</t>
  </si>
  <si>
    <t>CARACTERISTICAS</t>
  </si>
  <si>
    <t>FUENTE</t>
  </si>
  <si>
    <t>ENLACE</t>
  </si>
  <si>
    <t>GENERALES</t>
  </si>
  <si>
    <t>Poder de Calentamiento Global</t>
  </si>
  <si>
    <t>Potencial de Calentamiento Global para 100 años</t>
  </si>
  <si>
    <t>Quinto Informe del IPCC - 2013</t>
  </si>
  <si>
    <t>http://www.climatechange2013.org/images/report/WG1AR5_Chapter08_FINAL.pdf</t>
  </si>
  <si>
    <t>CH4 (fosil)</t>
  </si>
  <si>
    <t xml:space="preserve">Conversiones </t>
  </si>
  <si>
    <t>1 ton</t>
  </si>
  <si>
    <t>1 galon</t>
  </si>
  <si>
    <t>litros</t>
  </si>
  <si>
    <t>1 kcal</t>
  </si>
  <si>
    <t>Joules</t>
  </si>
  <si>
    <t>1 Mega Joules</t>
  </si>
  <si>
    <t>1 Tera Joules</t>
  </si>
  <si>
    <t>Mega Joules</t>
  </si>
  <si>
    <t>Pesos moleculares</t>
  </si>
  <si>
    <t>Peso molecular CO2</t>
  </si>
  <si>
    <t>Peso molecular C</t>
  </si>
  <si>
    <t>Peso molecular N2O</t>
  </si>
  <si>
    <t>Peso molecular N2</t>
  </si>
  <si>
    <t>Peso molecular CH4</t>
  </si>
  <si>
    <t>COMBUSTION ESTACIONARIA</t>
  </si>
  <si>
    <t>USO DE COMBUSTIBLE FOSIL</t>
  </si>
  <si>
    <t>Poder calorifico gasolina</t>
  </si>
  <si>
    <t>MJ/kg</t>
  </si>
  <si>
    <t>MINAM - Carta formal del MINEM</t>
  </si>
  <si>
    <t>http://infocarbono.minam.gob.pe/wp-content/uploads/2016/03/2012.pdf</t>
  </si>
  <si>
    <t>Densidad gasolina</t>
  </si>
  <si>
    <t>kg/l</t>
  </si>
  <si>
    <t>Factor de emisión - CO2</t>
  </si>
  <si>
    <t>kg/TJ</t>
  </si>
  <si>
    <t>Factor de emisión - CH4</t>
  </si>
  <si>
    <t>Factor de emisión - N2O</t>
  </si>
  <si>
    <t>Factor de emisión - CO2 (calculado)</t>
  </si>
  <si>
    <t>kg/gal</t>
  </si>
  <si>
    <t>Factor de emisión - CH4 (calculado)</t>
  </si>
  <si>
    <t>Factor de emisión - N2O (calculado)</t>
  </si>
  <si>
    <t>ACPM</t>
  </si>
  <si>
    <t>Poder calorifico ACPM</t>
  </si>
  <si>
    <t>UPME-Ministerio de Minas y Energía</t>
  </si>
  <si>
    <t>http://www.upme.gov.co/Calculadora_Emisiones/aplicacion/calculadora.html</t>
  </si>
  <si>
    <t>Densidad ACPM</t>
  </si>
  <si>
    <t>Ton/gal</t>
  </si>
  <si>
    <t>CRUDO DE RUBIALES</t>
  </si>
  <si>
    <t>Poder calorifico OIL CRUDE</t>
  </si>
  <si>
    <t>Valores para crudo de Castilla</t>
  </si>
  <si>
    <t xml:space="preserve">Densidad </t>
  </si>
  <si>
    <t>USO DE BIOMASA COMO COMBUSTIBLE</t>
  </si>
  <si>
    <t>Poder calorífico del cuesco de palma</t>
  </si>
  <si>
    <t>kg/kg</t>
  </si>
  <si>
    <t>Poder calorífico de la fibra de palma</t>
  </si>
  <si>
    <t>COMBUSTION MOVIL</t>
  </si>
  <si>
    <t>Moto</t>
  </si>
  <si>
    <t>US/Road/Motorbike-Uncontrolled</t>
  </si>
  <si>
    <t>World Resources Institute (2015). GHG Protocol tool for mobile combustion. Version 2.6</t>
  </si>
  <si>
    <t>http://www.ghgprotocol.org/calculation-tools/all-tools</t>
  </si>
  <si>
    <t>Vehiculos ligeros</t>
  </si>
  <si>
    <t>US/Road/Light Goods Vehicle - Gasoline - Year 1987-1993</t>
  </si>
  <si>
    <t>US/Road/Light Goods Vehicle - Gasoline - Year 2005-present</t>
  </si>
  <si>
    <t>Bus</t>
  </si>
  <si>
    <t>US/Road/Bus-Diesel</t>
  </si>
  <si>
    <t>Vehiculos pesado-rigidos</t>
  </si>
  <si>
    <t>US/Road/Heavy Duty Vehicle - Rigid - Diesel - Year 1960-present</t>
  </si>
  <si>
    <t>Maquinaria agricola</t>
  </si>
  <si>
    <t>US/Road/Agricultural Equipment - Diesel Fuel</t>
  </si>
  <si>
    <t>MANEJO AGRICOLA</t>
  </si>
  <si>
    <t>Emisiones directas de N2O</t>
  </si>
  <si>
    <t>Factor de emisión por la aplicaccion de fertilizantes nitrogenados - emisiones directas</t>
  </si>
  <si>
    <t>kg N2O-N/kg N aplicado</t>
  </si>
  <si>
    <t>Fertilizantes sinteticos, compost y residuos agricolas</t>
  </si>
  <si>
    <t>IPCC 2006: VOLUMEN IV, CAP 11 (cuadro 11.1)</t>
  </si>
  <si>
    <t>http://www.ipcc-nggip.iges.or.jp/public/2006gl/spanish/vol4.html</t>
  </si>
  <si>
    <t>Factor de emisión por la aplicaccion de sulfato de amonio - emisiones directas</t>
  </si>
  <si>
    <t>Factor de emisión sugerido por PCR- Arable cropss</t>
  </si>
  <si>
    <t xml:space="preserve">Bouwman, A.F., L.J.M. Boumans, and N.H. Batjes.2002. Modeling global annual N2O and NO emissions form fertilized field. </t>
  </si>
  <si>
    <t>http://www.environdec.com/en/PCR/Detail/pcr2013-05</t>
  </si>
  <si>
    <t>Factor de emisión por la aplicaccion de urea - emisiones directas</t>
  </si>
  <si>
    <t>Factor de emisión por la aplicaccion de nitrato de amonio - emisiones directas</t>
  </si>
  <si>
    <t>Factor de emisión por la aplicaccion de nitrato de amonio de calcio - emisiones directas</t>
  </si>
  <si>
    <t>Factor de emisión por la aplicaccion de amonio - emisiones directas</t>
  </si>
  <si>
    <t>Factor de emisión por la aplicaccion de solución de nitrógeno - emisiones directas</t>
  </si>
  <si>
    <t>Factor de emisión por la aplicaccion fosfato de amonio - emisiones directas</t>
  </si>
  <si>
    <t>Factor de emisión por la aplicaccion de otros compuestos NP-N - emisiones directas</t>
  </si>
  <si>
    <t>Factor de emisión por la aplicaccion de otros compuestos NK-N - emisiones directas</t>
  </si>
  <si>
    <t>Factor de emisión por la aplicaccion de otros compuestos NPK-N - emisiones directas</t>
  </si>
  <si>
    <t>Factor de emisión por la aplicaccion fertilizantes genéricos minerales de N - emisiones directas</t>
  </si>
  <si>
    <t>Emisiones indirectas de N2O-volatilización</t>
  </si>
  <si>
    <t>Factor de emisión correspondiente a las emisiones de N2O de la deposición atmosférica de N en los suelos y en las superficies del agua</t>
  </si>
  <si>
    <t>kg N2O-N/(kg NH3-N+Nox-N volatilizado)</t>
  </si>
  <si>
    <t xml:space="preserve">Emisiones indirectas por volatización de Fert. sintéticos, compost y residuos agricolas </t>
  </si>
  <si>
    <t>IPCC 2006: VOLUMEN IV, CAP 11 (cuadro 11.3)</t>
  </si>
  <si>
    <t>Fracción de N de fertilizantes sintético que se volatiliza como NH3 y NOx</t>
  </si>
  <si>
    <t>(kg NH3-N volatilizado)/ kg N aplicado</t>
  </si>
  <si>
    <t>Valores por defecto del IPCC</t>
  </si>
  <si>
    <t>Fracción de N de fertilizantes orgánicos que se volatiliza como NH3 y NOx</t>
  </si>
  <si>
    <t>Fracción de N que se volatiliza como NH3 y NOx del sulfato de amonio</t>
  </si>
  <si>
    <t>EMEP/CORINAIR Emission Inventory Guidebook -3erd edition october 2002.</t>
  </si>
  <si>
    <t>Fracción de N que se volatiliza como NH3 y NOx del nitrato de amonio</t>
  </si>
  <si>
    <t>Fracción de N que se volatiliza como NH3 y NOx del nitrato de amonio de calcio</t>
  </si>
  <si>
    <t>Fracción de N que se volatiliza como NH3 y NOx del anhidrido de amonio</t>
  </si>
  <si>
    <t>Fracción de N que se volatiliza como NH3 y NOx de la urea</t>
  </si>
  <si>
    <t>Fracción de N que se volatiliza como NH3 y NOx del fosfato del mono-amonio</t>
  </si>
  <si>
    <t>Fracción de N que se volatiliza como NH3 y NOx del fosfato diamonico (DAP)</t>
  </si>
  <si>
    <t>Fracción de N que se volatiliza como NH3 y NOx de fertilizantes NK, NPK</t>
  </si>
  <si>
    <t>Fracción de N que se volatiliza como NH3 y NOx de solucion de nitrógeno (urea y nitrato de amonio)</t>
  </si>
  <si>
    <t>Fracción de N que se volatiliza como NH3 y Nox de fertilizantes multinutrientres</t>
  </si>
  <si>
    <t>(kg N volatilizado)/ kg N aplicado</t>
  </si>
  <si>
    <t>Nemecek, T y Kägi T. 2007. Life cycle inventories of agricultural production systems. Final report ecoinvent 2000 No. 15. Swiss Centre for Lie Cycle Inventories. Zurich y Dübendorf (Suiza). 360 p.</t>
  </si>
  <si>
    <t>http://www.ecoinvent.ch/</t>
  </si>
  <si>
    <t>Emisiones indirectas de N2O-lixiviaxión</t>
  </si>
  <si>
    <t>Factor de emisión para emisiones de N2O por lixiviación y escurrimiento de N</t>
  </si>
  <si>
    <t>kg N2O-N/ kg N lixiviado/escurrido</t>
  </si>
  <si>
    <t>Fracción de N en suelos que se lixivia/escurre</t>
  </si>
  <si>
    <t>kg N2O(L)-N/kg N aplicado</t>
  </si>
  <si>
    <t>Emisiones directas de CO2 por encalado</t>
  </si>
  <si>
    <t>Factor de emisión por la aplicación de piedra caliza (CaCO3)</t>
  </si>
  <si>
    <t>kg CO2-C/kg producto</t>
  </si>
  <si>
    <t>Emisiones directas por encalado</t>
  </si>
  <si>
    <t xml:space="preserve">IPCC 2006: VOLUMEN IV, CAP 11 </t>
  </si>
  <si>
    <t>Factor de emisión por la aplicación de dolomita (CaMg(CO3)2)</t>
  </si>
  <si>
    <t>Emisiones directas de CO2 por aplicación de urea</t>
  </si>
  <si>
    <t>Factor de emisión por aplicación de urea</t>
  </si>
  <si>
    <t>MANEJO DE RESIDUOS INTERNO</t>
  </si>
  <si>
    <t>MANEJO DE AGUAS RESIDUALES</t>
  </si>
  <si>
    <t>Laguna anaeróbica profunda</t>
  </si>
  <si>
    <t>Capacidad máxima de producción de CH4 (Bo)</t>
  </si>
  <si>
    <t>kg de CH4/kg de DQO</t>
  </si>
  <si>
    <t>IPCC 2006: VOLUMEN V, CAP 6</t>
  </si>
  <si>
    <t>http://www.ipcc-nggip.iges.or.jp/public/2006gl/spanish/vol5.html</t>
  </si>
  <si>
    <t>Factor de correccion del CH4</t>
  </si>
  <si>
    <t>Fraccion</t>
  </si>
  <si>
    <t>Laguna anaerobica profunda</t>
  </si>
  <si>
    <t xml:space="preserve">IPCC 2006: VOLUMEN V, CAP 6 (Cuadro 6.8) </t>
  </si>
  <si>
    <t>Laguna facultativa</t>
  </si>
  <si>
    <t>Factor de emisión de CH4 laguna anaerobica (calculado)</t>
  </si>
  <si>
    <t>Factor de emisión de CH4 laguna facultativa (calculado)</t>
  </si>
  <si>
    <t>CH4 recuperado</t>
  </si>
  <si>
    <t>kg de CH4/año</t>
  </si>
  <si>
    <t>No hay recuperacion de CH4 en PTAR</t>
  </si>
  <si>
    <t>Componente orgánico separado como lodo en condiciones anaerobias (2013)</t>
  </si>
  <si>
    <t>kg de DQO/año</t>
  </si>
  <si>
    <t>10% de la DQO total registrada, dada la condicion anaerobica de la laguna</t>
  </si>
  <si>
    <t>Rodriguez. Tratamiento anaerobico de agua residuales</t>
  </si>
  <si>
    <t>http://www.ingenieroambiental.com/4014/tratamiento545.pdf</t>
  </si>
  <si>
    <t>Componente orgánico separado como lodo en condiciones facultativas  (2013)</t>
  </si>
  <si>
    <t>25% de la DQO total registrada, dada la condicion facultativa de la laguna</t>
  </si>
  <si>
    <t>Componente orgánico separado como lodo en condiciones anaerobias (2014)</t>
  </si>
  <si>
    <t>Componente orgánico separado como lodo en condiciones facultativas (2014)</t>
  </si>
  <si>
    <t>CAMBIO DE USO DEL SUELO</t>
  </si>
  <si>
    <t>Factor de emision por cambio de uso del suelo (pastizales-palma)</t>
  </si>
  <si>
    <t>Ton CO2eq/ha</t>
  </si>
  <si>
    <t>Herramienta para el calculo de cambio de uso del suelo. Excel.</t>
  </si>
  <si>
    <t>PAS2050 / GHG Protocol</t>
  </si>
  <si>
    <t>http://blonkconsultants.nl/en/tools/land-use-change-tool.html</t>
  </si>
  <si>
    <t>Valor por defecto de cambio de uso del suelo de pastizal a cultivo perenne para Argentina.</t>
  </si>
  <si>
    <t xml:space="preserve">PAS2050:2011. Specification for the assessment of the life cycle greenhouse gas emissions of goods and services. Annex C. </t>
  </si>
  <si>
    <t>BID-Ministerio de Energia y Minas. Estimación del ciclo de vida de la cadena de producción de biocombustibles en Colombia. 2012</t>
  </si>
  <si>
    <t>ENERGIA ELECTRICA</t>
  </si>
  <si>
    <t>Red Electrica Nacional de Colombia 2013</t>
  </si>
  <si>
    <t>gCO2eq/Kwh</t>
  </si>
  <si>
    <t>Red Electrica Nacional de Colombia 2014</t>
  </si>
  <si>
    <t>Porcentaje de metano del biogas producico en el biodigestor (2013)</t>
  </si>
  <si>
    <t>Aceites Manuelita S.A</t>
  </si>
  <si>
    <t>Porcentaje de metano del biogas producico en el biodigestor (2014)</t>
  </si>
  <si>
    <t>Densidad del metano</t>
  </si>
  <si>
    <t>kg/m3</t>
  </si>
  <si>
    <t>IPCC 2006: VOLUMEN II, CAP 4</t>
  </si>
  <si>
    <t>http://www.ipcc-nggip.iges.or.jp/public/2006gl/spanish/vol2.html</t>
  </si>
  <si>
    <t>Eficacia de combustión del metano</t>
  </si>
  <si>
    <t>IPCC 2006: VOLUMEN II, CAP 4 (ecuación 4.1.5)</t>
  </si>
  <si>
    <t>Fraccion de metano que no se quema</t>
  </si>
  <si>
    <t>Factor de emisión para el mix energético (calculado) 2013</t>
  </si>
  <si>
    <t>ton CO2eq/Kwh</t>
  </si>
  <si>
    <t>MANEJO DE RESIDUOS SOLIDOS EXTERNO</t>
  </si>
  <si>
    <t>Residuos sólidos municipales - rellenos sanitarios</t>
  </si>
  <si>
    <t>Composición de RSM</t>
  </si>
  <si>
    <t>Se ha estimado la composición de los residuos en base a la los valores regionales por defecto del IPCC</t>
  </si>
  <si>
    <t xml:space="preserve">IPCC 2006: VOLUMEN V, CAP 2 (Cuadro 2.3) </t>
  </si>
  <si>
    <t>Desechos de alimentos</t>
  </si>
  <si>
    <t>Papel/carton</t>
  </si>
  <si>
    <t>Madera</t>
  </si>
  <si>
    <t>Textiles</t>
  </si>
  <si>
    <t>Caucho/cuero</t>
  </si>
  <si>
    <t>Plasticos</t>
  </si>
  <si>
    <t>Metal</t>
  </si>
  <si>
    <t>Vidrio</t>
  </si>
  <si>
    <t>Otros</t>
  </si>
  <si>
    <t>Emision de CH4</t>
  </si>
  <si>
    <t>Carbono orgánico degradable (DOC)</t>
  </si>
  <si>
    <t xml:space="preserve">Fracción de DOC en desechos húmedos </t>
  </si>
  <si>
    <t xml:space="preserve">IPCC 2006: VOLUMEN V, CAP 2 (Cuadro 2.4) </t>
  </si>
  <si>
    <t>Fracción de carbono orgánico degradable que se descompone (DOCf)</t>
  </si>
  <si>
    <t>Valor por defecto recomendado por el IPCC</t>
  </si>
  <si>
    <t>IPCC 2006: VOLUMEN V, CAP 3</t>
  </si>
  <si>
    <t>Factor de corrección del CH4 (MFC)</t>
  </si>
  <si>
    <t>Relleno sanitario gestionado-anaeróbico</t>
  </si>
  <si>
    <t>IPCC 2006: VOLUMEN V, CAP 3 (Cuadro 3.1)</t>
  </si>
  <si>
    <t>Relleno sanitario gestionado-semi-aeróbico</t>
  </si>
  <si>
    <t>Relleno sanitario no gestionado - profundo (mayor a 5m)</t>
  </si>
  <si>
    <t>Relleno sanitario no gestionado - poco profundo (menor a 5m)</t>
  </si>
  <si>
    <t>Relleno sanitario no categorizado</t>
  </si>
  <si>
    <t>Fracción de CH4 del gas generado en el vertedero (F)</t>
  </si>
  <si>
    <t>CH4 recuperado (R)</t>
  </si>
  <si>
    <t xml:space="preserve">No se tiene información sobre reuperación de CH4 </t>
  </si>
  <si>
    <t>Factor de oxidación (OX)</t>
  </si>
  <si>
    <t>Valor por defecto para rellenos gestionados, no gestionados y no categorizados</t>
  </si>
  <si>
    <t>IPCC 2006: VOLUMEN V, CAP 3 (Cuadro 3.2)</t>
  </si>
  <si>
    <t>Factor de emision de CO2eq (calculado)</t>
  </si>
  <si>
    <t>kg CO2eq/kg residuos solidos</t>
  </si>
  <si>
    <t>Relleno sanitario anaeróbico  - metodologia del IPCC</t>
  </si>
  <si>
    <t>Factor de emision de CO2eq</t>
  </si>
  <si>
    <t>treatment of municipal solid waste, sanitary landfill</t>
  </si>
  <si>
    <t>Ecoinvent Version 3.1</t>
  </si>
  <si>
    <t>Incineración de residuos</t>
  </si>
  <si>
    <t xml:space="preserve">Emision de CO2 </t>
  </si>
  <si>
    <t>Emision de carbono organico y fosil</t>
  </si>
  <si>
    <t>Contenido de materia seca residuos industriales (dm)</t>
  </si>
  <si>
    <t xml:space="preserve">Fraccion </t>
  </si>
  <si>
    <t>Contenido de materia seca residuos residuos hospitalarios (dm)</t>
  </si>
  <si>
    <t>IPCC 2006: VOLUMEN V, CAP 2 (Cuadro 2.6)</t>
  </si>
  <si>
    <t>Fraccion de carbono en materia seca en residuos industriales (CF)</t>
  </si>
  <si>
    <t>Incluye carbono biogenico y fosil</t>
  </si>
  <si>
    <t>IPCC 2006: VOLUMEN V, CAP 5 (Cuadro 5.2)</t>
  </si>
  <si>
    <t>Fraccion de carbono en materia seca en residuos plasticos (CF)</t>
  </si>
  <si>
    <t>Carbono fosil</t>
  </si>
  <si>
    <t>IPCC 2006: VOLUMEN V, CAP 2 (Cuadro 2.5)</t>
  </si>
  <si>
    <t>Fraccion de carbono en materia seca en residuos hospitalarios (CF)</t>
  </si>
  <si>
    <t>Factor de oxidacion (OF)</t>
  </si>
  <si>
    <t>Oxidación al 100%</t>
  </si>
  <si>
    <t>Factor de emisión</t>
  </si>
  <si>
    <t>Nulo</t>
  </si>
  <si>
    <t xml:space="preserve">Se considera una incineración semi-continua. </t>
  </si>
  <si>
    <t>IPCC 2006: VOLUMEN V, CAP 5</t>
  </si>
  <si>
    <t>Emision de N2O</t>
  </si>
  <si>
    <t>Factor de emision para desechos plásticos</t>
  </si>
  <si>
    <t>g N2O/ton desecho</t>
  </si>
  <si>
    <t>Factor de Japon</t>
  </si>
  <si>
    <t>IPCC 2006: VOLUMEN V, CAP 5 (Cuadro 5.5)</t>
  </si>
  <si>
    <t>Factor de emision para desechos industriales</t>
  </si>
  <si>
    <t>Factor de Alemania</t>
  </si>
  <si>
    <t>Ecoinvent</t>
  </si>
  <si>
    <t>Factor de emision de CO2eq-incineración plasticos varios</t>
  </si>
  <si>
    <t>treatment of waste plastic, mixture, municipal incineration</t>
  </si>
  <si>
    <t>Ecoinvent Version 3.3</t>
  </si>
  <si>
    <t>Factor de emision de CO2eq-incineracion plasticos de equipos electricos</t>
  </si>
  <si>
    <t>treatment of waste plastic, consumer electronics, municipal incineration</t>
  </si>
  <si>
    <t>Factor de emision de CO2eq-incineracion residuos peligrosos</t>
  </si>
  <si>
    <t>treatment of hazardous waste, hazardous waste incineration</t>
  </si>
  <si>
    <t>MANUFACTURA DE INSUMOS</t>
  </si>
  <si>
    <t>Fertilizantes</t>
  </si>
  <si>
    <t>Market for urea as N (GLO)</t>
  </si>
  <si>
    <t>From cradle, i.e. including all upstream activities.</t>
  </si>
  <si>
    <t>Market for potasium chloride as K2O (GLO)</t>
  </si>
  <si>
    <t>Market for boric oxide</t>
  </si>
  <si>
    <t>Market for sulfur (GLO)</t>
  </si>
  <si>
    <t>Market for magnesium oxide (GLO)</t>
  </si>
  <si>
    <t>Market for phosphate fertilizer as P2O5 (GLO)</t>
  </si>
  <si>
    <t>Market for amonium nitrate as N (GLO)</t>
  </si>
  <si>
    <t>Market for potassium fertiliser, as K2O</t>
  </si>
  <si>
    <t>Market for phosphate rock, as P2O5, beneficiated, dry</t>
  </si>
  <si>
    <t>Market for dolomite</t>
  </si>
  <si>
    <t>Market for SULFATO MAGNESIO</t>
  </si>
  <si>
    <t>Market for ammonium sulfate, as N</t>
  </si>
  <si>
    <t>Pesticidas</t>
  </si>
  <si>
    <t>Market for benzimidazole-compound</t>
  </si>
  <si>
    <t>Market for glyphosate (GLO)</t>
  </si>
  <si>
    <t>Market for organophosphorus-compound, unspecified</t>
  </si>
  <si>
    <t>Market for pesticide-unspecified</t>
  </si>
  <si>
    <t>Materiales</t>
  </si>
  <si>
    <t>Market for polypropylene granulate (GLO)</t>
  </si>
  <si>
    <t>Market for extrusion plastic film (GLO)</t>
  </si>
  <si>
    <t>Peso de 1 bolsa plastica</t>
  </si>
  <si>
    <t>Gramos</t>
  </si>
  <si>
    <t>Market for gypsum, mineral</t>
  </si>
  <si>
    <t>Market for citric acid</t>
  </si>
  <si>
    <t>Market for epoxy resin insulator, SiO2 (Tierra de blanqueo)</t>
  </si>
  <si>
    <t>Market for sodium hydroxide, without water, in 50% solution state (NaOH)</t>
  </si>
  <si>
    <t>Market for fatty acid</t>
  </si>
  <si>
    <t>market for glycerine</t>
  </si>
  <si>
    <t>Market for sulfuric acid (H2SO4)</t>
  </si>
  <si>
    <t>Market for methanol</t>
  </si>
  <si>
    <t>Market for sodium methoxide (Metilato de Sodio)</t>
  </si>
  <si>
    <t>Market for hydrochloric acid, without water, in 30% solution state (HCl)</t>
  </si>
  <si>
    <t>Market for nitrogen, liquid (N2)</t>
  </si>
  <si>
    <t>Market for spent activated carbon with mercury (Carbon Activado)</t>
  </si>
  <si>
    <t>Esterification of palm oil</t>
  </si>
  <si>
    <t>Sodium hydroxide to generic market for neutralising agent</t>
  </si>
  <si>
    <t>Market for sodium hypochlorite, without water, in 15% solution state</t>
  </si>
  <si>
    <t>Market for aluminium sulfate, powder</t>
  </si>
  <si>
    <t>Market for sodium chloride, powder</t>
  </si>
  <si>
    <t>Combustibles</t>
  </si>
  <si>
    <t>Market for petroleum</t>
  </si>
  <si>
    <t>Market for diesel, CH</t>
  </si>
  <si>
    <t>Market for petrol, 5% ethanol by volume from biomass</t>
  </si>
  <si>
    <t>Market for transport, freight, lorry &gt;32 metric ton, EURO3</t>
  </si>
  <si>
    <t>Market for transport, freight, lorry 16-32 metric ton, EURO3</t>
  </si>
  <si>
    <t>Market for transport, freight, lorry 7.5-16 metric ton, EURO3</t>
  </si>
  <si>
    <t>Market for transport, freight, lorry 3.5-7.5 metric ton, EURO3</t>
  </si>
  <si>
    <t>Market for transport, freight, light commercial vehicle</t>
  </si>
  <si>
    <t>Market for transport, freight, sea, transoceanic ship</t>
  </si>
  <si>
    <t>Precio Biodiesel (2013)</t>
  </si>
  <si>
    <t>$/ton de biodiesel</t>
  </si>
  <si>
    <t>Federación Nacional de Biocombustibles</t>
  </si>
  <si>
    <t>Precio Biodiesel (2014)</t>
  </si>
  <si>
    <t>Precio aceite crudo de palma (2013)</t>
  </si>
  <si>
    <t>$/ton de CPO</t>
  </si>
  <si>
    <t>Fedepalma, 2015. Anuario Estadístico 2015</t>
  </si>
  <si>
    <t>http://web.fedepalma.org/sites/default/files/files/Minianuario%20Estad%C3%ADstico%202015.pdf</t>
  </si>
  <si>
    <t>Precio aceite crudo de palma (2014)</t>
  </si>
  <si>
    <t>Precio aceite de palmiste (2013)</t>
  </si>
  <si>
    <t>$/ton de aceite de palmiste</t>
  </si>
  <si>
    <t>Precio aceite de palmiste (2014)</t>
  </si>
  <si>
    <t>Precio torta de palmiste (2013)</t>
  </si>
  <si>
    <t>$/ton de torta de palmiste</t>
  </si>
  <si>
    <t>Fedepalma, 2014. Anuario Estadístico 2014</t>
  </si>
  <si>
    <t>http://sispaweb.fedepalma.org/SitePages/Home.aspx</t>
  </si>
  <si>
    <t>Precio torta de palmiste (2014)</t>
  </si>
  <si>
    <t>Precio glicerina refinada (2013)</t>
  </si>
  <si>
    <t>$/ton de glicerina refinada</t>
  </si>
  <si>
    <t>Precio glicerina refinada (2014)</t>
  </si>
  <si>
    <t>https://www.ptp.com.co/documentos/Plan%20de%20Negocios%20Palma.pdf</t>
  </si>
  <si>
    <t>FACTORES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</si>
</sst>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0.0"/>
    <numFmt numFmtId="165" formatCode="0.00000"/>
    <numFmt numFmtId="166" formatCode="0.0000"/>
    <numFmt numFmtId="167" formatCode="0.000000"/>
    <numFmt numFmtId="168" formatCode="[=0]0;[&lt;0.001]0.000E+00;0.000"/>
    <numFmt numFmtId="169" formatCode="0.00000000"/>
    <numFmt numFmtId="170" formatCode="0.000"/>
    <numFmt numFmtId="171" formatCode="[$$-240A]\ #,##0"/>
  </numFmts>
  <fonts count="14" x14ac:knownFonts="1">
    <font>
      <sz val="11"/>
      <color theme="1"/>
      <name val="Calibri"/>
      <family val="2"/>
      <scheme val="minor"/>
    </font>
    <font>
      <sz val="10"/>
      <name val="Arial"/>
      <family val="2"/>
    </font>
    <font>
      <sz val="9"/>
      <color indexed="81"/>
      <name val="Tahoma"/>
      <family val="2"/>
    </font>
    <font>
      <b/>
      <sz val="9"/>
      <color indexed="81"/>
      <name val="Tahoma"/>
      <family val="2"/>
    </font>
    <font>
      <b/>
      <sz val="10"/>
      <name val="Arial"/>
      <family val="2"/>
    </font>
    <font>
      <sz val="10"/>
      <color theme="1"/>
      <name val="Arial"/>
      <family val="2"/>
    </font>
    <font>
      <b/>
      <sz val="10"/>
      <color theme="1"/>
      <name val="Arial"/>
      <family val="2"/>
    </font>
    <font>
      <u/>
      <sz val="9"/>
      <color theme="10"/>
      <name val="Arial"/>
      <family val="2"/>
    </font>
    <font>
      <sz val="10"/>
      <color rgb="FFFF0000"/>
      <name val="Arial"/>
      <family val="2"/>
    </font>
    <font>
      <b/>
      <sz val="10"/>
      <color theme="0"/>
      <name val="Arial"/>
      <family val="2"/>
    </font>
    <font>
      <u/>
      <sz val="10"/>
      <color theme="10"/>
      <name val="Arial"/>
      <family val="2"/>
    </font>
    <font>
      <sz val="10"/>
      <color indexed="8"/>
      <name val="Arial"/>
      <family val="2"/>
    </font>
    <font>
      <sz val="10"/>
      <color rgb="FF000000"/>
      <name val="Arial"/>
      <family val="2"/>
    </font>
    <font>
      <sz val="10"/>
      <color rgb="FF000000"/>
      <name val="Trebuchet MS"/>
      <family val="2"/>
    </font>
  </fonts>
  <fills count="10">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6" tint="0.59999389629810485"/>
        <bgColor indexed="64"/>
      </patternFill>
    </fill>
    <fill>
      <patternFill patternType="solid">
        <fgColor theme="6" tint="-0.499984740745262"/>
        <bgColor indexed="64"/>
      </patternFill>
    </fill>
    <fill>
      <patternFill patternType="solid">
        <fgColor theme="0" tint="-0.14999847407452621"/>
        <bgColor indexed="64"/>
      </patternFill>
    </fill>
    <fill>
      <patternFill patternType="solid">
        <fgColor theme="0"/>
        <bgColor indexed="64"/>
      </patternFill>
    </fill>
    <fill>
      <patternFill patternType="solid">
        <fgColor rgb="FFE72F09"/>
        <bgColor indexed="64"/>
      </patternFill>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7" fillId="0" borderId="0" applyNumberFormat="0" applyFill="0" applyBorder="0" applyAlignment="0" applyProtection="0">
      <alignment vertical="top"/>
      <protection locked="0"/>
    </xf>
    <xf numFmtId="0" fontId="11" fillId="0" borderId="0"/>
    <xf numFmtId="0" fontId="1" fillId="0" borderId="0"/>
  </cellStyleXfs>
  <cellXfs count="73">
    <xf numFmtId="0" fontId="0" fillId="0" borderId="0" xfId="0"/>
    <xf numFmtId="0" fontId="0" fillId="0" borderId="0" xfId="0" applyFill="1"/>
    <xf numFmtId="0" fontId="5" fillId="0" borderId="0" xfId="0" applyFont="1"/>
    <xf numFmtId="0" fontId="5" fillId="0" borderId="1" xfId="0" applyFont="1" applyBorder="1" applyAlignment="1">
      <alignment horizontal="left"/>
    </xf>
    <xf numFmtId="0" fontId="5" fillId="0" borderId="1" xfId="0" applyFont="1" applyBorder="1"/>
    <xf numFmtId="0" fontId="6" fillId="0" borderId="1" xfId="0" applyFont="1" applyBorder="1" applyAlignment="1">
      <alignment horizontal="center"/>
    </xf>
    <xf numFmtId="164" fontId="5" fillId="0" borderId="1" xfId="0" applyNumberFormat="1" applyFont="1" applyBorder="1" applyAlignment="1">
      <alignment horizontal="left"/>
    </xf>
    <xf numFmtId="0" fontId="6" fillId="4" borderId="1" xfId="0" applyFont="1" applyFill="1" applyBorder="1"/>
    <xf numFmtId="0" fontId="4" fillId="0"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0" fontId="1" fillId="2" borderId="1" xfId="0" applyFont="1" applyFill="1" applyBorder="1" applyAlignment="1">
      <alignment vertical="center" wrapText="1"/>
    </xf>
    <xf numFmtId="0" fontId="1" fillId="0" borderId="1" xfId="1" applyFont="1" applyBorder="1" applyAlignment="1" applyProtection="1"/>
    <xf numFmtId="0" fontId="1" fillId="0" borderId="1" xfId="0" applyFont="1" applyBorder="1"/>
    <xf numFmtId="0" fontId="4" fillId="0" borderId="1" xfId="0" applyFont="1" applyBorder="1"/>
    <xf numFmtId="0" fontId="1" fillId="2" borderId="1" xfId="0" applyFont="1" applyFill="1" applyBorder="1"/>
    <xf numFmtId="0" fontId="8" fillId="0" borderId="1" xfId="0" applyFont="1" applyFill="1" applyBorder="1"/>
    <xf numFmtId="0" fontId="1" fillId="0" borderId="1" xfId="0" applyFont="1" applyFill="1" applyBorder="1"/>
    <xf numFmtId="0" fontId="9" fillId="5" borderId="1" xfId="0" applyFont="1" applyFill="1" applyBorder="1"/>
    <xf numFmtId="0" fontId="1" fillId="6" borderId="1" xfId="0" applyFont="1" applyFill="1" applyBorder="1"/>
    <xf numFmtId="0" fontId="1" fillId="0" borderId="1" xfId="0" applyFont="1" applyBorder="1" applyAlignment="1">
      <alignment horizontal="left"/>
    </xf>
    <xf numFmtId="0" fontId="1" fillId="0" borderId="1" xfId="0" applyFont="1" applyBorder="1" applyAlignment="1">
      <alignment horizontal="left" wrapText="1"/>
    </xf>
    <xf numFmtId="0" fontId="7" fillId="0" borderId="1" xfId="1" applyBorder="1" applyAlignment="1" applyProtection="1"/>
    <xf numFmtId="167" fontId="1" fillId="2" borderId="1" xfId="0" applyNumberFormat="1" applyFont="1" applyFill="1" applyBorder="1"/>
    <xf numFmtId="0" fontId="1" fillId="7" borderId="1" xfId="0" applyFont="1" applyFill="1" applyBorder="1" applyAlignment="1">
      <alignment horizontal="left" vertical="center"/>
    </xf>
    <xf numFmtId="167" fontId="1" fillId="0" borderId="1" xfId="0" applyNumberFormat="1" applyFont="1" applyBorder="1"/>
    <xf numFmtId="0" fontId="5" fillId="0" borderId="1" xfId="0" applyFont="1" applyFill="1" applyBorder="1" applyAlignment="1">
      <alignment horizontal="left"/>
    </xf>
    <xf numFmtId="0" fontId="4" fillId="0" borderId="1" xfId="0" applyFont="1" applyFill="1" applyBorder="1"/>
    <xf numFmtId="2" fontId="1" fillId="0" borderId="1" xfId="0" applyNumberFormat="1" applyFont="1" applyBorder="1"/>
    <xf numFmtId="166" fontId="1" fillId="0" borderId="1" xfId="0" applyNumberFormat="1" applyFont="1" applyBorder="1"/>
    <xf numFmtId="0" fontId="10" fillId="0" borderId="1" xfId="1" applyFont="1" applyBorder="1" applyAlignment="1" applyProtection="1"/>
    <xf numFmtId="167" fontId="1" fillId="0" borderId="1" xfId="0" applyNumberFormat="1" applyFont="1" applyFill="1" applyBorder="1"/>
    <xf numFmtId="168" fontId="11" fillId="0" borderId="1" xfId="2" applyNumberFormat="1" applyFont="1" applyBorder="1" applyAlignment="1" applyProtection="1">
      <alignment horizontal="right" vertical="center"/>
      <protection hidden="1"/>
    </xf>
    <xf numFmtId="0" fontId="5" fillId="0" borderId="0" xfId="0" applyFont="1" applyFill="1" applyBorder="1" applyAlignment="1">
      <alignment horizontal="center"/>
    </xf>
    <xf numFmtId="0" fontId="5" fillId="0" borderId="0" xfId="0" applyFont="1" applyFill="1" applyBorder="1"/>
    <xf numFmtId="169" fontId="5" fillId="0" borderId="0" xfId="0" applyNumberFormat="1" applyFont="1" applyFill="1" applyBorder="1"/>
    <xf numFmtId="0" fontId="5" fillId="0" borderId="0" xfId="0" applyFont="1" applyFill="1"/>
    <xf numFmtId="0" fontId="5" fillId="0" borderId="1" xfId="0" applyFont="1" applyFill="1" applyBorder="1"/>
    <xf numFmtId="0" fontId="1" fillId="0" borderId="1" xfId="0" applyFont="1" applyFill="1" applyBorder="1" applyAlignment="1"/>
    <xf numFmtId="0" fontId="5" fillId="4" borderId="1" xfId="0" applyFont="1" applyFill="1" applyBorder="1"/>
    <xf numFmtId="170" fontId="8" fillId="0" borderId="1" xfId="0" applyNumberFormat="1" applyFont="1" applyFill="1" applyBorder="1"/>
    <xf numFmtId="170" fontId="5" fillId="0" borderId="1" xfId="0" applyNumberFormat="1" applyFont="1" applyFill="1" applyBorder="1"/>
    <xf numFmtId="0" fontId="1" fillId="7" borderId="1" xfId="0" applyFont="1" applyFill="1" applyBorder="1" applyAlignment="1">
      <alignment horizontal="left" vertical="center" wrapText="1"/>
    </xf>
    <xf numFmtId="0" fontId="5" fillId="0" borderId="1" xfId="0" applyFont="1" applyFill="1" applyBorder="1" applyAlignment="1">
      <alignment wrapText="1"/>
    </xf>
    <xf numFmtId="0" fontId="1" fillId="0" borderId="1" xfId="3" applyFont="1" applyBorder="1" applyAlignment="1">
      <alignment horizontal="left" vertical="center"/>
    </xf>
    <xf numFmtId="0" fontId="6" fillId="0" borderId="1" xfId="0" applyFont="1" applyFill="1" applyBorder="1"/>
    <xf numFmtId="2" fontId="5" fillId="0" borderId="1" xfId="0" applyNumberFormat="1" applyFont="1" applyFill="1" applyBorder="1"/>
    <xf numFmtId="0" fontId="10" fillId="0" borderId="1" xfId="1" applyFont="1" applyFill="1" applyBorder="1" applyAlignment="1" applyProtection="1"/>
    <xf numFmtId="0" fontId="5" fillId="0" borderId="1" xfId="0" applyFont="1" applyFill="1" applyBorder="1" applyAlignment="1">
      <alignment vertical="center"/>
    </xf>
    <xf numFmtId="2" fontId="5" fillId="0" borderId="1" xfId="0" applyNumberFormat="1" applyFont="1" applyFill="1" applyBorder="1" applyAlignment="1">
      <alignment horizontal="right" vertical="center"/>
    </xf>
    <xf numFmtId="2" fontId="5" fillId="0" borderId="1" xfId="0" applyNumberFormat="1" applyFont="1" applyFill="1" applyBorder="1" applyAlignment="1">
      <alignment vertical="center"/>
    </xf>
    <xf numFmtId="167" fontId="5" fillId="8" borderId="1" xfId="0" applyNumberFormat="1" applyFont="1" applyFill="1" applyBorder="1"/>
    <xf numFmtId="2" fontId="5" fillId="3" borderId="1" xfId="0" applyNumberFormat="1" applyFont="1" applyFill="1" applyBorder="1"/>
    <xf numFmtId="2" fontId="1" fillId="0" borderId="1" xfId="0" applyNumberFormat="1" applyFont="1" applyFill="1" applyBorder="1"/>
    <xf numFmtId="2" fontId="12" fillId="0" borderId="1" xfId="0" applyNumberFormat="1" applyFont="1" applyBorder="1"/>
    <xf numFmtId="2" fontId="12" fillId="9" borderId="1" xfId="0" applyNumberFormat="1" applyFont="1" applyFill="1" applyBorder="1" applyAlignment="1">
      <alignment horizontal="right" vertical="center" wrapText="1"/>
    </xf>
    <xf numFmtId="0" fontId="8" fillId="7" borderId="1" xfId="0" applyFont="1" applyFill="1" applyBorder="1"/>
    <xf numFmtId="2" fontId="8" fillId="7" borderId="1" xfId="0" applyNumberFormat="1" applyFont="1" applyFill="1" applyBorder="1" applyAlignment="1">
      <alignment horizontal="right" vertical="center" wrapText="1"/>
    </xf>
    <xf numFmtId="2" fontId="13" fillId="0" borderId="1" xfId="0" applyNumberFormat="1" applyFont="1" applyBorder="1"/>
    <xf numFmtId="0" fontId="1" fillId="0" borderId="1" xfId="0" applyFont="1" applyFill="1" applyBorder="1" applyAlignment="1">
      <alignment horizontal="left" vertical="center"/>
    </xf>
    <xf numFmtId="170" fontId="12" fillId="0" borderId="1" xfId="0" applyNumberFormat="1" applyFont="1" applyBorder="1"/>
    <xf numFmtId="0" fontId="12" fillId="0" borderId="1" xfId="0" applyFont="1" applyFill="1" applyBorder="1" applyAlignment="1">
      <alignment horizontal="left" vertical="center" wrapText="1"/>
    </xf>
    <xf numFmtId="165" fontId="8" fillId="0" borderId="1" xfId="0" applyNumberFormat="1" applyFont="1" applyBorder="1"/>
    <xf numFmtId="0" fontId="12" fillId="9" borderId="1" xfId="0" applyFont="1" applyFill="1" applyBorder="1" applyAlignment="1">
      <alignment horizontal="left" vertical="center" wrapText="1"/>
    </xf>
    <xf numFmtId="165" fontId="12" fillId="9" borderId="1" xfId="0" applyNumberFormat="1" applyFont="1" applyFill="1" applyBorder="1" applyAlignment="1">
      <alignment horizontal="right" vertical="center" wrapText="1"/>
    </xf>
    <xf numFmtId="165" fontId="12" fillId="0" borderId="1" xfId="0" applyNumberFormat="1" applyFont="1" applyBorder="1"/>
    <xf numFmtId="0" fontId="8" fillId="0" borderId="1" xfId="0" applyFont="1" applyFill="1" applyBorder="1" applyAlignment="1">
      <alignment horizontal="left"/>
    </xf>
    <xf numFmtId="0" fontId="8" fillId="0"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165" fontId="8" fillId="7" borderId="1" xfId="0" applyNumberFormat="1" applyFont="1" applyFill="1" applyBorder="1"/>
    <xf numFmtId="171" fontId="5" fillId="0" borderId="1" xfId="0" applyNumberFormat="1" applyFont="1" applyFill="1" applyBorder="1" applyAlignment="1">
      <alignment horizontal="right"/>
    </xf>
    <xf numFmtId="0" fontId="5" fillId="0" borderId="0" xfId="0" applyFont="1" applyAlignment="1">
      <alignment horizontal="left"/>
    </xf>
    <xf numFmtId="0" fontId="1" fillId="7" borderId="1" xfId="0" applyFont="1" applyFill="1" applyBorder="1" applyAlignment="1">
      <alignment horizontal="left" vertical="center" wrapText="1"/>
    </xf>
    <xf numFmtId="0" fontId="7" fillId="0" borderId="1" xfId="1" applyFill="1" applyBorder="1" applyAlignment="1" applyProtection="1">
      <alignment horizontal="left" vertical="center"/>
    </xf>
  </cellXfs>
  <cellStyles count="4">
    <cellStyle name="Hyperlink" xfId="1" builtinId="8"/>
    <cellStyle name="Normal" xfId="0" builtinId="0"/>
    <cellStyle name="Normal 2" xfId="3"/>
    <cellStyle name="Normal_Stationary_combustion_tool_GL1" xfId="2"/>
  </cellStyles>
  <dxfs count="1">
    <dxf>
      <font>
        <condense val="0"/>
        <extend val="0"/>
        <color indexed="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giar-my.sharepoint.com/OneDrive%20-%20CGIAR/PROYECTOS/HC_AMSA/HC%20AMSA%20II/J.%20Aceites%20Manuelita_2014/HC_AMSA_2013-201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giar-my.sharepoint.com/dorpbox/Dropbox/HC%20PALMA/F.%20Aceites%20Manuelita/F.%20Informe%20Final/Hoja%20de%20calculo%20HC%20Palma_2015_desbloqued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giar-my.sharepoint.com/dorpbox/Dropbox/HC%20PALMA/F.%20Aceites%20Manuelita/F.%20Informe%20Final/D.%20Biodiesel/Informaci&#243;n%20base%20biodiesel/Precio%20Biodiesel%202013.ht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Cambio"/>
      <sheetName val="B.Cultivo"/>
      <sheetName val="C.Extracción"/>
      <sheetName val="D.Biodiesel"/>
      <sheetName val="E. Maquinaria"/>
      <sheetName val="F.Manufactura "/>
      <sheetName val="F.Transporte"/>
      <sheetName val="G.Energia"/>
      <sheetName val="G.Calderas y turbinas "/>
      <sheetName val="H. Agua consumo"/>
      <sheetName val="H. Agua.Res."/>
      <sheetName val="H. Biodigestores"/>
      <sheetName val="I. Manejo R.Int"/>
      <sheetName val="I. R.Solidos.Ext  "/>
      <sheetName val="FE"/>
      <sheetName val="HC-Cultivo"/>
      <sheetName val="HC-Extraccion"/>
      <sheetName val="E. Comparación"/>
      <sheetName val="HC-Biodiesel"/>
      <sheetName val="HC-FINAL"/>
      <sheetName val="GRAFICAS"/>
      <sheetName val="Sheet2"/>
      <sheetName val="Informacion adicional"/>
    </sheetNames>
    <sheetDataSet>
      <sheetData sheetId="0"/>
      <sheetData sheetId="1"/>
      <sheetData sheetId="2"/>
      <sheetData sheetId="3"/>
      <sheetData sheetId="4"/>
      <sheetData sheetId="5"/>
      <sheetData sheetId="6"/>
      <sheetData sheetId="7">
        <row r="20">
          <cell r="D20">
            <v>17327403.379999999</v>
          </cell>
          <cell r="E20">
            <v>18769908</v>
          </cell>
        </row>
      </sheetData>
      <sheetData sheetId="8"/>
      <sheetData sheetId="9"/>
      <sheetData sheetId="10">
        <row r="78">
          <cell r="R78">
            <v>6856210.0745359994</v>
          </cell>
        </row>
        <row r="80">
          <cell r="R80">
            <v>299777.94102685712</v>
          </cell>
        </row>
        <row r="122">
          <cell r="R122">
            <v>4484818.5507359998</v>
          </cell>
        </row>
        <row r="124">
          <cell r="R124">
            <v>39782.429423999973</v>
          </cell>
        </row>
      </sheetData>
      <sheetData sheetId="11">
        <row r="71">
          <cell r="D71">
            <v>56</v>
          </cell>
          <cell r="J71">
            <v>58.4</v>
          </cell>
        </row>
      </sheetData>
      <sheetData sheetId="12"/>
      <sheetData sheetId="13"/>
      <sheetData sheetId="14"/>
      <sheetData sheetId="15"/>
      <sheetData sheetId="16">
        <row r="70">
          <cell r="S70">
            <v>2051.8115280000002</v>
          </cell>
          <cell r="T70">
            <v>1792.15218</v>
          </cell>
        </row>
        <row r="71">
          <cell r="S71">
            <v>250.48164289384309</v>
          </cell>
          <cell r="T71">
            <v>101.02955949995999</v>
          </cell>
        </row>
        <row r="72">
          <cell r="S72">
            <v>1108.1837805836603</v>
          </cell>
          <cell r="T72">
            <v>953.06118519981146</v>
          </cell>
        </row>
        <row r="73">
          <cell r="S73">
            <v>290.81268367200005</v>
          </cell>
          <cell r="T73">
            <v>3637.4713634952004</v>
          </cell>
        </row>
      </sheetData>
      <sheetData sheetId="17"/>
      <sheetData sheetId="18"/>
      <sheetData sheetId="19"/>
      <sheetData sheetId="20"/>
      <sheetData sheetId="21"/>
      <sheetData sheetId="2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acion"/>
      <sheetName val="B. Cambio de uso"/>
      <sheetName val="B.Cultivo"/>
      <sheetName val="C.Extracción"/>
      <sheetName val="D.Biodiesel"/>
      <sheetName val="E.Maquinaria"/>
      <sheetName val="F.Manufactura"/>
      <sheetName val="G.Energia"/>
      <sheetName val="G.Calderas y turbinas"/>
      <sheetName val="H.Agua consumo"/>
      <sheetName val="H.Agua residual"/>
      <sheetName val="H. Biodigestores"/>
      <sheetName val="I. R.Solidos.Ext"/>
      <sheetName val="I. Compost"/>
      <sheetName val="F.Transporte"/>
      <sheetName val="Factores de emisión"/>
      <sheetName val="Calculo HC-Cultivo"/>
      <sheetName val="Calculo HC-Extraccion"/>
      <sheetName val="Calculo HC-Biodiesel"/>
      <sheetName val="HC FIN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124">
          <cell r="E124">
            <v>161.49</v>
          </cell>
          <cell r="P124">
            <v>221.95454750000005</v>
          </cell>
        </row>
      </sheetData>
      <sheetData sheetId="18" refreshError="1"/>
      <sheetData sheetId="1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deracion_Nacional_Biocombusti"/>
    </sheetNames>
    <sheetDataSet>
      <sheetData sheetId="0" refreshError="1">
        <row r="15">
          <cell r="B15">
            <v>1937208.8815227272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infocarbono.minam.gob.pe/wp-content/uploads/2016/03/2012.pdf" TargetMode="External"/><Relationship Id="rId13" Type="http://schemas.openxmlformats.org/officeDocument/2006/relationships/vmlDrawing" Target="../drawings/vmlDrawing1.vml"/><Relationship Id="rId3" Type="http://schemas.openxmlformats.org/officeDocument/2006/relationships/hyperlink" Target="http://www.environdec.com/en/PCR/Detail/pcr2013-05" TargetMode="External"/><Relationship Id="rId7" Type="http://schemas.openxmlformats.org/officeDocument/2006/relationships/hyperlink" Target="http://www.ghgprotocol.org/calculation-tools/all-tools" TargetMode="External"/><Relationship Id="rId12" Type="http://schemas.openxmlformats.org/officeDocument/2006/relationships/hyperlink" Target="http://infocarbono.minam.gob.pe/wp-content/uploads/2016/03/2012.pdf" TargetMode="External"/><Relationship Id="rId2" Type="http://schemas.openxmlformats.org/officeDocument/2006/relationships/hyperlink" Target="http://www.climatechange2013.org/images/report/WG1AR5_Chapter08_FINAL.pdf" TargetMode="External"/><Relationship Id="rId1" Type="http://schemas.openxmlformats.org/officeDocument/2006/relationships/hyperlink" Target="http://www.ingenieroambiental.com/4014/tratamiento545.pdf" TargetMode="External"/><Relationship Id="rId6" Type="http://schemas.openxmlformats.org/officeDocument/2006/relationships/hyperlink" Target="https://www.ptp.com.co/documentos/Plan%20de%20Negocios%20Palma.pdf" TargetMode="External"/><Relationship Id="rId11" Type="http://schemas.openxmlformats.org/officeDocument/2006/relationships/hyperlink" Target="http://infocarbono.minam.gob.pe/wp-content/uploads/2016/03/2012.pdf" TargetMode="External"/><Relationship Id="rId5" Type="http://schemas.openxmlformats.org/officeDocument/2006/relationships/hyperlink" Target="http://www.ingenieroambiental.com/4014/tratamiento545.pdf" TargetMode="External"/><Relationship Id="rId10" Type="http://schemas.openxmlformats.org/officeDocument/2006/relationships/hyperlink" Target="http://infocarbono.minam.gob.pe/wp-content/uploads/2016/03/2012.pdf" TargetMode="External"/><Relationship Id="rId4" Type="http://schemas.openxmlformats.org/officeDocument/2006/relationships/hyperlink" Target="http://www.environdec.com/en/PCR/Detail/pcr2013-05" TargetMode="External"/><Relationship Id="rId9" Type="http://schemas.openxmlformats.org/officeDocument/2006/relationships/hyperlink" Target="http://infocarbono.minam.gob.pe/wp-content/uploads/2016/03/2012.pdf" TargetMode="External"/><Relationship Id="rId1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67"/>
  <sheetViews>
    <sheetView tabSelected="1" topLeftCell="A148" zoomScale="80" zoomScaleNormal="80" workbookViewId="0">
      <selection activeCell="B3" sqref="B3"/>
    </sheetView>
  </sheetViews>
  <sheetFormatPr defaultColWidth="11.42578125" defaultRowHeight="12.75" x14ac:dyDescent="0.2"/>
  <cols>
    <col min="1" max="1" width="6.5703125" style="70" customWidth="1"/>
    <col min="2" max="2" width="100.5703125" style="2" customWidth="1"/>
    <col min="3" max="3" width="12" style="2" bestFit="1" customWidth="1"/>
    <col min="4" max="4" width="37" style="2" bestFit="1" customWidth="1"/>
    <col min="5" max="5" width="93.140625" style="2" bestFit="1" customWidth="1"/>
    <col min="6" max="6" width="175.85546875" style="2" bestFit="1" customWidth="1"/>
    <col min="7" max="7" width="88.42578125" style="2" bestFit="1" customWidth="1"/>
    <col min="8" max="8" width="15.28515625" style="2" customWidth="1"/>
    <col min="9" max="16384" width="11.42578125" style="2"/>
  </cols>
  <sheetData>
    <row r="1" spans="1:7" x14ac:dyDescent="0.2">
      <c r="A1" s="5" t="s">
        <v>11</v>
      </c>
      <c r="B1" s="5" t="s">
        <v>337</v>
      </c>
      <c r="C1" s="5" t="s">
        <v>12</v>
      </c>
      <c r="D1" s="5" t="s">
        <v>0</v>
      </c>
      <c r="E1" s="5" t="s">
        <v>13</v>
      </c>
      <c r="F1" s="5" t="s">
        <v>14</v>
      </c>
      <c r="G1" s="5" t="s">
        <v>15</v>
      </c>
    </row>
    <row r="2" spans="1:7" x14ac:dyDescent="0.2">
      <c r="A2" s="6">
        <v>3</v>
      </c>
      <c r="B2" s="7" t="s">
        <v>16</v>
      </c>
      <c r="C2" s="4"/>
      <c r="D2" s="4"/>
      <c r="E2" s="4"/>
      <c r="F2" s="4"/>
      <c r="G2" s="4"/>
    </row>
    <row r="3" spans="1:7" x14ac:dyDescent="0.2">
      <c r="A3" s="3"/>
      <c r="B3" s="8" t="s">
        <v>17</v>
      </c>
      <c r="C3" s="4"/>
      <c r="D3" s="4"/>
      <c r="E3" s="4"/>
      <c r="F3" s="4"/>
      <c r="G3" s="4"/>
    </row>
    <row r="4" spans="1:7" x14ac:dyDescent="0.2">
      <c r="A4" s="3"/>
      <c r="B4" s="9" t="s">
        <v>1</v>
      </c>
      <c r="C4" s="10">
        <v>1</v>
      </c>
      <c r="D4" s="4"/>
      <c r="E4" s="4" t="s">
        <v>18</v>
      </c>
      <c r="F4" s="4" t="s">
        <v>19</v>
      </c>
      <c r="G4" s="11" t="s">
        <v>20</v>
      </c>
    </row>
    <row r="5" spans="1:7" x14ac:dyDescent="0.2">
      <c r="A5" s="3"/>
      <c r="B5" s="12" t="s">
        <v>2</v>
      </c>
      <c r="C5" s="10">
        <v>28</v>
      </c>
      <c r="D5" s="12"/>
      <c r="E5" s="4" t="s">
        <v>18</v>
      </c>
      <c r="F5" s="4" t="s">
        <v>19</v>
      </c>
      <c r="G5" s="12" t="s">
        <v>20</v>
      </c>
    </row>
    <row r="6" spans="1:7" x14ac:dyDescent="0.2">
      <c r="A6" s="3"/>
      <c r="B6" s="12" t="s">
        <v>21</v>
      </c>
      <c r="C6" s="10">
        <v>30</v>
      </c>
      <c r="D6" s="12"/>
      <c r="E6" s="4" t="s">
        <v>18</v>
      </c>
      <c r="F6" s="4" t="s">
        <v>19</v>
      </c>
      <c r="G6" s="12" t="s">
        <v>20</v>
      </c>
    </row>
    <row r="7" spans="1:7" x14ac:dyDescent="0.2">
      <c r="A7" s="3"/>
      <c r="B7" s="12" t="s">
        <v>3</v>
      </c>
      <c r="C7" s="10">
        <v>265</v>
      </c>
      <c r="D7" s="12"/>
      <c r="E7" s="4" t="s">
        <v>18</v>
      </c>
      <c r="F7" s="4" t="s">
        <v>19</v>
      </c>
      <c r="G7" s="12" t="s">
        <v>20</v>
      </c>
    </row>
    <row r="8" spans="1:7" x14ac:dyDescent="0.2">
      <c r="A8" s="3"/>
      <c r="B8" s="13" t="s">
        <v>22</v>
      </c>
      <c r="C8" s="12"/>
      <c r="D8" s="12"/>
      <c r="E8" s="4"/>
      <c r="F8" s="4"/>
      <c r="G8" s="4"/>
    </row>
    <row r="9" spans="1:7" x14ac:dyDescent="0.2">
      <c r="A9" s="3"/>
      <c r="B9" s="12" t="s">
        <v>23</v>
      </c>
      <c r="C9" s="14">
        <v>1000</v>
      </c>
      <c r="D9" s="14" t="s">
        <v>6</v>
      </c>
      <c r="E9" s="4"/>
      <c r="F9" s="4"/>
      <c r="G9" s="4"/>
    </row>
    <row r="10" spans="1:7" x14ac:dyDescent="0.2">
      <c r="A10" s="3"/>
      <c r="B10" s="12" t="s">
        <v>24</v>
      </c>
      <c r="C10" s="14">
        <v>3.785412</v>
      </c>
      <c r="D10" s="14" t="s">
        <v>25</v>
      </c>
      <c r="E10" s="4"/>
      <c r="F10" s="4"/>
      <c r="G10" s="4"/>
    </row>
    <row r="11" spans="1:7" x14ac:dyDescent="0.2">
      <c r="A11" s="3"/>
      <c r="B11" s="12" t="s">
        <v>26</v>
      </c>
      <c r="C11" s="14">
        <v>4184</v>
      </c>
      <c r="D11" s="14" t="s">
        <v>27</v>
      </c>
      <c r="E11" s="4"/>
      <c r="F11" s="4"/>
      <c r="G11" s="4"/>
    </row>
    <row r="12" spans="1:7" x14ac:dyDescent="0.2">
      <c r="A12" s="3"/>
      <c r="B12" s="12" t="s">
        <v>28</v>
      </c>
      <c r="C12" s="14">
        <v>1000</v>
      </c>
      <c r="D12" s="14" t="s">
        <v>27</v>
      </c>
      <c r="E12" s="4"/>
      <c r="F12" s="4"/>
      <c r="G12" s="4"/>
    </row>
    <row r="13" spans="1:7" x14ac:dyDescent="0.2">
      <c r="A13" s="3"/>
      <c r="B13" s="12" t="s">
        <v>29</v>
      </c>
      <c r="C13" s="14">
        <v>1000000</v>
      </c>
      <c r="D13" s="14" t="s">
        <v>30</v>
      </c>
      <c r="E13" s="4"/>
      <c r="F13" s="4"/>
      <c r="G13" s="4"/>
    </row>
    <row r="14" spans="1:7" x14ac:dyDescent="0.2">
      <c r="A14" s="3"/>
      <c r="B14" s="13" t="s">
        <v>31</v>
      </c>
      <c r="C14" s="12"/>
      <c r="D14" s="12"/>
      <c r="E14" s="4"/>
      <c r="F14" s="4"/>
      <c r="G14" s="4"/>
    </row>
    <row r="15" spans="1:7" x14ac:dyDescent="0.2">
      <c r="A15" s="3"/>
      <c r="B15" s="15" t="s">
        <v>32</v>
      </c>
      <c r="C15" s="15">
        <v>44</v>
      </c>
      <c r="D15" s="4"/>
      <c r="E15" s="4"/>
      <c r="F15" s="4"/>
      <c r="G15" s="4"/>
    </row>
    <row r="16" spans="1:7" x14ac:dyDescent="0.2">
      <c r="A16" s="3"/>
      <c r="B16" s="15" t="s">
        <v>33</v>
      </c>
      <c r="C16" s="15">
        <v>12</v>
      </c>
      <c r="D16" s="4"/>
      <c r="E16" s="4"/>
      <c r="F16" s="4"/>
      <c r="G16" s="4"/>
    </row>
    <row r="17" spans="1:7" x14ac:dyDescent="0.2">
      <c r="A17" s="3"/>
      <c r="B17" s="16" t="s">
        <v>34</v>
      </c>
      <c r="C17" s="15">
        <v>44</v>
      </c>
      <c r="D17" s="4"/>
      <c r="E17" s="4"/>
      <c r="F17" s="4"/>
      <c r="G17" s="4"/>
    </row>
    <row r="18" spans="1:7" x14ac:dyDescent="0.2">
      <c r="A18" s="3"/>
      <c r="B18" s="16" t="s">
        <v>35</v>
      </c>
      <c r="C18" s="15">
        <v>28</v>
      </c>
      <c r="D18" s="4"/>
      <c r="E18" s="4"/>
      <c r="F18" s="4"/>
      <c r="G18" s="4"/>
    </row>
    <row r="19" spans="1:7" x14ac:dyDescent="0.2">
      <c r="A19" s="3"/>
      <c r="B19" s="16" t="s">
        <v>36</v>
      </c>
      <c r="C19" s="15">
        <v>16</v>
      </c>
      <c r="D19" s="4"/>
      <c r="E19" s="4"/>
      <c r="F19" s="4"/>
      <c r="G19" s="4"/>
    </row>
    <row r="20" spans="1:7" x14ac:dyDescent="0.2">
      <c r="A20" s="6">
        <v>1</v>
      </c>
      <c r="B20" s="17" t="s">
        <v>5</v>
      </c>
      <c r="C20" s="4"/>
      <c r="D20" s="4"/>
      <c r="E20" s="4"/>
      <c r="F20" s="4"/>
      <c r="G20" s="4"/>
    </row>
    <row r="21" spans="1:7" x14ac:dyDescent="0.2">
      <c r="A21" s="3">
        <v>1.1000000000000001</v>
      </c>
      <c r="B21" s="7" t="s">
        <v>37</v>
      </c>
      <c r="C21" s="4"/>
      <c r="D21" s="4"/>
      <c r="E21" s="4"/>
      <c r="F21" s="4"/>
      <c r="G21" s="4"/>
    </row>
    <row r="22" spans="1:7" x14ac:dyDescent="0.2">
      <c r="A22" s="3">
        <v>1.1100000000000001</v>
      </c>
      <c r="B22" s="13" t="s">
        <v>38</v>
      </c>
      <c r="C22" s="12"/>
      <c r="D22" s="12"/>
      <c r="E22" s="12"/>
      <c r="F22" s="12"/>
      <c r="G22" s="12"/>
    </row>
    <row r="23" spans="1:7" x14ac:dyDescent="0.2">
      <c r="A23" s="3"/>
      <c r="B23" s="18" t="s">
        <v>4</v>
      </c>
      <c r="C23" s="12"/>
      <c r="D23" s="12"/>
      <c r="E23" s="12"/>
      <c r="F23" s="19"/>
      <c r="G23" s="12"/>
    </row>
    <row r="24" spans="1:7" x14ac:dyDescent="0.2">
      <c r="A24" s="3"/>
      <c r="B24" s="12" t="s">
        <v>39</v>
      </c>
      <c r="C24" s="14">
        <v>44.24</v>
      </c>
      <c r="D24" s="14" t="s">
        <v>40</v>
      </c>
      <c r="E24" s="12"/>
      <c r="F24" s="20" t="s">
        <v>41</v>
      </c>
      <c r="G24" s="21" t="s">
        <v>42</v>
      </c>
    </row>
    <row r="25" spans="1:7" x14ac:dyDescent="0.2">
      <c r="A25" s="3"/>
      <c r="B25" s="12" t="s">
        <v>43</v>
      </c>
      <c r="C25" s="14">
        <v>0.74119999999999997</v>
      </c>
      <c r="D25" s="14" t="s">
        <v>44</v>
      </c>
      <c r="E25" s="12"/>
      <c r="F25" s="20" t="s">
        <v>41</v>
      </c>
      <c r="G25" s="21" t="s">
        <v>42</v>
      </c>
    </row>
    <row r="26" spans="1:7" x14ac:dyDescent="0.2">
      <c r="A26" s="3"/>
      <c r="B26" s="12" t="s">
        <v>45</v>
      </c>
      <c r="C26" s="14">
        <v>63900</v>
      </c>
      <c r="D26" s="14" t="s">
        <v>46</v>
      </c>
      <c r="E26" s="12"/>
      <c r="F26" s="20" t="s">
        <v>41</v>
      </c>
      <c r="G26" s="21" t="s">
        <v>42</v>
      </c>
    </row>
    <row r="27" spans="1:7" x14ac:dyDescent="0.2">
      <c r="A27" s="3"/>
      <c r="B27" s="12" t="s">
        <v>47</v>
      </c>
      <c r="C27" s="14">
        <v>3.5</v>
      </c>
      <c r="D27" s="14" t="s">
        <v>46</v>
      </c>
      <c r="E27" s="12"/>
      <c r="F27" s="20" t="s">
        <v>41</v>
      </c>
      <c r="G27" s="21" t="s">
        <v>42</v>
      </c>
    </row>
    <row r="28" spans="1:7" x14ac:dyDescent="0.2">
      <c r="A28" s="3"/>
      <c r="B28" s="12" t="s">
        <v>48</v>
      </c>
      <c r="C28" s="14">
        <v>5.26</v>
      </c>
      <c r="D28" s="14" t="s">
        <v>46</v>
      </c>
      <c r="E28" s="12"/>
      <c r="F28" s="20" t="s">
        <v>41</v>
      </c>
      <c r="G28" s="21" t="s">
        <v>42</v>
      </c>
    </row>
    <row r="29" spans="1:7" x14ac:dyDescent="0.2">
      <c r="A29" s="3"/>
      <c r="B29" s="12" t="s">
        <v>49</v>
      </c>
      <c r="C29" s="22">
        <f>$C$26/$C$13*$C$24*$C$25*$C$10</f>
        <v>7.9316682595968384</v>
      </c>
      <c r="D29" s="14" t="s">
        <v>50</v>
      </c>
      <c r="E29" s="12"/>
      <c r="F29" s="23"/>
      <c r="G29" s="12"/>
    </row>
    <row r="30" spans="1:7" x14ac:dyDescent="0.2">
      <c r="A30" s="3"/>
      <c r="B30" s="12" t="s">
        <v>51</v>
      </c>
      <c r="C30" s="22">
        <f>$C$27/$C$13*$C$24*$C$25*$C$10</f>
        <v>4.3444192345209597E-4</v>
      </c>
      <c r="D30" s="14" t="s">
        <v>50</v>
      </c>
      <c r="E30" s="12"/>
      <c r="F30" s="23"/>
      <c r="G30" s="12"/>
    </row>
    <row r="31" spans="1:7" x14ac:dyDescent="0.2">
      <c r="A31" s="3"/>
      <c r="B31" s="12" t="s">
        <v>52</v>
      </c>
      <c r="C31" s="22">
        <f>$C$28/$C$13*$C$24*$C$25*$C$10</f>
        <v>6.5290414781657847E-4</v>
      </c>
      <c r="D31" s="14" t="s">
        <v>50</v>
      </c>
      <c r="E31" s="12"/>
      <c r="F31" s="23"/>
      <c r="G31" s="12"/>
    </row>
    <row r="32" spans="1:7" x14ac:dyDescent="0.2">
      <c r="A32" s="3"/>
      <c r="B32" s="18" t="s">
        <v>53</v>
      </c>
      <c r="C32" s="12"/>
      <c r="D32" s="12"/>
      <c r="E32" s="12"/>
      <c r="F32" s="12"/>
      <c r="G32" s="12"/>
    </row>
    <row r="33" spans="1:7" x14ac:dyDescent="0.2">
      <c r="A33" s="3"/>
      <c r="B33" s="12" t="s">
        <v>54</v>
      </c>
      <c r="C33" s="12">
        <v>44.956000000000003</v>
      </c>
      <c r="D33" s="12" t="s">
        <v>40</v>
      </c>
      <c r="E33" s="12"/>
      <c r="F33" s="19" t="s">
        <v>55</v>
      </c>
      <c r="G33" s="12" t="s">
        <v>56</v>
      </c>
    </row>
    <row r="34" spans="1:7" x14ac:dyDescent="0.2">
      <c r="A34" s="3"/>
      <c r="B34" s="12" t="s">
        <v>57</v>
      </c>
      <c r="C34" s="12">
        <v>0.86070000000000002</v>
      </c>
      <c r="D34" s="12" t="s">
        <v>44</v>
      </c>
      <c r="E34" s="12"/>
      <c r="F34" s="19" t="s">
        <v>55</v>
      </c>
      <c r="G34" s="16" t="s">
        <v>56</v>
      </c>
    </row>
    <row r="35" spans="1:7" x14ac:dyDescent="0.2">
      <c r="A35" s="3"/>
      <c r="B35" s="12" t="s">
        <v>45</v>
      </c>
      <c r="C35" s="12">
        <v>74831.823000000004</v>
      </c>
      <c r="D35" s="12" t="s">
        <v>46</v>
      </c>
      <c r="E35" s="12"/>
      <c r="F35" s="19" t="s">
        <v>55</v>
      </c>
      <c r="G35" s="12" t="s">
        <v>56</v>
      </c>
    </row>
    <row r="36" spans="1:7" x14ac:dyDescent="0.2">
      <c r="A36" s="3"/>
      <c r="B36" s="12" t="s">
        <v>47</v>
      </c>
      <c r="C36" s="12">
        <v>1</v>
      </c>
      <c r="D36" s="12" t="s">
        <v>46</v>
      </c>
      <c r="E36" s="12"/>
      <c r="F36" s="19" t="s">
        <v>55</v>
      </c>
      <c r="G36" s="12" t="s">
        <v>56</v>
      </c>
    </row>
    <row r="37" spans="1:7" x14ac:dyDescent="0.2">
      <c r="A37" s="3"/>
      <c r="B37" s="12" t="s">
        <v>48</v>
      </c>
      <c r="C37" s="12">
        <v>0.6</v>
      </c>
      <c r="D37" s="12" t="s">
        <v>46</v>
      </c>
      <c r="E37" s="12"/>
      <c r="F37" s="19" t="s">
        <v>55</v>
      </c>
      <c r="G37" s="12" t="s">
        <v>56</v>
      </c>
    </row>
    <row r="38" spans="1:7" x14ac:dyDescent="0.2">
      <c r="A38" s="3"/>
      <c r="B38" s="12" t="s">
        <v>49</v>
      </c>
      <c r="C38" s="24">
        <f>$C$35/$C$13*$C$33*$C$34*$C$10/$C$9</f>
        <v>1.0960716513713239E-2</v>
      </c>
      <c r="D38" s="12" t="s">
        <v>58</v>
      </c>
      <c r="E38" s="12"/>
      <c r="F38" s="23"/>
      <c r="G38" s="12"/>
    </row>
    <row r="39" spans="1:7" x14ac:dyDescent="0.2">
      <c r="A39" s="3"/>
      <c r="B39" s="12" t="s">
        <v>51</v>
      </c>
      <c r="C39" s="24">
        <f>$C$36/$C$13*$C$33*$C$34*$C$10</f>
        <v>1.464713282972304E-4</v>
      </c>
      <c r="D39" s="12" t="s">
        <v>50</v>
      </c>
      <c r="E39" s="12"/>
      <c r="F39" s="23"/>
      <c r="G39" s="12"/>
    </row>
    <row r="40" spans="1:7" x14ac:dyDescent="0.2">
      <c r="A40" s="3"/>
      <c r="B40" s="12" t="s">
        <v>52</v>
      </c>
      <c r="C40" s="24">
        <f>$C$37/$C$13*$C$33*$C$34*$C$10</f>
        <v>8.7882796978338247E-5</v>
      </c>
      <c r="D40" s="12" t="s">
        <v>50</v>
      </c>
      <c r="E40" s="12"/>
      <c r="F40" s="23"/>
      <c r="G40" s="12"/>
    </row>
    <row r="41" spans="1:7" x14ac:dyDescent="0.2">
      <c r="A41" s="3"/>
      <c r="B41" s="18" t="s">
        <v>59</v>
      </c>
      <c r="C41" s="24"/>
      <c r="D41" s="12"/>
      <c r="E41" s="12"/>
      <c r="F41" s="23"/>
      <c r="G41" s="12"/>
    </row>
    <row r="42" spans="1:7" x14ac:dyDescent="0.2">
      <c r="A42" s="3"/>
      <c r="B42" s="12" t="s">
        <v>60</v>
      </c>
      <c r="C42" s="12">
        <v>43.06</v>
      </c>
      <c r="D42" s="12" t="s">
        <v>40</v>
      </c>
      <c r="E42" s="12" t="s">
        <v>61</v>
      </c>
      <c r="F42" s="19" t="s">
        <v>55</v>
      </c>
      <c r="G42" s="12" t="s">
        <v>56</v>
      </c>
    </row>
    <row r="43" spans="1:7" x14ac:dyDescent="0.2">
      <c r="A43" s="3"/>
      <c r="B43" s="12" t="s">
        <v>62</v>
      </c>
      <c r="C43" s="12">
        <v>0.94140000000000001</v>
      </c>
      <c r="D43" s="12" t="s">
        <v>44</v>
      </c>
      <c r="E43" s="12" t="s">
        <v>61</v>
      </c>
      <c r="F43" s="19" t="s">
        <v>55</v>
      </c>
      <c r="G43" s="16" t="s">
        <v>56</v>
      </c>
    </row>
    <row r="44" spans="1:7" x14ac:dyDescent="0.2">
      <c r="A44" s="3"/>
      <c r="B44" s="12" t="s">
        <v>45</v>
      </c>
      <c r="C44" s="12">
        <v>77841.778000000006</v>
      </c>
      <c r="D44" s="12" t="s">
        <v>46</v>
      </c>
      <c r="E44" s="12" t="s">
        <v>61</v>
      </c>
      <c r="F44" s="19" t="s">
        <v>55</v>
      </c>
      <c r="G44" s="12" t="s">
        <v>56</v>
      </c>
    </row>
    <row r="45" spans="1:7" x14ac:dyDescent="0.2">
      <c r="A45" s="3"/>
      <c r="B45" s="12" t="s">
        <v>47</v>
      </c>
      <c r="C45" s="12">
        <v>3</v>
      </c>
      <c r="D45" s="12" t="s">
        <v>46</v>
      </c>
      <c r="E45" s="12" t="s">
        <v>61</v>
      </c>
      <c r="F45" s="19" t="s">
        <v>55</v>
      </c>
      <c r="G45" s="12" t="s">
        <v>56</v>
      </c>
    </row>
    <row r="46" spans="1:7" x14ac:dyDescent="0.2">
      <c r="A46" s="3"/>
      <c r="B46" s="12" t="s">
        <v>48</v>
      </c>
      <c r="C46" s="12">
        <v>0.6</v>
      </c>
      <c r="D46" s="12" t="s">
        <v>46</v>
      </c>
      <c r="E46" s="12" t="s">
        <v>61</v>
      </c>
      <c r="F46" s="19" t="s">
        <v>55</v>
      </c>
      <c r="G46" s="12" t="s">
        <v>56</v>
      </c>
    </row>
    <row r="47" spans="1:7" x14ac:dyDescent="0.2">
      <c r="A47" s="3"/>
      <c r="B47" s="12" t="s">
        <v>49</v>
      </c>
      <c r="C47" s="24">
        <f>$C$42*$C$43*$C$10*$C$44/$C$13/1000</f>
        <v>1.1944669046821411E-2</v>
      </c>
      <c r="D47" s="12" t="s">
        <v>58</v>
      </c>
      <c r="E47" s="12"/>
      <c r="F47" s="23"/>
      <c r="G47" s="12"/>
    </row>
    <row r="48" spans="1:7" x14ac:dyDescent="0.2">
      <c r="A48" s="3"/>
      <c r="B48" s="12" t="s">
        <v>51</v>
      </c>
      <c r="C48" s="24">
        <f>$C$42*$C$43*$C$10*$C$45/$C$13</f>
        <v>4.6034415016142399E-4</v>
      </c>
      <c r="D48" s="12" t="s">
        <v>50</v>
      </c>
      <c r="E48" s="12"/>
      <c r="F48" s="23"/>
      <c r="G48" s="12"/>
    </row>
    <row r="49" spans="1:7" x14ac:dyDescent="0.2">
      <c r="A49" s="3"/>
      <c r="B49" s="12" t="s">
        <v>52</v>
      </c>
      <c r="C49" s="24">
        <f>$C$42*$C$43*$C$10*$C$46/$C$13</f>
        <v>9.2068830032284793E-5</v>
      </c>
      <c r="D49" s="12" t="s">
        <v>50</v>
      </c>
      <c r="E49" s="12"/>
      <c r="F49" s="23"/>
      <c r="G49" s="12"/>
    </row>
    <row r="50" spans="1:7" x14ac:dyDescent="0.2">
      <c r="A50" s="25">
        <v>1.1200000000000001</v>
      </c>
      <c r="B50" s="26" t="s">
        <v>63</v>
      </c>
      <c r="C50" s="4"/>
      <c r="D50" s="4"/>
      <c r="E50" s="4"/>
      <c r="F50" s="4"/>
      <c r="G50" s="4"/>
    </row>
    <row r="51" spans="1:7" x14ac:dyDescent="0.2">
      <c r="A51" s="3"/>
      <c r="B51" s="18" t="s">
        <v>64</v>
      </c>
      <c r="C51" s="12">
        <v>18.666399999999999</v>
      </c>
      <c r="D51" s="12" t="s">
        <v>40</v>
      </c>
      <c r="E51" s="12"/>
      <c r="F51" s="19" t="s">
        <v>55</v>
      </c>
      <c r="G51" s="12" t="s">
        <v>56</v>
      </c>
    </row>
    <row r="52" spans="1:7" x14ac:dyDescent="0.2">
      <c r="A52" s="3"/>
      <c r="B52" s="12" t="s">
        <v>45</v>
      </c>
      <c r="C52" s="12">
        <v>104850.546</v>
      </c>
      <c r="D52" s="12" t="s">
        <v>46</v>
      </c>
      <c r="E52" s="12"/>
      <c r="F52" s="19" t="s">
        <v>55</v>
      </c>
      <c r="G52" s="12" t="s">
        <v>56</v>
      </c>
    </row>
    <row r="53" spans="1:7" x14ac:dyDescent="0.2">
      <c r="A53" s="3"/>
      <c r="B53" s="12" t="s">
        <v>47</v>
      </c>
      <c r="C53" s="12">
        <v>30</v>
      </c>
      <c r="D53" s="12" t="s">
        <v>46</v>
      </c>
      <c r="E53" s="12"/>
      <c r="F53" s="19" t="s">
        <v>55</v>
      </c>
      <c r="G53" s="12" t="s">
        <v>56</v>
      </c>
    </row>
    <row r="54" spans="1:7" x14ac:dyDescent="0.2">
      <c r="A54" s="3"/>
      <c r="B54" s="12" t="s">
        <v>48</v>
      </c>
      <c r="C54" s="12">
        <v>4</v>
      </c>
      <c r="D54" s="12" t="s">
        <v>46</v>
      </c>
      <c r="E54" s="12"/>
      <c r="F54" s="19" t="s">
        <v>55</v>
      </c>
      <c r="G54" s="12" t="s">
        <v>56</v>
      </c>
    </row>
    <row r="55" spans="1:7" x14ac:dyDescent="0.2">
      <c r="A55" s="3"/>
      <c r="B55" s="12" t="s">
        <v>49</v>
      </c>
      <c r="C55" s="27">
        <f>$C$51/$C$13*$C$52</f>
        <v>1.9571822318543999</v>
      </c>
      <c r="D55" s="12" t="s">
        <v>65</v>
      </c>
      <c r="E55" s="12"/>
      <c r="F55" s="19" t="s">
        <v>55</v>
      </c>
      <c r="G55" s="12" t="s">
        <v>56</v>
      </c>
    </row>
    <row r="56" spans="1:7" x14ac:dyDescent="0.2">
      <c r="A56" s="3"/>
      <c r="B56" s="12" t="s">
        <v>51</v>
      </c>
      <c r="C56" s="28">
        <f>$C$51/$C$13*$C$53</f>
        <v>5.5999199999999993E-4</v>
      </c>
      <c r="D56" s="12" t="s">
        <v>65</v>
      </c>
      <c r="E56" s="12"/>
      <c r="F56" s="23"/>
      <c r="G56" s="12"/>
    </row>
    <row r="57" spans="1:7" x14ac:dyDescent="0.2">
      <c r="A57" s="3"/>
      <c r="B57" s="12" t="s">
        <v>52</v>
      </c>
      <c r="C57" s="28">
        <f>$C$51/$C$13*$C$54</f>
        <v>7.4665599999999992E-5</v>
      </c>
      <c r="D57" s="12" t="s">
        <v>65</v>
      </c>
      <c r="E57" s="12"/>
      <c r="F57" s="23"/>
      <c r="G57" s="12"/>
    </row>
    <row r="58" spans="1:7" x14ac:dyDescent="0.2">
      <c r="A58" s="3"/>
      <c r="B58" s="18" t="s">
        <v>66</v>
      </c>
      <c r="C58" s="12">
        <v>18.407299999999999</v>
      </c>
      <c r="D58" s="12" t="s">
        <v>40</v>
      </c>
      <c r="E58" s="12"/>
      <c r="F58" s="19" t="s">
        <v>55</v>
      </c>
      <c r="G58" s="12" t="s">
        <v>56</v>
      </c>
    </row>
    <row r="59" spans="1:7" x14ac:dyDescent="0.2">
      <c r="A59" s="3"/>
      <c r="B59" s="12" t="s">
        <v>45</v>
      </c>
      <c r="C59" s="12">
        <v>112371.94500000001</v>
      </c>
      <c r="D59" s="12" t="s">
        <v>46</v>
      </c>
      <c r="E59" s="12"/>
      <c r="F59" s="19" t="s">
        <v>55</v>
      </c>
      <c r="G59" s="12" t="s">
        <v>56</v>
      </c>
    </row>
    <row r="60" spans="1:7" x14ac:dyDescent="0.2">
      <c r="A60" s="3"/>
      <c r="B60" s="12" t="s">
        <v>47</v>
      </c>
      <c r="C60" s="12">
        <v>30</v>
      </c>
      <c r="D60" s="12" t="s">
        <v>46</v>
      </c>
      <c r="E60" s="12"/>
      <c r="F60" s="19" t="s">
        <v>55</v>
      </c>
      <c r="G60" s="12" t="s">
        <v>56</v>
      </c>
    </row>
    <row r="61" spans="1:7" x14ac:dyDescent="0.2">
      <c r="A61" s="3"/>
      <c r="B61" s="12" t="s">
        <v>48</v>
      </c>
      <c r="C61" s="12">
        <v>4</v>
      </c>
      <c r="D61" s="12" t="s">
        <v>46</v>
      </c>
      <c r="E61" s="12"/>
      <c r="F61" s="19" t="s">
        <v>55</v>
      </c>
      <c r="G61" s="12" t="s">
        <v>56</v>
      </c>
    </row>
    <row r="62" spans="1:7" x14ac:dyDescent="0.2">
      <c r="A62" s="3"/>
      <c r="B62" s="12" t="s">
        <v>49</v>
      </c>
      <c r="C62" s="27">
        <f>$C$58/$C$13*$C$59</f>
        <v>2.0684641031985</v>
      </c>
      <c r="D62" s="12" t="s">
        <v>65</v>
      </c>
      <c r="E62" s="12"/>
      <c r="F62" s="19"/>
      <c r="G62" s="12"/>
    </row>
    <row r="63" spans="1:7" x14ac:dyDescent="0.2">
      <c r="A63" s="3"/>
      <c r="B63" s="12" t="s">
        <v>51</v>
      </c>
      <c r="C63" s="28">
        <f>$C$58/$C$13*$C$60</f>
        <v>5.5221899999999995E-4</v>
      </c>
      <c r="D63" s="12" t="s">
        <v>65</v>
      </c>
      <c r="E63" s="12"/>
      <c r="F63" s="23"/>
      <c r="G63" s="12"/>
    </row>
    <row r="64" spans="1:7" x14ac:dyDescent="0.2">
      <c r="A64" s="3"/>
      <c r="B64" s="12" t="s">
        <v>52</v>
      </c>
      <c r="C64" s="28">
        <f>$C$58/$C$13*$C$61</f>
        <v>7.3629199999999996E-5</v>
      </c>
      <c r="D64" s="12" t="s">
        <v>65</v>
      </c>
      <c r="E64" s="12"/>
      <c r="F64" s="23"/>
      <c r="G64" s="12"/>
    </row>
    <row r="65" spans="1:7" x14ac:dyDescent="0.2">
      <c r="A65" s="3">
        <v>1.2</v>
      </c>
      <c r="B65" s="7" t="s">
        <v>67</v>
      </c>
      <c r="C65" s="12"/>
      <c r="D65" s="12"/>
      <c r="E65" s="4"/>
      <c r="F65" s="4"/>
      <c r="G65" s="29"/>
    </row>
    <row r="66" spans="1:7" x14ac:dyDescent="0.2">
      <c r="A66" s="3"/>
      <c r="B66" s="18" t="s">
        <v>4</v>
      </c>
      <c r="C66" s="12"/>
      <c r="D66" s="12"/>
      <c r="E66" s="4"/>
      <c r="F66" s="4"/>
      <c r="G66" s="29"/>
    </row>
    <row r="67" spans="1:7" x14ac:dyDescent="0.2">
      <c r="A67" s="3"/>
      <c r="B67" s="13" t="s">
        <v>68</v>
      </c>
      <c r="C67" s="4"/>
      <c r="D67" s="4"/>
      <c r="E67" s="4"/>
      <c r="F67" s="4"/>
      <c r="G67" s="29"/>
    </row>
    <row r="68" spans="1:7" x14ac:dyDescent="0.2">
      <c r="A68" s="3"/>
      <c r="B68" s="12" t="s">
        <v>49</v>
      </c>
      <c r="C68" s="24">
        <f>$C$26/$C$13*$C$24*$C$25*$C$10/$C$9</f>
        <v>7.9316682595968382E-3</v>
      </c>
      <c r="D68" s="4" t="s">
        <v>58</v>
      </c>
      <c r="E68" s="4"/>
      <c r="F68" s="4"/>
      <c r="G68" s="29"/>
    </row>
    <row r="69" spans="1:7" x14ac:dyDescent="0.2">
      <c r="A69" s="3"/>
      <c r="B69" s="12" t="s">
        <v>47</v>
      </c>
      <c r="C69" s="30">
        <v>4.4949999999999999E-3</v>
      </c>
      <c r="D69" s="12" t="s">
        <v>50</v>
      </c>
      <c r="E69" s="4" t="s">
        <v>69</v>
      </c>
      <c r="F69" s="4" t="s">
        <v>70</v>
      </c>
      <c r="G69" s="29" t="s">
        <v>71</v>
      </c>
    </row>
    <row r="70" spans="1:7" x14ac:dyDescent="0.2">
      <c r="A70" s="3"/>
      <c r="B70" s="12" t="s">
        <v>48</v>
      </c>
      <c r="C70" s="30">
        <v>4.3499999999999989E-4</v>
      </c>
      <c r="D70" s="12" t="s">
        <v>50</v>
      </c>
      <c r="E70" s="4" t="s">
        <v>69</v>
      </c>
      <c r="F70" s="4" t="s">
        <v>70</v>
      </c>
      <c r="G70" s="29" t="s">
        <v>71</v>
      </c>
    </row>
    <row r="71" spans="1:7" x14ac:dyDescent="0.2">
      <c r="A71" s="3"/>
      <c r="B71" s="26" t="s">
        <v>72</v>
      </c>
      <c r="C71" s="31"/>
      <c r="D71" s="4"/>
      <c r="E71" s="4"/>
      <c r="F71" s="4"/>
      <c r="G71" s="29"/>
    </row>
    <row r="72" spans="1:7" x14ac:dyDescent="0.2">
      <c r="A72" s="3"/>
      <c r="B72" s="12" t="s">
        <v>49</v>
      </c>
      <c r="C72" s="24">
        <f>$C$26/$C$13*$C$24*$C$25*$C$10/$C$9</f>
        <v>7.9316682595968382E-3</v>
      </c>
      <c r="D72" s="4" t="s">
        <v>58</v>
      </c>
      <c r="E72" s="4"/>
      <c r="F72" s="4"/>
      <c r="G72" s="29"/>
    </row>
    <row r="73" spans="1:7" x14ac:dyDescent="0.2">
      <c r="A73" s="3"/>
      <c r="B73" s="12" t="s">
        <v>47</v>
      </c>
      <c r="C73" s="30">
        <v>1.3170599999999999E-3</v>
      </c>
      <c r="D73" s="12" t="s">
        <v>50</v>
      </c>
      <c r="E73" s="16" t="s">
        <v>73</v>
      </c>
      <c r="F73" s="4" t="s">
        <v>70</v>
      </c>
      <c r="G73" s="21" t="s">
        <v>71</v>
      </c>
    </row>
    <row r="74" spans="1:7" x14ac:dyDescent="0.2">
      <c r="A74" s="3"/>
      <c r="B74" s="12" t="s">
        <v>48</v>
      </c>
      <c r="C74" s="30">
        <v>1.6766999999999997E-3</v>
      </c>
      <c r="D74" s="12" t="s">
        <v>50</v>
      </c>
      <c r="E74" s="16" t="s">
        <v>73</v>
      </c>
      <c r="F74" s="4" t="s">
        <v>70</v>
      </c>
      <c r="G74" s="29" t="s">
        <v>71</v>
      </c>
    </row>
    <row r="75" spans="1:7" x14ac:dyDescent="0.2">
      <c r="A75" s="3"/>
      <c r="B75" s="12" t="s">
        <v>49</v>
      </c>
      <c r="C75" s="24">
        <f>$C$26/$C$13*$C$24*$C$25*$C$10/$C$9</f>
        <v>7.9316682595968382E-3</v>
      </c>
      <c r="D75" s="4" t="s">
        <v>58</v>
      </c>
      <c r="E75" s="4"/>
      <c r="F75" s="4"/>
      <c r="G75" s="29"/>
    </row>
    <row r="76" spans="1:7" x14ac:dyDescent="0.2">
      <c r="A76" s="3"/>
      <c r="B76" s="12" t="s">
        <v>47</v>
      </c>
      <c r="C76" s="30">
        <v>2.5433999999999993E-4</v>
      </c>
      <c r="D76" s="12" t="s">
        <v>50</v>
      </c>
      <c r="E76" s="4" t="s">
        <v>74</v>
      </c>
      <c r="F76" s="4" t="s">
        <v>70</v>
      </c>
      <c r="G76" s="29" t="s">
        <v>71</v>
      </c>
    </row>
    <row r="77" spans="1:7" x14ac:dyDescent="0.2">
      <c r="A77" s="3"/>
      <c r="B77" s="12" t="s">
        <v>48</v>
      </c>
      <c r="C77" s="30">
        <v>1.6361999999999998E-4</v>
      </c>
      <c r="D77" s="12" t="s">
        <v>50</v>
      </c>
      <c r="E77" s="4" t="s">
        <v>74</v>
      </c>
      <c r="F77" s="4" t="s">
        <v>70</v>
      </c>
      <c r="G77" s="29" t="s">
        <v>71</v>
      </c>
    </row>
    <row r="78" spans="1:7" x14ac:dyDescent="0.2">
      <c r="A78" s="3"/>
      <c r="B78" s="18" t="s">
        <v>53</v>
      </c>
      <c r="C78" s="12"/>
      <c r="D78" s="12"/>
      <c r="E78" s="4"/>
      <c r="F78" s="4"/>
      <c r="G78" s="4"/>
    </row>
    <row r="79" spans="1:7" x14ac:dyDescent="0.2">
      <c r="A79" s="3"/>
      <c r="B79" s="13" t="s">
        <v>75</v>
      </c>
      <c r="C79" s="12"/>
      <c r="D79" s="12"/>
      <c r="E79" s="4"/>
      <c r="F79" s="4"/>
      <c r="G79" s="4"/>
    </row>
    <row r="80" spans="1:7" x14ac:dyDescent="0.2">
      <c r="A80" s="3"/>
      <c r="B80" s="12" t="s">
        <v>49</v>
      </c>
      <c r="C80" s="24">
        <f>$C$35/$C$13*$C$33*$C$34*$C$10/$C$9</f>
        <v>1.0960716513713239E-2</v>
      </c>
      <c r="D80" s="4" t="s">
        <v>58</v>
      </c>
      <c r="E80" s="4"/>
      <c r="F80" s="4"/>
      <c r="G80" s="29"/>
    </row>
    <row r="81" spans="1:13" x14ac:dyDescent="0.2">
      <c r="A81" s="3"/>
      <c r="B81" s="12" t="s">
        <v>47</v>
      </c>
      <c r="C81" s="30">
        <v>1.8870000000000001E-5</v>
      </c>
      <c r="D81" s="12" t="s">
        <v>50</v>
      </c>
      <c r="E81" s="4" t="s">
        <v>76</v>
      </c>
      <c r="F81" s="4" t="s">
        <v>70</v>
      </c>
      <c r="G81" s="29" t="s">
        <v>71</v>
      </c>
    </row>
    <row r="82" spans="1:13" x14ac:dyDescent="0.2">
      <c r="A82" s="3"/>
      <c r="B82" s="12" t="s">
        <v>48</v>
      </c>
      <c r="C82" s="30">
        <v>1.7759999999999999E-5</v>
      </c>
      <c r="D82" s="12" t="s">
        <v>50</v>
      </c>
      <c r="E82" s="4" t="s">
        <v>76</v>
      </c>
      <c r="F82" s="4" t="s">
        <v>70</v>
      </c>
      <c r="G82" s="29" t="s">
        <v>71</v>
      </c>
    </row>
    <row r="83" spans="1:13" x14ac:dyDescent="0.2">
      <c r="A83" s="3"/>
      <c r="B83" s="13" t="s">
        <v>77</v>
      </c>
      <c r="C83" s="4"/>
      <c r="D83" s="4"/>
      <c r="E83" s="4"/>
      <c r="F83" s="4"/>
      <c r="G83" s="4"/>
    </row>
    <row r="84" spans="1:13" x14ac:dyDescent="0.2">
      <c r="A84" s="3"/>
      <c r="B84" s="12" t="s">
        <v>49</v>
      </c>
      <c r="C84" s="24">
        <f>$C$35/$C$13*$C$33*$C$34*$C$10/$C$9</f>
        <v>1.0960716513713239E-2</v>
      </c>
      <c r="D84" s="12" t="s">
        <v>58</v>
      </c>
      <c r="E84" s="4"/>
      <c r="F84" s="4"/>
      <c r="G84" s="4"/>
    </row>
    <row r="85" spans="1:13" x14ac:dyDescent="0.2">
      <c r="A85" s="3"/>
      <c r="B85" s="12" t="s">
        <v>47</v>
      </c>
      <c r="C85" s="30">
        <v>4.4880000000000011E-5</v>
      </c>
      <c r="D85" s="12" t="s">
        <v>50</v>
      </c>
      <c r="E85" s="4" t="s">
        <v>78</v>
      </c>
      <c r="F85" s="4" t="s">
        <v>70</v>
      </c>
      <c r="G85" s="29" t="s">
        <v>71</v>
      </c>
    </row>
    <row r="86" spans="1:13" x14ac:dyDescent="0.2">
      <c r="A86" s="3"/>
      <c r="B86" s="12" t="s">
        <v>48</v>
      </c>
      <c r="C86" s="30">
        <v>4.2240000000000002E-5</v>
      </c>
      <c r="D86" s="12" t="s">
        <v>50</v>
      </c>
      <c r="E86" s="4" t="s">
        <v>78</v>
      </c>
      <c r="F86" s="4" t="s">
        <v>70</v>
      </c>
      <c r="G86" s="29" t="s">
        <v>71</v>
      </c>
    </row>
    <row r="87" spans="1:13" x14ac:dyDescent="0.2">
      <c r="A87" s="3"/>
      <c r="B87" s="26" t="s">
        <v>79</v>
      </c>
      <c r="C87" s="12"/>
      <c r="D87" s="12"/>
      <c r="E87" s="4"/>
      <c r="F87" s="4"/>
      <c r="G87" s="4"/>
    </row>
    <row r="88" spans="1:13" s="35" customFormat="1" x14ac:dyDescent="0.2">
      <c r="A88" s="25"/>
      <c r="B88" s="12" t="s">
        <v>49</v>
      </c>
      <c r="C88" s="24">
        <f>$C$35/$C$13*$C$33*$C$34*$C$10/$C$9</f>
        <v>1.0960716513713239E-2</v>
      </c>
      <c r="D88" s="12" t="s">
        <v>58</v>
      </c>
      <c r="E88" s="4"/>
      <c r="F88" s="4"/>
      <c r="G88" s="4"/>
      <c r="H88" s="32"/>
      <c r="I88" s="32"/>
      <c r="J88" s="33"/>
      <c r="K88" s="34"/>
      <c r="L88" s="34"/>
      <c r="M88" s="33"/>
    </row>
    <row r="89" spans="1:13" s="35" customFormat="1" x14ac:dyDescent="0.2">
      <c r="A89" s="25"/>
      <c r="B89" s="12" t="s">
        <v>47</v>
      </c>
      <c r="C89" s="30">
        <v>1.4399999999999999E-3</v>
      </c>
      <c r="D89" s="12" t="s">
        <v>50</v>
      </c>
      <c r="E89" s="4" t="s">
        <v>80</v>
      </c>
      <c r="F89" s="4" t="s">
        <v>70</v>
      </c>
      <c r="G89" s="29" t="s">
        <v>71</v>
      </c>
      <c r="H89" s="32"/>
      <c r="I89" s="32"/>
      <c r="J89" s="33"/>
      <c r="K89" s="34"/>
      <c r="L89" s="34"/>
      <c r="M89" s="33"/>
    </row>
    <row r="90" spans="1:13" s="35" customFormat="1" x14ac:dyDescent="0.2">
      <c r="A90" s="25"/>
      <c r="B90" s="12" t="s">
        <v>48</v>
      </c>
      <c r="C90" s="30">
        <v>2.5999999999999998E-4</v>
      </c>
      <c r="D90" s="12" t="s">
        <v>50</v>
      </c>
      <c r="E90" s="4" t="s">
        <v>80</v>
      </c>
      <c r="F90" s="4" t="s">
        <v>70</v>
      </c>
      <c r="G90" s="29" t="s">
        <v>71</v>
      </c>
      <c r="H90" s="32"/>
      <c r="I90" s="32"/>
      <c r="J90" s="33"/>
      <c r="K90" s="34"/>
      <c r="L90" s="34"/>
      <c r="M90" s="33"/>
    </row>
    <row r="91" spans="1:13" s="35" customFormat="1" x14ac:dyDescent="0.2">
      <c r="A91" s="25">
        <v>1.3</v>
      </c>
      <c r="B91" s="7" t="s">
        <v>81</v>
      </c>
      <c r="C91" s="36"/>
      <c r="D91" s="36"/>
      <c r="E91" s="36"/>
      <c r="F91" s="36"/>
      <c r="G91" s="37"/>
      <c r="H91" s="32"/>
      <c r="I91" s="32"/>
      <c r="J91" s="33"/>
      <c r="K91" s="34"/>
      <c r="L91" s="34"/>
      <c r="M91" s="33"/>
    </row>
    <row r="92" spans="1:13" customFormat="1" ht="15" x14ac:dyDescent="0.25">
      <c r="A92" s="25"/>
      <c r="B92" s="38" t="s">
        <v>82</v>
      </c>
      <c r="C92" s="36"/>
      <c r="D92" s="36"/>
      <c r="E92" s="36"/>
      <c r="F92" s="36"/>
      <c r="G92" s="37"/>
    </row>
    <row r="93" spans="1:13" customFormat="1" ht="15" x14ac:dyDescent="0.25">
      <c r="A93" s="25"/>
      <c r="B93" s="36" t="s">
        <v>83</v>
      </c>
      <c r="C93" s="39">
        <v>0.01</v>
      </c>
      <c r="D93" s="36" t="s">
        <v>84</v>
      </c>
      <c r="E93" s="36" t="s">
        <v>85</v>
      </c>
      <c r="F93" s="23" t="s">
        <v>86</v>
      </c>
      <c r="G93" s="37" t="s">
        <v>87</v>
      </c>
    </row>
    <row r="94" spans="1:13" customFormat="1" ht="15" x14ac:dyDescent="0.25">
      <c r="A94" s="25"/>
      <c r="B94" s="36" t="s">
        <v>88</v>
      </c>
      <c r="C94" s="40">
        <v>0.01</v>
      </c>
      <c r="D94" s="36" t="s">
        <v>84</v>
      </c>
      <c r="E94" s="36" t="s">
        <v>89</v>
      </c>
      <c r="F94" s="71" t="s">
        <v>90</v>
      </c>
      <c r="G94" s="72" t="s">
        <v>91</v>
      </c>
    </row>
    <row r="95" spans="1:13" customFormat="1" ht="15" x14ac:dyDescent="0.25">
      <c r="A95" s="25"/>
      <c r="B95" s="36" t="s">
        <v>92</v>
      </c>
      <c r="C95" s="15">
        <v>1.0999999999999999E-2</v>
      </c>
      <c r="D95" s="36" t="s">
        <v>84</v>
      </c>
      <c r="E95" s="36" t="s">
        <v>89</v>
      </c>
      <c r="F95" s="71"/>
      <c r="G95" s="72"/>
    </row>
    <row r="96" spans="1:13" customFormat="1" ht="15" x14ac:dyDescent="0.25">
      <c r="A96" s="25"/>
      <c r="B96" s="36" t="s">
        <v>93</v>
      </c>
      <c r="C96" s="36">
        <v>8.0000000000000002E-3</v>
      </c>
      <c r="D96" s="36" t="s">
        <v>84</v>
      </c>
      <c r="E96" s="36" t="s">
        <v>89</v>
      </c>
      <c r="F96" s="71"/>
      <c r="G96" s="72"/>
    </row>
    <row r="97" spans="1:7" customFormat="1" ht="15" x14ac:dyDescent="0.25">
      <c r="A97" s="25"/>
      <c r="B97" s="36" t="s">
        <v>94</v>
      </c>
      <c r="C97" s="36">
        <v>7.0000000000000001E-3</v>
      </c>
      <c r="D97" s="36" t="s">
        <v>84</v>
      </c>
      <c r="E97" s="36" t="s">
        <v>89</v>
      </c>
      <c r="F97" s="71"/>
      <c r="G97" s="72"/>
    </row>
    <row r="98" spans="1:7" customFormat="1" ht="15" x14ac:dyDescent="0.25">
      <c r="A98" s="25"/>
      <c r="B98" s="36" t="s">
        <v>95</v>
      </c>
      <c r="C98" s="36">
        <v>8.9999999999999993E-3</v>
      </c>
      <c r="D98" s="36" t="s">
        <v>84</v>
      </c>
      <c r="E98" s="36" t="s">
        <v>89</v>
      </c>
      <c r="F98" s="71"/>
      <c r="G98" s="72"/>
    </row>
    <row r="99" spans="1:7" customFormat="1" ht="15" x14ac:dyDescent="0.25">
      <c r="A99" s="25"/>
      <c r="B99" s="36" t="s">
        <v>96</v>
      </c>
      <c r="C99" s="40">
        <v>0.01</v>
      </c>
      <c r="D99" s="36" t="s">
        <v>84</v>
      </c>
      <c r="E99" s="36" t="s">
        <v>89</v>
      </c>
      <c r="F99" s="71"/>
      <c r="G99" s="72"/>
    </row>
    <row r="100" spans="1:7" customFormat="1" ht="15" x14ac:dyDescent="0.25">
      <c r="A100" s="25"/>
      <c r="B100" s="36" t="s">
        <v>97</v>
      </c>
      <c r="C100" s="36">
        <v>8.9999999999999993E-3</v>
      </c>
      <c r="D100" s="36" t="s">
        <v>84</v>
      </c>
      <c r="E100" s="36" t="s">
        <v>89</v>
      </c>
      <c r="F100" s="71"/>
      <c r="G100" s="72"/>
    </row>
    <row r="101" spans="1:7" customFormat="1" ht="15" x14ac:dyDescent="0.25">
      <c r="A101" s="25"/>
      <c r="B101" s="36" t="s">
        <v>98</v>
      </c>
      <c r="C101" s="36">
        <v>8.9999999999999993E-3</v>
      </c>
      <c r="D101" s="36" t="s">
        <v>84</v>
      </c>
      <c r="E101" s="36" t="s">
        <v>89</v>
      </c>
      <c r="F101" s="71"/>
      <c r="G101" s="72"/>
    </row>
    <row r="102" spans="1:7" customFormat="1" ht="15" x14ac:dyDescent="0.25">
      <c r="A102" s="25"/>
      <c r="B102" s="36" t="s">
        <v>99</v>
      </c>
      <c r="C102" s="36">
        <v>8.9999999999999993E-3</v>
      </c>
      <c r="D102" s="36" t="s">
        <v>84</v>
      </c>
      <c r="E102" s="36" t="s">
        <v>89</v>
      </c>
      <c r="F102" s="71"/>
      <c r="G102" s="72"/>
    </row>
    <row r="103" spans="1:7" customFormat="1" ht="15" x14ac:dyDescent="0.25">
      <c r="A103" s="25"/>
      <c r="B103" s="36" t="s">
        <v>100</v>
      </c>
      <c r="C103" s="36">
        <v>8.0000000000000002E-3</v>
      </c>
      <c r="D103" s="36" t="s">
        <v>84</v>
      </c>
      <c r="E103" s="36" t="s">
        <v>89</v>
      </c>
      <c r="F103" s="71"/>
      <c r="G103" s="72"/>
    </row>
    <row r="104" spans="1:7" customFormat="1" ht="15" x14ac:dyDescent="0.25">
      <c r="A104" s="25"/>
      <c r="B104" s="36" t="s">
        <v>101</v>
      </c>
      <c r="C104" s="40">
        <v>0.01</v>
      </c>
      <c r="D104" s="36" t="s">
        <v>84</v>
      </c>
      <c r="E104" s="36" t="s">
        <v>89</v>
      </c>
      <c r="F104" s="71"/>
      <c r="G104" s="72"/>
    </row>
    <row r="105" spans="1:7" customFormat="1" ht="15" x14ac:dyDescent="0.25">
      <c r="A105" s="25"/>
      <c r="B105" s="38" t="s">
        <v>102</v>
      </c>
      <c r="C105" s="36"/>
      <c r="D105" s="36"/>
      <c r="E105" s="36"/>
      <c r="F105" s="41"/>
      <c r="G105" s="37"/>
    </row>
    <row r="106" spans="1:7" customFormat="1" ht="15" x14ac:dyDescent="0.25">
      <c r="A106" s="25"/>
      <c r="B106" s="36" t="s">
        <v>103</v>
      </c>
      <c r="C106" s="15">
        <v>0.01</v>
      </c>
      <c r="D106" s="36" t="s">
        <v>104</v>
      </c>
      <c r="E106" s="36" t="s">
        <v>105</v>
      </c>
      <c r="F106" s="23" t="s">
        <v>106</v>
      </c>
      <c r="G106" s="37" t="s">
        <v>87</v>
      </c>
    </row>
    <row r="107" spans="1:7" customFormat="1" ht="15" x14ac:dyDescent="0.25">
      <c r="A107" s="25"/>
      <c r="B107" s="36" t="s">
        <v>107</v>
      </c>
      <c r="C107" s="36">
        <v>0.1</v>
      </c>
      <c r="D107" s="36" t="s">
        <v>108</v>
      </c>
      <c r="E107" s="36" t="s">
        <v>109</v>
      </c>
      <c r="F107" s="23" t="s">
        <v>106</v>
      </c>
      <c r="G107" s="37" t="s">
        <v>87</v>
      </c>
    </row>
    <row r="108" spans="1:7" customFormat="1" ht="15" x14ac:dyDescent="0.25">
      <c r="A108" s="25"/>
      <c r="B108" s="36" t="s">
        <v>110</v>
      </c>
      <c r="C108" s="36">
        <v>0.2</v>
      </c>
      <c r="D108" s="36" t="s">
        <v>108</v>
      </c>
      <c r="E108" s="36" t="s">
        <v>109</v>
      </c>
      <c r="F108" s="23" t="s">
        <v>106</v>
      </c>
      <c r="G108" s="37" t="s">
        <v>87</v>
      </c>
    </row>
    <row r="109" spans="1:7" customFormat="1" ht="15" x14ac:dyDescent="0.25">
      <c r="A109" s="25"/>
      <c r="B109" s="36" t="s">
        <v>111</v>
      </c>
      <c r="C109" s="36">
        <v>0.08</v>
      </c>
      <c r="D109" s="36" t="s">
        <v>108</v>
      </c>
      <c r="E109" s="36" t="s">
        <v>89</v>
      </c>
      <c r="F109" s="71" t="s">
        <v>112</v>
      </c>
      <c r="G109" s="72" t="s">
        <v>91</v>
      </c>
    </row>
    <row r="110" spans="1:7" customFormat="1" ht="15" x14ac:dyDescent="0.25">
      <c r="A110" s="25"/>
      <c r="B110" s="36" t="s">
        <v>113</v>
      </c>
      <c r="C110" s="36">
        <v>0.02</v>
      </c>
      <c r="D110" s="36" t="s">
        <v>108</v>
      </c>
      <c r="E110" s="36" t="s">
        <v>89</v>
      </c>
      <c r="F110" s="71"/>
      <c r="G110" s="72"/>
    </row>
    <row r="111" spans="1:7" customFormat="1" ht="15" x14ac:dyDescent="0.25">
      <c r="A111" s="25"/>
      <c r="B111" s="36" t="s">
        <v>114</v>
      </c>
      <c r="C111" s="36">
        <v>0.02</v>
      </c>
      <c r="D111" s="36" t="s">
        <v>108</v>
      </c>
      <c r="E111" s="36" t="s">
        <v>89</v>
      </c>
      <c r="F111" s="71"/>
      <c r="G111" s="72"/>
    </row>
    <row r="112" spans="1:7" customFormat="1" ht="15" x14ac:dyDescent="0.25">
      <c r="A112" s="25"/>
      <c r="B112" s="36" t="s">
        <v>115</v>
      </c>
      <c r="C112" s="36">
        <v>0.04</v>
      </c>
      <c r="D112" s="36" t="s">
        <v>108</v>
      </c>
      <c r="E112" s="36" t="s">
        <v>89</v>
      </c>
      <c r="F112" s="71"/>
      <c r="G112" s="72"/>
    </row>
    <row r="113" spans="1:13" customFormat="1" ht="15" x14ac:dyDescent="0.25">
      <c r="A113" s="25"/>
      <c r="B113" s="36" t="s">
        <v>116</v>
      </c>
      <c r="C113" s="15">
        <v>0.15</v>
      </c>
      <c r="D113" s="36" t="s">
        <v>108</v>
      </c>
      <c r="E113" s="36" t="s">
        <v>89</v>
      </c>
      <c r="F113" s="71"/>
      <c r="G113" s="72"/>
    </row>
    <row r="114" spans="1:13" customFormat="1" ht="15" x14ac:dyDescent="0.25">
      <c r="A114" s="25"/>
      <c r="B114" s="36" t="s">
        <v>117</v>
      </c>
      <c r="C114" s="36">
        <v>0.02</v>
      </c>
      <c r="D114" s="36" t="s">
        <v>108</v>
      </c>
      <c r="E114" s="36" t="s">
        <v>89</v>
      </c>
      <c r="F114" s="71"/>
      <c r="G114" s="72"/>
    </row>
    <row r="115" spans="1:13" customFormat="1" ht="15" x14ac:dyDescent="0.25">
      <c r="A115" s="25"/>
      <c r="B115" s="36" t="s">
        <v>118</v>
      </c>
      <c r="C115" s="36">
        <v>0.05</v>
      </c>
      <c r="D115" s="36" t="s">
        <v>108</v>
      </c>
      <c r="E115" s="36" t="s">
        <v>89</v>
      </c>
      <c r="F115" s="71"/>
      <c r="G115" s="72"/>
    </row>
    <row r="116" spans="1:13" customFormat="1" ht="15" x14ac:dyDescent="0.25">
      <c r="A116" s="25"/>
      <c r="B116" s="36" t="s">
        <v>119</v>
      </c>
      <c r="C116" s="36">
        <v>0.02</v>
      </c>
      <c r="D116" s="36" t="s">
        <v>108</v>
      </c>
      <c r="E116" s="36" t="s">
        <v>89</v>
      </c>
      <c r="F116" s="71"/>
      <c r="G116" s="72"/>
    </row>
    <row r="117" spans="1:13" customFormat="1" ht="15" x14ac:dyDescent="0.25">
      <c r="A117" s="25"/>
      <c r="B117" s="36" t="s">
        <v>120</v>
      </c>
      <c r="C117" s="36">
        <v>0.08</v>
      </c>
      <c r="D117" s="36" t="s">
        <v>108</v>
      </c>
      <c r="E117" s="36" t="s">
        <v>89</v>
      </c>
      <c r="F117" s="71"/>
      <c r="G117" s="72"/>
    </row>
    <row r="118" spans="1:13" customFormat="1" ht="15" x14ac:dyDescent="0.25">
      <c r="A118" s="25"/>
      <c r="B118" s="36" t="s">
        <v>121</v>
      </c>
      <c r="C118" s="36">
        <v>0.04</v>
      </c>
      <c r="D118" s="36" t="s">
        <v>122</v>
      </c>
      <c r="E118" s="42"/>
      <c r="F118" s="41" t="s">
        <v>123</v>
      </c>
      <c r="G118" s="37" t="s">
        <v>124</v>
      </c>
    </row>
    <row r="119" spans="1:13" customFormat="1" ht="15" x14ac:dyDescent="0.25">
      <c r="A119" s="25"/>
      <c r="B119" s="38" t="s">
        <v>125</v>
      </c>
      <c r="C119" s="36"/>
      <c r="D119" s="36"/>
      <c r="E119" s="36"/>
      <c r="F119" s="23"/>
      <c r="G119" s="37"/>
    </row>
    <row r="120" spans="1:13" customFormat="1" ht="15" x14ac:dyDescent="0.25">
      <c r="A120" s="25"/>
      <c r="B120" s="36" t="s">
        <v>126</v>
      </c>
      <c r="C120" s="36">
        <v>7.4999999999999997E-3</v>
      </c>
      <c r="D120" s="36" t="s">
        <v>127</v>
      </c>
      <c r="E120" s="36" t="s">
        <v>109</v>
      </c>
      <c r="F120" s="23" t="s">
        <v>106</v>
      </c>
      <c r="G120" s="37" t="s">
        <v>87</v>
      </c>
    </row>
    <row r="121" spans="1:13" customFormat="1" ht="15" x14ac:dyDescent="0.25">
      <c r="A121" s="25"/>
      <c r="B121" s="36" t="s">
        <v>128</v>
      </c>
      <c r="C121" s="36">
        <v>0.3</v>
      </c>
      <c r="D121" s="36" t="s">
        <v>129</v>
      </c>
      <c r="E121" s="36" t="s">
        <v>109</v>
      </c>
      <c r="F121" s="23" t="s">
        <v>106</v>
      </c>
      <c r="G121" s="37" t="s">
        <v>87</v>
      </c>
    </row>
    <row r="122" spans="1:13" customFormat="1" ht="15" x14ac:dyDescent="0.25">
      <c r="A122" s="25"/>
      <c r="B122" s="38" t="s">
        <v>130</v>
      </c>
      <c r="C122" s="36"/>
      <c r="D122" s="36"/>
      <c r="E122" s="36"/>
      <c r="F122" s="23"/>
      <c r="G122" s="37"/>
    </row>
    <row r="123" spans="1:13" customFormat="1" ht="15" x14ac:dyDescent="0.25">
      <c r="A123" s="25"/>
      <c r="B123" s="36" t="s">
        <v>131</v>
      </c>
      <c r="C123" s="36">
        <v>0.12</v>
      </c>
      <c r="D123" s="43" t="s">
        <v>132</v>
      </c>
      <c r="E123" s="36" t="s">
        <v>133</v>
      </c>
      <c r="F123" s="23" t="s">
        <v>134</v>
      </c>
      <c r="G123" s="37" t="s">
        <v>87</v>
      </c>
    </row>
    <row r="124" spans="1:13" customFormat="1" ht="15" x14ac:dyDescent="0.25">
      <c r="A124" s="25"/>
      <c r="B124" s="15" t="s">
        <v>135</v>
      </c>
      <c r="C124" s="15">
        <v>0.13</v>
      </c>
      <c r="D124" s="43" t="s">
        <v>132</v>
      </c>
      <c r="E124" s="36" t="s">
        <v>133</v>
      </c>
      <c r="F124" s="23" t="s">
        <v>134</v>
      </c>
      <c r="G124" s="37" t="s">
        <v>87</v>
      </c>
    </row>
    <row r="125" spans="1:13" customFormat="1" ht="15" x14ac:dyDescent="0.25">
      <c r="A125" s="25"/>
      <c r="B125" s="38" t="s">
        <v>136</v>
      </c>
      <c r="C125" s="36"/>
      <c r="D125" s="43"/>
      <c r="E125" s="36"/>
      <c r="F125" s="23"/>
      <c r="G125" s="37"/>
    </row>
    <row r="126" spans="1:13" customFormat="1" ht="15" x14ac:dyDescent="0.25">
      <c r="A126" s="25"/>
      <c r="B126" s="36" t="s">
        <v>137</v>
      </c>
      <c r="C126" s="15">
        <v>0.2</v>
      </c>
      <c r="D126" s="43" t="s">
        <v>132</v>
      </c>
      <c r="E126" s="36"/>
      <c r="F126" s="23" t="s">
        <v>134</v>
      </c>
      <c r="G126" s="37" t="s">
        <v>87</v>
      </c>
    </row>
    <row r="127" spans="1:13" s="35" customFormat="1" x14ac:dyDescent="0.2">
      <c r="A127" s="25">
        <v>1.4</v>
      </c>
      <c r="B127" s="7" t="s">
        <v>138</v>
      </c>
      <c r="C127" s="36"/>
      <c r="D127" s="36"/>
      <c r="E127" s="36"/>
      <c r="F127" s="36"/>
      <c r="G127" s="37"/>
      <c r="H127" s="32"/>
      <c r="I127" s="32"/>
      <c r="J127" s="33"/>
      <c r="K127" s="34"/>
      <c r="L127" s="34"/>
      <c r="M127" s="33"/>
    </row>
    <row r="128" spans="1:13" s="35" customFormat="1" x14ac:dyDescent="0.2">
      <c r="A128" s="25"/>
      <c r="B128" s="44" t="s">
        <v>139</v>
      </c>
      <c r="C128" s="36"/>
      <c r="D128" s="36"/>
      <c r="E128" s="36"/>
      <c r="F128" s="36"/>
      <c r="G128" s="37"/>
      <c r="H128" s="32"/>
      <c r="I128" s="32"/>
      <c r="J128" s="33"/>
      <c r="K128" s="34"/>
      <c r="L128" s="34"/>
      <c r="M128" s="33"/>
    </row>
    <row r="129" spans="1:13" s="35" customFormat="1" x14ac:dyDescent="0.2">
      <c r="A129" s="25"/>
      <c r="B129" s="44" t="s">
        <v>140</v>
      </c>
      <c r="C129" s="36"/>
      <c r="D129" s="36"/>
      <c r="E129" s="36"/>
      <c r="F129" s="36"/>
      <c r="G129" s="37"/>
      <c r="H129" s="32"/>
      <c r="I129" s="32"/>
      <c r="J129" s="33"/>
      <c r="K129" s="34"/>
      <c r="L129" s="34"/>
      <c r="M129" s="33"/>
    </row>
    <row r="130" spans="1:13" s="35" customFormat="1" x14ac:dyDescent="0.2">
      <c r="A130" s="25"/>
      <c r="B130" s="36" t="s">
        <v>141</v>
      </c>
      <c r="C130" s="36">
        <v>0.25</v>
      </c>
      <c r="D130" s="36" t="s">
        <v>142</v>
      </c>
      <c r="E130" s="36"/>
      <c r="F130" s="23" t="s">
        <v>143</v>
      </c>
      <c r="G130" s="37" t="s">
        <v>144</v>
      </c>
      <c r="H130" s="32"/>
      <c r="I130" s="32"/>
      <c r="J130" s="33"/>
      <c r="K130" s="34"/>
      <c r="L130" s="34"/>
      <c r="M130" s="33"/>
    </row>
    <row r="131" spans="1:13" s="35" customFormat="1" x14ac:dyDescent="0.2">
      <c r="A131" s="25"/>
      <c r="B131" s="36" t="s">
        <v>145</v>
      </c>
      <c r="C131" s="36">
        <v>1</v>
      </c>
      <c r="D131" s="36" t="s">
        <v>146</v>
      </c>
      <c r="E131" s="36" t="s">
        <v>147</v>
      </c>
      <c r="F131" s="23" t="s">
        <v>148</v>
      </c>
      <c r="G131" s="37" t="s">
        <v>144</v>
      </c>
      <c r="H131" s="32"/>
      <c r="I131" s="32"/>
      <c r="J131" s="33"/>
      <c r="K131" s="34"/>
      <c r="L131" s="34"/>
      <c r="M131" s="33"/>
    </row>
    <row r="132" spans="1:13" s="35" customFormat="1" x14ac:dyDescent="0.2">
      <c r="A132" s="25"/>
      <c r="B132" s="36" t="s">
        <v>145</v>
      </c>
      <c r="C132" s="36">
        <v>0.5</v>
      </c>
      <c r="D132" s="36" t="s">
        <v>146</v>
      </c>
      <c r="E132" s="36" t="s">
        <v>149</v>
      </c>
      <c r="F132" s="23" t="s">
        <v>148</v>
      </c>
      <c r="G132" s="37" t="s">
        <v>144</v>
      </c>
      <c r="H132" s="32"/>
      <c r="I132" s="32"/>
      <c r="J132" s="33"/>
      <c r="K132" s="34"/>
      <c r="L132" s="34"/>
      <c r="M132" s="33"/>
    </row>
    <row r="133" spans="1:13" s="35" customFormat="1" x14ac:dyDescent="0.2">
      <c r="A133" s="25"/>
      <c r="B133" s="36" t="s">
        <v>150</v>
      </c>
      <c r="C133" s="36">
        <f>C130*C131</f>
        <v>0.25</v>
      </c>
      <c r="D133" s="36" t="s">
        <v>142</v>
      </c>
      <c r="E133" s="36"/>
      <c r="F133" s="23"/>
      <c r="G133" s="37"/>
      <c r="H133" s="32"/>
      <c r="I133" s="32"/>
      <c r="J133" s="33"/>
      <c r="K133" s="34"/>
      <c r="L133" s="34"/>
      <c r="M133" s="33"/>
    </row>
    <row r="134" spans="1:13" s="35" customFormat="1" x14ac:dyDescent="0.2">
      <c r="A134" s="25"/>
      <c r="B134" s="36" t="s">
        <v>151</v>
      </c>
      <c r="C134" s="36">
        <f>C130*C132</f>
        <v>0.125</v>
      </c>
      <c r="D134" s="36" t="s">
        <v>142</v>
      </c>
      <c r="E134" s="36"/>
      <c r="F134" s="23"/>
      <c r="G134" s="37"/>
      <c r="H134" s="32"/>
      <c r="I134" s="32"/>
      <c r="J134" s="33"/>
      <c r="K134" s="34"/>
      <c r="L134" s="34"/>
      <c r="M134" s="33"/>
    </row>
    <row r="135" spans="1:13" s="35" customFormat="1" x14ac:dyDescent="0.2">
      <c r="A135" s="25"/>
      <c r="B135" s="36" t="s">
        <v>152</v>
      </c>
      <c r="C135" s="36">
        <v>0</v>
      </c>
      <c r="D135" s="36" t="s">
        <v>153</v>
      </c>
      <c r="E135" s="36" t="s">
        <v>154</v>
      </c>
      <c r="F135" s="23" t="s">
        <v>143</v>
      </c>
      <c r="G135" s="37" t="s">
        <v>144</v>
      </c>
      <c r="H135" s="32"/>
      <c r="I135" s="32"/>
      <c r="J135" s="33"/>
      <c r="K135" s="34"/>
      <c r="L135" s="34"/>
      <c r="M135" s="33"/>
    </row>
    <row r="136" spans="1:13" s="35" customFormat="1" x14ac:dyDescent="0.2">
      <c r="A136" s="25"/>
      <c r="B136" s="36" t="s">
        <v>155</v>
      </c>
      <c r="C136" s="45">
        <f>0.1*'[1]H. Agua.Res.'!R78</f>
        <v>685621.00745359994</v>
      </c>
      <c r="D136" s="36" t="s">
        <v>156</v>
      </c>
      <c r="E136" s="36" t="s">
        <v>157</v>
      </c>
      <c r="F136" s="36" t="s">
        <v>158</v>
      </c>
      <c r="G136" s="37" t="s">
        <v>159</v>
      </c>
      <c r="H136" s="32"/>
      <c r="I136" s="32"/>
      <c r="J136" s="33"/>
      <c r="K136" s="34"/>
      <c r="L136" s="34"/>
      <c r="M136" s="33"/>
    </row>
    <row r="137" spans="1:13" s="35" customFormat="1" x14ac:dyDescent="0.2">
      <c r="A137" s="25"/>
      <c r="B137" s="36" t="s">
        <v>160</v>
      </c>
      <c r="C137" s="45">
        <f>0.25*'[1]H. Agua.Res.'!R80</f>
        <v>74944.485256714281</v>
      </c>
      <c r="D137" s="36" t="s">
        <v>156</v>
      </c>
      <c r="E137" s="36" t="s">
        <v>161</v>
      </c>
      <c r="F137" s="36" t="s">
        <v>158</v>
      </c>
      <c r="G137" s="46" t="s">
        <v>159</v>
      </c>
      <c r="H137" s="32"/>
      <c r="I137" s="32"/>
      <c r="J137" s="33"/>
      <c r="K137" s="34"/>
      <c r="L137" s="34"/>
      <c r="M137" s="33"/>
    </row>
    <row r="138" spans="1:13" s="35" customFormat="1" x14ac:dyDescent="0.2">
      <c r="A138" s="25"/>
      <c r="B138" s="36" t="s">
        <v>162</v>
      </c>
      <c r="C138" s="45">
        <f>0.1*'[1]H. Agua.Res.'!R122</f>
        <v>448481.85507360002</v>
      </c>
      <c r="D138" s="36" t="s">
        <v>156</v>
      </c>
      <c r="E138" s="36" t="s">
        <v>157</v>
      </c>
      <c r="F138" s="36" t="s">
        <v>158</v>
      </c>
      <c r="G138" s="37" t="s">
        <v>159</v>
      </c>
      <c r="H138" s="32"/>
      <c r="I138" s="32"/>
      <c r="J138" s="33"/>
      <c r="K138" s="34"/>
      <c r="L138" s="34"/>
      <c r="M138" s="33"/>
    </row>
    <row r="139" spans="1:13" s="35" customFormat="1" x14ac:dyDescent="0.2">
      <c r="A139" s="25"/>
      <c r="B139" s="36" t="s">
        <v>163</v>
      </c>
      <c r="C139" s="45">
        <f>0.25*'[1]H. Agua.Res.'!R124</f>
        <v>9945.6073559999932</v>
      </c>
      <c r="D139" s="36" t="s">
        <v>156</v>
      </c>
      <c r="E139" s="36" t="s">
        <v>161</v>
      </c>
      <c r="F139" s="36" t="s">
        <v>158</v>
      </c>
      <c r="G139" s="46" t="s">
        <v>159</v>
      </c>
      <c r="H139" s="32"/>
      <c r="I139" s="32"/>
      <c r="J139" s="33"/>
      <c r="K139" s="34"/>
      <c r="L139" s="34"/>
      <c r="M139" s="33"/>
    </row>
    <row r="140" spans="1:13" s="35" customFormat="1" x14ac:dyDescent="0.2">
      <c r="A140" s="25">
        <v>1.5</v>
      </c>
      <c r="B140" s="7" t="s">
        <v>164</v>
      </c>
      <c r="C140" s="45"/>
      <c r="D140" s="36"/>
      <c r="E140" s="36"/>
      <c r="F140" s="36"/>
      <c r="G140" s="46"/>
      <c r="H140" s="32"/>
      <c r="I140" s="32"/>
      <c r="J140" s="33"/>
      <c r="K140" s="34"/>
      <c r="L140" s="34"/>
      <c r="M140" s="33"/>
    </row>
    <row r="141" spans="1:13" s="35" customFormat="1" x14ac:dyDescent="0.2">
      <c r="A141" s="25"/>
      <c r="B141" s="36" t="s">
        <v>165</v>
      </c>
      <c r="C141" s="45">
        <v>0</v>
      </c>
      <c r="D141" s="47" t="s">
        <v>166</v>
      </c>
      <c r="E141" s="42" t="s">
        <v>167</v>
      </c>
      <c r="F141" s="42" t="s">
        <v>168</v>
      </c>
      <c r="G141" s="46" t="s">
        <v>169</v>
      </c>
      <c r="H141" s="32"/>
      <c r="I141" s="32"/>
      <c r="J141" s="33"/>
      <c r="K141" s="34"/>
      <c r="L141" s="34"/>
      <c r="M141" s="33"/>
    </row>
    <row r="142" spans="1:13" s="35" customFormat="1" x14ac:dyDescent="0.2">
      <c r="A142" s="25"/>
      <c r="B142" s="47" t="s">
        <v>165</v>
      </c>
      <c r="C142" s="48">
        <v>1.9</v>
      </c>
      <c r="D142" s="47" t="s">
        <v>166</v>
      </c>
      <c r="E142" s="42" t="s">
        <v>170</v>
      </c>
      <c r="F142" s="42" t="s">
        <v>171</v>
      </c>
      <c r="G142" s="46"/>
      <c r="H142" s="32"/>
      <c r="I142" s="32"/>
      <c r="J142" s="33"/>
      <c r="K142" s="34"/>
      <c r="L142" s="34"/>
      <c r="M142" s="33"/>
    </row>
    <row r="143" spans="1:13" s="35" customFormat="1" x14ac:dyDescent="0.2">
      <c r="A143" s="25"/>
      <c r="B143" s="47" t="s">
        <v>165</v>
      </c>
      <c r="C143" s="49">
        <f>6.94*-1</f>
        <v>-6.94</v>
      </c>
      <c r="D143" s="47" t="s">
        <v>166</v>
      </c>
      <c r="E143" s="47"/>
      <c r="F143" s="42" t="s">
        <v>172</v>
      </c>
      <c r="G143" s="46"/>
      <c r="H143" s="32"/>
      <c r="I143" s="32"/>
      <c r="J143" s="33"/>
      <c r="K143" s="34"/>
      <c r="L143" s="34"/>
      <c r="M143" s="33"/>
    </row>
    <row r="144" spans="1:13" s="35" customFormat="1" x14ac:dyDescent="0.2">
      <c r="A144" s="6">
        <v>2</v>
      </c>
      <c r="B144" s="17" t="s">
        <v>7</v>
      </c>
      <c r="C144" s="36"/>
      <c r="D144" s="36"/>
      <c r="E144" s="36"/>
      <c r="F144" s="36"/>
      <c r="G144" s="37"/>
      <c r="H144" s="32"/>
      <c r="I144" s="32"/>
      <c r="J144" s="33"/>
      <c r="K144" s="34"/>
      <c r="L144" s="34"/>
      <c r="M144" s="33"/>
    </row>
    <row r="145" spans="1:13" s="35" customFormat="1" x14ac:dyDescent="0.2">
      <c r="A145" s="25">
        <v>2.1</v>
      </c>
      <c r="B145" s="7" t="s">
        <v>173</v>
      </c>
      <c r="C145" s="36"/>
      <c r="D145" s="36"/>
      <c r="E145" s="36"/>
      <c r="F145" s="36"/>
      <c r="G145" s="37"/>
      <c r="H145" s="32"/>
      <c r="I145" s="32"/>
      <c r="J145" s="33"/>
      <c r="K145" s="34"/>
      <c r="L145" s="34"/>
      <c r="M145" s="33"/>
    </row>
    <row r="146" spans="1:13" s="35" customFormat="1" x14ac:dyDescent="0.2">
      <c r="A146" s="25"/>
      <c r="B146" s="36" t="s">
        <v>174</v>
      </c>
      <c r="C146" s="45">
        <v>200</v>
      </c>
      <c r="D146" s="36" t="s">
        <v>175</v>
      </c>
      <c r="E146" s="36"/>
      <c r="F146" s="19" t="s">
        <v>55</v>
      </c>
      <c r="G146" s="12" t="s">
        <v>56</v>
      </c>
      <c r="H146" s="32"/>
      <c r="I146" s="32"/>
      <c r="J146" s="33"/>
      <c r="K146" s="34"/>
      <c r="L146" s="34"/>
      <c r="M146" s="33"/>
    </row>
    <row r="147" spans="1:13" s="35" customFormat="1" x14ac:dyDescent="0.2">
      <c r="A147" s="25"/>
      <c r="B147" s="36" t="s">
        <v>176</v>
      </c>
      <c r="C147" s="45">
        <v>190</v>
      </c>
      <c r="D147" s="36" t="s">
        <v>175</v>
      </c>
      <c r="E147" s="36"/>
      <c r="F147" s="19" t="s">
        <v>55</v>
      </c>
      <c r="G147" s="12" t="s">
        <v>56</v>
      </c>
      <c r="H147" s="32"/>
      <c r="I147" s="32"/>
      <c r="J147" s="33"/>
      <c r="K147" s="34"/>
      <c r="L147" s="34"/>
      <c r="M147" s="33"/>
    </row>
    <row r="148" spans="1:13" s="35" customFormat="1" x14ac:dyDescent="0.2">
      <c r="A148" s="25"/>
      <c r="B148" s="36" t="s">
        <v>177</v>
      </c>
      <c r="C148" s="45">
        <f>'[1]H. Biodigestores'!D71/100</f>
        <v>0.56000000000000005</v>
      </c>
      <c r="D148" s="36" t="s">
        <v>146</v>
      </c>
      <c r="E148" s="36"/>
      <c r="F148" s="36" t="s">
        <v>178</v>
      </c>
      <c r="G148" s="37"/>
      <c r="H148" s="32"/>
      <c r="I148" s="32"/>
      <c r="J148" s="33"/>
      <c r="K148" s="34"/>
      <c r="L148" s="34"/>
      <c r="M148" s="33"/>
    </row>
    <row r="149" spans="1:13" s="35" customFormat="1" x14ac:dyDescent="0.2">
      <c r="A149" s="25"/>
      <c r="B149" s="36" t="s">
        <v>179</v>
      </c>
      <c r="C149" s="36">
        <f>'[1]H. Biodigestores'!J71/100</f>
        <v>0.58399999999999996</v>
      </c>
      <c r="D149" s="36" t="s">
        <v>146</v>
      </c>
      <c r="E149" s="36"/>
      <c r="F149" s="36" t="s">
        <v>178</v>
      </c>
      <c r="G149" s="37"/>
      <c r="H149" s="32"/>
      <c r="I149" s="32"/>
      <c r="J149" s="33"/>
      <c r="K149" s="34"/>
      <c r="L149" s="34"/>
      <c r="M149" s="33"/>
    </row>
    <row r="150" spans="1:13" s="35" customFormat="1" x14ac:dyDescent="0.2">
      <c r="A150" s="25"/>
      <c r="B150" s="36" t="s">
        <v>180</v>
      </c>
      <c r="C150" s="36">
        <v>0.67</v>
      </c>
      <c r="D150" s="36" t="s">
        <v>181</v>
      </c>
      <c r="E150" s="36"/>
      <c r="F150" s="23" t="s">
        <v>182</v>
      </c>
      <c r="G150" s="37" t="s">
        <v>183</v>
      </c>
      <c r="H150" s="32"/>
      <c r="I150" s="32"/>
      <c r="J150" s="33"/>
      <c r="K150" s="34"/>
      <c r="L150" s="34"/>
      <c r="M150" s="33"/>
    </row>
    <row r="151" spans="1:13" s="35" customFormat="1" x14ac:dyDescent="0.2">
      <c r="A151" s="25"/>
      <c r="B151" s="36" t="s">
        <v>184</v>
      </c>
      <c r="C151" s="36">
        <v>0.98</v>
      </c>
      <c r="D151" s="36" t="s">
        <v>146</v>
      </c>
      <c r="E151" s="36"/>
      <c r="F151" s="23" t="s">
        <v>185</v>
      </c>
      <c r="G151" s="37" t="s">
        <v>183</v>
      </c>
      <c r="H151" s="32"/>
      <c r="I151" s="32"/>
      <c r="J151" s="33"/>
      <c r="K151" s="34"/>
      <c r="L151" s="34"/>
      <c r="M151" s="33"/>
    </row>
    <row r="152" spans="1:13" s="35" customFormat="1" x14ac:dyDescent="0.2">
      <c r="A152" s="25"/>
      <c r="B152" s="36" t="s">
        <v>186</v>
      </c>
      <c r="C152" s="36">
        <v>0.02</v>
      </c>
      <c r="D152" s="36" t="s">
        <v>146</v>
      </c>
      <c r="E152" s="36"/>
      <c r="F152" s="23" t="s">
        <v>185</v>
      </c>
      <c r="G152" s="37" t="s">
        <v>183</v>
      </c>
      <c r="H152" s="32"/>
      <c r="I152" s="32"/>
      <c r="J152" s="33"/>
      <c r="K152" s="34"/>
      <c r="L152" s="34"/>
      <c r="M152" s="33"/>
    </row>
    <row r="153" spans="1:13" s="35" customFormat="1" x14ac:dyDescent="0.2">
      <c r="A153" s="25"/>
      <c r="B153" s="36" t="s">
        <v>187</v>
      </c>
      <c r="C153" s="50">
        <f>('[1]HC-Extraccion'!S70+'[1]HC-Extraccion'!S71+'[1]HC-Extraccion'!S72+'[1]HC-Extraccion'!S73)/[1]G.Energia!D20</f>
        <v>2.1360901884593305E-4</v>
      </c>
      <c r="D153" s="36" t="s">
        <v>188</v>
      </c>
      <c r="E153" s="36"/>
      <c r="F153" s="23"/>
      <c r="G153" s="37"/>
      <c r="H153" s="32"/>
      <c r="I153" s="32"/>
      <c r="J153" s="33"/>
      <c r="K153" s="34"/>
      <c r="L153" s="34"/>
      <c r="M153" s="33"/>
    </row>
    <row r="154" spans="1:13" s="35" customFormat="1" x14ac:dyDescent="0.2">
      <c r="A154" s="25"/>
      <c r="B154" s="36" t="s">
        <v>187</v>
      </c>
      <c r="C154" s="50">
        <f>('[1]HC-Extraccion'!T70+'[1]HC-Extraccion'!T71+'[1]HC-Extraccion'!T72+'[1]HC-Extraccion'!T73)/[1]G.Energia!E20</f>
        <v>3.4543133020124405E-4</v>
      </c>
      <c r="D154" s="36" t="s">
        <v>188</v>
      </c>
      <c r="E154" s="36"/>
      <c r="F154" s="23"/>
      <c r="G154" s="37"/>
      <c r="H154" s="32"/>
      <c r="I154" s="32"/>
      <c r="J154" s="33"/>
      <c r="K154" s="34"/>
      <c r="L154" s="34"/>
      <c r="M154" s="33"/>
    </row>
    <row r="155" spans="1:13" s="35" customFormat="1" x14ac:dyDescent="0.2">
      <c r="A155" s="25">
        <v>2.2000000000000002</v>
      </c>
      <c r="B155" s="7" t="s">
        <v>189</v>
      </c>
      <c r="C155" s="36"/>
      <c r="D155" s="36"/>
      <c r="E155" s="36"/>
      <c r="F155" s="36"/>
      <c r="G155" s="37"/>
      <c r="H155" s="32"/>
      <c r="I155" s="32"/>
      <c r="J155" s="33"/>
      <c r="K155" s="34"/>
      <c r="L155" s="34"/>
      <c r="M155" s="33"/>
    </row>
    <row r="156" spans="1:13" s="35" customFormat="1" x14ac:dyDescent="0.2">
      <c r="A156" s="25">
        <v>2.21</v>
      </c>
      <c r="B156" s="44" t="s">
        <v>190</v>
      </c>
      <c r="C156" s="36"/>
      <c r="D156" s="36"/>
      <c r="E156" s="36"/>
      <c r="F156" s="36"/>
      <c r="G156" s="37"/>
      <c r="H156" s="32"/>
      <c r="I156" s="32"/>
      <c r="J156" s="33"/>
      <c r="K156" s="34"/>
      <c r="L156" s="34"/>
      <c r="M156" s="33"/>
    </row>
    <row r="157" spans="1:13" s="35" customFormat="1" x14ac:dyDescent="0.2">
      <c r="A157" s="25"/>
      <c r="B157" s="44" t="s">
        <v>191</v>
      </c>
      <c r="C157" s="36"/>
      <c r="D157" s="36"/>
      <c r="E157" s="36" t="s">
        <v>192</v>
      </c>
      <c r="F157" s="23" t="s">
        <v>193</v>
      </c>
      <c r="G157" s="37" t="s">
        <v>144</v>
      </c>
      <c r="H157" s="32"/>
      <c r="I157" s="32"/>
      <c r="J157" s="33"/>
      <c r="K157" s="34"/>
      <c r="L157" s="34"/>
      <c r="M157" s="33"/>
    </row>
    <row r="158" spans="1:13" s="35" customFormat="1" x14ac:dyDescent="0.2">
      <c r="A158" s="25"/>
      <c r="B158" s="36" t="s">
        <v>194</v>
      </c>
      <c r="C158" s="36">
        <v>0.44900000000000001</v>
      </c>
      <c r="D158" s="36" t="s">
        <v>146</v>
      </c>
      <c r="E158" s="36"/>
      <c r="F158" s="36"/>
      <c r="G158" s="37"/>
      <c r="H158" s="32"/>
      <c r="I158" s="32"/>
      <c r="J158" s="33"/>
      <c r="K158" s="34"/>
      <c r="L158" s="34"/>
      <c r="M158" s="33"/>
    </row>
    <row r="159" spans="1:13" s="35" customFormat="1" x14ac:dyDescent="0.2">
      <c r="A159" s="25"/>
      <c r="B159" s="36" t="s">
        <v>195</v>
      </c>
      <c r="C159" s="36">
        <v>0.17100000000000001</v>
      </c>
      <c r="D159" s="36" t="s">
        <v>146</v>
      </c>
      <c r="E159" s="36"/>
      <c r="F159" s="36"/>
      <c r="G159" s="37"/>
      <c r="H159" s="32"/>
      <c r="I159" s="32"/>
      <c r="J159" s="33"/>
      <c r="K159" s="34"/>
      <c r="L159" s="34"/>
      <c r="M159" s="33"/>
    </row>
    <row r="160" spans="1:13" s="35" customFormat="1" x14ac:dyDescent="0.2">
      <c r="A160" s="25"/>
      <c r="B160" s="36" t="s">
        <v>196</v>
      </c>
      <c r="C160" s="36">
        <v>4.7E-2</v>
      </c>
      <c r="D160" s="36" t="s">
        <v>146</v>
      </c>
      <c r="E160" s="36"/>
      <c r="F160" s="36"/>
      <c r="G160" s="37"/>
      <c r="H160" s="32"/>
      <c r="I160" s="32"/>
      <c r="J160" s="33"/>
      <c r="K160" s="34"/>
      <c r="L160" s="34"/>
      <c r="M160" s="33"/>
    </row>
    <row r="161" spans="1:13" s="35" customFormat="1" x14ac:dyDescent="0.2">
      <c r="A161" s="25"/>
      <c r="B161" s="36" t="s">
        <v>197</v>
      </c>
      <c r="C161" s="36">
        <v>2.5999999999999999E-2</v>
      </c>
      <c r="D161" s="36" t="s">
        <v>146</v>
      </c>
      <c r="E161" s="36"/>
      <c r="F161" s="36"/>
      <c r="G161" s="37"/>
      <c r="H161" s="32"/>
      <c r="I161" s="32"/>
      <c r="J161" s="33"/>
      <c r="K161" s="34"/>
      <c r="L161" s="34"/>
      <c r="M161" s="33"/>
    </row>
    <row r="162" spans="1:13" s="35" customFormat="1" x14ac:dyDescent="0.2">
      <c r="A162" s="25"/>
      <c r="B162" s="36" t="s">
        <v>198</v>
      </c>
      <c r="C162" s="36">
        <v>7.0000000000000001E-3</v>
      </c>
      <c r="D162" s="36" t="s">
        <v>146</v>
      </c>
      <c r="E162" s="36"/>
      <c r="F162" s="36"/>
      <c r="G162" s="37"/>
      <c r="H162" s="32"/>
      <c r="I162" s="32"/>
      <c r="J162" s="33"/>
      <c r="K162" s="34"/>
      <c r="L162" s="34"/>
      <c r="M162" s="33"/>
    </row>
    <row r="163" spans="1:13" s="35" customFormat="1" x14ac:dyDescent="0.2">
      <c r="A163" s="25"/>
      <c r="B163" s="36" t="s">
        <v>199</v>
      </c>
      <c r="C163" s="36">
        <v>0.108</v>
      </c>
      <c r="D163" s="36" t="s">
        <v>146</v>
      </c>
      <c r="E163" s="36"/>
      <c r="F163" s="36"/>
      <c r="G163" s="37"/>
      <c r="H163" s="32"/>
      <c r="I163" s="32"/>
      <c r="J163" s="33"/>
      <c r="K163" s="34"/>
      <c r="L163" s="34"/>
      <c r="M163" s="33"/>
    </row>
    <row r="164" spans="1:13" s="35" customFormat="1" x14ac:dyDescent="0.2">
      <c r="A164" s="25"/>
      <c r="B164" s="36" t="s">
        <v>200</v>
      </c>
      <c r="C164" s="36">
        <v>2.9000000000000001E-2</v>
      </c>
      <c r="D164" s="36" t="s">
        <v>146</v>
      </c>
      <c r="E164" s="36"/>
      <c r="F164" s="36"/>
      <c r="G164" s="37"/>
      <c r="H164" s="32"/>
      <c r="I164" s="32"/>
      <c r="J164" s="33"/>
      <c r="K164" s="34"/>
      <c r="L164" s="34"/>
      <c r="M164" s="33"/>
    </row>
    <row r="165" spans="1:13" s="35" customFormat="1" x14ac:dyDescent="0.2">
      <c r="A165" s="25"/>
      <c r="B165" s="36" t="s">
        <v>201</v>
      </c>
      <c r="C165" s="36">
        <v>3.3000000000000002E-2</v>
      </c>
      <c r="D165" s="36" t="s">
        <v>146</v>
      </c>
      <c r="E165" s="36"/>
      <c r="F165" s="36"/>
      <c r="G165" s="37"/>
      <c r="H165" s="32"/>
      <c r="I165" s="32"/>
      <c r="J165" s="33"/>
      <c r="K165" s="34"/>
      <c r="L165" s="34"/>
      <c r="M165" s="33"/>
    </row>
    <row r="166" spans="1:13" s="35" customFormat="1" x14ac:dyDescent="0.2">
      <c r="A166" s="25"/>
      <c r="B166" s="36" t="s">
        <v>202</v>
      </c>
      <c r="C166" s="36">
        <v>0.13</v>
      </c>
      <c r="D166" s="36" t="s">
        <v>146</v>
      </c>
      <c r="E166" s="36"/>
      <c r="F166" s="36"/>
      <c r="G166" s="37"/>
      <c r="H166" s="32"/>
      <c r="I166" s="32"/>
      <c r="J166" s="33"/>
      <c r="K166" s="34"/>
      <c r="L166" s="34"/>
      <c r="M166" s="33"/>
    </row>
    <row r="167" spans="1:13" s="35" customFormat="1" x14ac:dyDescent="0.2">
      <c r="A167" s="25"/>
      <c r="B167" s="44" t="s">
        <v>203</v>
      </c>
      <c r="C167" s="36"/>
      <c r="D167" s="36"/>
      <c r="E167" s="36"/>
      <c r="F167" s="36"/>
      <c r="G167" s="37"/>
      <c r="H167" s="32"/>
      <c r="I167" s="32"/>
      <c r="J167" s="33"/>
      <c r="K167" s="34"/>
      <c r="L167" s="34"/>
      <c r="M167" s="33"/>
    </row>
    <row r="168" spans="1:13" s="35" customFormat="1" x14ac:dyDescent="0.2">
      <c r="A168" s="25"/>
      <c r="B168" s="36" t="s">
        <v>204</v>
      </c>
      <c r="C168" s="36"/>
      <c r="D168" s="36"/>
      <c r="E168" s="36" t="s">
        <v>205</v>
      </c>
      <c r="F168" s="23" t="s">
        <v>206</v>
      </c>
      <c r="G168" s="37" t="s">
        <v>144</v>
      </c>
      <c r="H168" s="32"/>
      <c r="I168" s="32"/>
      <c r="J168" s="33"/>
      <c r="K168" s="34"/>
      <c r="L168" s="34"/>
      <c r="M168" s="33"/>
    </row>
    <row r="169" spans="1:13" s="35" customFormat="1" x14ac:dyDescent="0.2">
      <c r="A169" s="25"/>
      <c r="B169" s="36" t="s">
        <v>194</v>
      </c>
      <c r="C169" s="36">
        <v>0.15</v>
      </c>
      <c r="D169" s="36" t="s">
        <v>146</v>
      </c>
      <c r="E169" s="36"/>
      <c r="F169" s="36"/>
      <c r="G169" s="37"/>
      <c r="H169" s="32"/>
      <c r="I169" s="32"/>
      <c r="J169" s="33"/>
      <c r="K169" s="34"/>
      <c r="L169" s="34"/>
      <c r="M169" s="33"/>
    </row>
    <row r="170" spans="1:13" s="35" customFormat="1" x14ac:dyDescent="0.2">
      <c r="A170" s="25"/>
      <c r="B170" s="36" t="s">
        <v>195</v>
      </c>
      <c r="C170" s="45">
        <v>0.4</v>
      </c>
      <c r="D170" s="36" t="s">
        <v>146</v>
      </c>
      <c r="E170" s="36"/>
      <c r="F170" s="36"/>
      <c r="G170" s="37"/>
      <c r="H170" s="32"/>
      <c r="I170" s="32"/>
      <c r="J170" s="33"/>
      <c r="K170" s="34"/>
      <c r="L170" s="34"/>
      <c r="M170" s="33"/>
    </row>
    <row r="171" spans="1:13" s="35" customFormat="1" x14ac:dyDescent="0.2">
      <c r="A171" s="25"/>
      <c r="B171" s="36" t="s">
        <v>196</v>
      </c>
      <c r="C171" s="36">
        <v>0.43</v>
      </c>
      <c r="D171" s="36" t="s">
        <v>146</v>
      </c>
      <c r="E171" s="36"/>
      <c r="F171" s="36"/>
      <c r="G171" s="37"/>
      <c r="H171" s="32"/>
      <c r="I171" s="32"/>
      <c r="J171" s="33"/>
      <c r="K171" s="34"/>
      <c r="L171" s="34"/>
      <c r="M171" s="33"/>
    </row>
    <row r="172" spans="1:13" s="35" customFormat="1" x14ac:dyDescent="0.2">
      <c r="A172" s="25"/>
      <c r="B172" s="36" t="s">
        <v>197</v>
      </c>
      <c r="C172" s="36">
        <v>0.24</v>
      </c>
      <c r="D172" s="36" t="s">
        <v>146</v>
      </c>
      <c r="E172" s="36"/>
      <c r="F172" s="36"/>
      <c r="G172" s="37"/>
      <c r="H172" s="32"/>
      <c r="I172" s="32"/>
      <c r="J172" s="33"/>
      <c r="K172" s="34"/>
      <c r="L172" s="34"/>
      <c r="M172" s="33"/>
    </row>
    <row r="173" spans="1:13" s="35" customFormat="1" x14ac:dyDescent="0.2">
      <c r="A173" s="25"/>
      <c r="B173" s="36" t="s">
        <v>198</v>
      </c>
      <c r="C173" s="36">
        <v>0.39</v>
      </c>
      <c r="D173" s="36" t="s">
        <v>146</v>
      </c>
      <c r="E173" s="36"/>
      <c r="F173" s="36"/>
      <c r="G173" s="37"/>
      <c r="H173" s="32"/>
      <c r="I173" s="32"/>
      <c r="J173" s="33"/>
      <c r="K173" s="34"/>
      <c r="L173" s="34"/>
      <c r="M173" s="33"/>
    </row>
    <row r="174" spans="1:13" s="35" customFormat="1" x14ac:dyDescent="0.2">
      <c r="A174" s="25"/>
      <c r="B174" s="36" t="s">
        <v>199</v>
      </c>
      <c r="C174" s="36">
        <v>0</v>
      </c>
      <c r="D174" s="36" t="s">
        <v>146</v>
      </c>
      <c r="E174" s="36"/>
      <c r="F174" s="36"/>
      <c r="G174" s="37"/>
      <c r="H174" s="32"/>
      <c r="I174" s="32"/>
      <c r="J174" s="33"/>
      <c r="K174" s="34"/>
      <c r="L174" s="34"/>
      <c r="M174" s="33"/>
    </row>
    <row r="175" spans="1:13" s="35" customFormat="1" x14ac:dyDescent="0.2">
      <c r="A175" s="25"/>
      <c r="B175" s="36" t="s">
        <v>200</v>
      </c>
      <c r="C175" s="36">
        <v>0</v>
      </c>
      <c r="D175" s="36" t="s">
        <v>146</v>
      </c>
      <c r="E175" s="36"/>
      <c r="F175" s="36"/>
      <c r="G175" s="37"/>
      <c r="H175" s="32"/>
      <c r="I175" s="32"/>
      <c r="J175" s="33"/>
      <c r="K175" s="34"/>
      <c r="L175" s="34"/>
      <c r="M175" s="33"/>
    </row>
    <row r="176" spans="1:13" s="35" customFormat="1" x14ac:dyDescent="0.2">
      <c r="A176" s="25"/>
      <c r="B176" s="36" t="s">
        <v>201</v>
      </c>
      <c r="C176" s="36">
        <v>0</v>
      </c>
      <c r="D176" s="36" t="s">
        <v>146</v>
      </c>
      <c r="E176" s="36"/>
      <c r="F176" s="36"/>
      <c r="G176" s="37"/>
      <c r="H176" s="32"/>
      <c r="I176" s="32"/>
      <c r="J176" s="33"/>
      <c r="K176" s="34"/>
      <c r="L176" s="34"/>
      <c r="M176" s="33"/>
    </row>
    <row r="177" spans="1:13" s="35" customFormat="1" x14ac:dyDescent="0.2">
      <c r="A177" s="25"/>
      <c r="B177" s="36" t="s">
        <v>202</v>
      </c>
      <c r="C177" s="36">
        <v>0</v>
      </c>
      <c r="D177" s="36" t="s">
        <v>146</v>
      </c>
      <c r="E177" s="36"/>
      <c r="F177" s="36"/>
      <c r="G177" s="37"/>
      <c r="H177" s="32"/>
      <c r="I177" s="32"/>
      <c r="J177" s="33"/>
      <c r="K177" s="34"/>
      <c r="L177" s="34"/>
      <c r="M177" s="33"/>
    </row>
    <row r="178" spans="1:13" s="35" customFormat="1" x14ac:dyDescent="0.2">
      <c r="A178" s="25"/>
      <c r="B178" s="36" t="s">
        <v>207</v>
      </c>
      <c r="C178" s="36">
        <v>0.5</v>
      </c>
      <c r="D178" s="36" t="s">
        <v>146</v>
      </c>
      <c r="E178" s="36" t="s">
        <v>208</v>
      </c>
      <c r="F178" s="23" t="s">
        <v>209</v>
      </c>
      <c r="G178" s="37" t="s">
        <v>144</v>
      </c>
      <c r="H178" s="32"/>
      <c r="I178" s="32"/>
      <c r="J178" s="33"/>
      <c r="K178" s="34"/>
      <c r="L178" s="34"/>
      <c r="M178" s="33"/>
    </row>
    <row r="179" spans="1:13" s="35" customFormat="1" x14ac:dyDescent="0.2">
      <c r="A179" s="25"/>
      <c r="B179" s="36" t="s">
        <v>210</v>
      </c>
      <c r="C179" s="36"/>
      <c r="D179" s="36"/>
      <c r="E179" s="36"/>
      <c r="F179" s="36"/>
      <c r="G179" s="37"/>
      <c r="H179" s="32"/>
      <c r="I179" s="32"/>
      <c r="J179" s="33"/>
      <c r="K179" s="34"/>
      <c r="L179" s="34"/>
      <c r="M179" s="33"/>
    </row>
    <row r="180" spans="1:13" s="35" customFormat="1" x14ac:dyDescent="0.2">
      <c r="A180" s="25"/>
      <c r="B180" s="36" t="s">
        <v>211</v>
      </c>
      <c r="C180" s="36">
        <v>1</v>
      </c>
      <c r="D180" s="36" t="s">
        <v>146</v>
      </c>
      <c r="E180" s="36"/>
      <c r="F180" s="23" t="s">
        <v>212</v>
      </c>
      <c r="G180" s="37" t="s">
        <v>144</v>
      </c>
      <c r="H180" s="32"/>
      <c r="I180" s="32"/>
      <c r="J180" s="33"/>
      <c r="K180" s="34"/>
      <c r="L180" s="34"/>
      <c r="M180" s="33"/>
    </row>
    <row r="181" spans="1:13" s="35" customFormat="1" x14ac:dyDescent="0.2">
      <c r="A181" s="25"/>
      <c r="B181" s="36" t="s">
        <v>213</v>
      </c>
      <c r="C181" s="36">
        <v>0.5</v>
      </c>
      <c r="D181" s="36" t="s">
        <v>146</v>
      </c>
      <c r="E181" s="36"/>
      <c r="F181" s="23" t="s">
        <v>212</v>
      </c>
      <c r="G181" s="37" t="s">
        <v>144</v>
      </c>
      <c r="H181" s="32"/>
      <c r="I181" s="32"/>
      <c r="J181" s="33"/>
      <c r="K181" s="34"/>
      <c r="L181" s="34"/>
      <c r="M181" s="33"/>
    </row>
    <row r="182" spans="1:13" s="35" customFormat="1" x14ac:dyDescent="0.2">
      <c r="A182" s="25"/>
      <c r="B182" s="36" t="s">
        <v>214</v>
      </c>
      <c r="C182" s="36">
        <v>0.8</v>
      </c>
      <c r="D182" s="36" t="s">
        <v>146</v>
      </c>
      <c r="E182" s="36"/>
      <c r="F182" s="23" t="s">
        <v>212</v>
      </c>
      <c r="G182" s="37" t="s">
        <v>144</v>
      </c>
      <c r="H182" s="32"/>
      <c r="I182" s="32"/>
      <c r="J182" s="33"/>
      <c r="K182" s="34"/>
      <c r="L182" s="34"/>
      <c r="M182" s="33"/>
    </row>
    <row r="183" spans="1:13" s="35" customFormat="1" x14ac:dyDescent="0.2">
      <c r="A183" s="25"/>
      <c r="B183" s="36" t="s">
        <v>215</v>
      </c>
      <c r="C183" s="36">
        <v>0.4</v>
      </c>
      <c r="D183" s="36" t="s">
        <v>146</v>
      </c>
      <c r="E183" s="36"/>
      <c r="F183" s="23" t="s">
        <v>212</v>
      </c>
      <c r="G183" s="37" t="s">
        <v>144</v>
      </c>
      <c r="H183" s="32"/>
      <c r="I183" s="32"/>
      <c r="J183" s="33"/>
      <c r="K183" s="34"/>
      <c r="L183" s="34"/>
      <c r="M183" s="33"/>
    </row>
    <row r="184" spans="1:13" s="35" customFormat="1" x14ac:dyDescent="0.2">
      <c r="A184" s="25"/>
      <c r="B184" s="36" t="s">
        <v>216</v>
      </c>
      <c r="C184" s="36">
        <v>0.6</v>
      </c>
      <c r="D184" s="36" t="s">
        <v>146</v>
      </c>
      <c r="E184" s="36"/>
      <c r="F184" s="23" t="s">
        <v>212</v>
      </c>
      <c r="G184" s="37" t="s">
        <v>144</v>
      </c>
      <c r="H184" s="32"/>
      <c r="I184" s="32"/>
      <c r="J184" s="33"/>
      <c r="K184" s="34"/>
      <c r="L184" s="34"/>
      <c r="M184" s="33"/>
    </row>
    <row r="185" spans="1:13" s="35" customFormat="1" x14ac:dyDescent="0.2">
      <c r="A185" s="25"/>
      <c r="B185" s="36" t="s">
        <v>217</v>
      </c>
      <c r="C185" s="36">
        <v>0.5</v>
      </c>
      <c r="D185" s="36" t="s">
        <v>146</v>
      </c>
      <c r="E185" s="36" t="s">
        <v>208</v>
      </c>
      <c r="F185" s="23" t="s">
        <v>209</v>
      </c>
      <c r="G185" s="37" t="s">
        <v>144</v>
      </c>
      <c r="H185" s="32"/>
      <c r="I185" s="32"/>
      <c r="J185" s="33"/>
      <c r="K185" s="34"/>
      <c r="L185" s="34"/>
      <c r="M185" s="33"/>
    </row>
    <row r="186" spans="1:13" s="35" customFormat="1" x14ac:dyDescent="0.2">
      <c r="A186" s="25"/>
      <c r="B186" s="36" t="s">
        <v>218</v>
      </c>
      <c r="C186" s="36">
        <v>0</v>
      </c>
      <c r="D186" s="36"/>
      <c r="E186" s="36" t="s">
        <v>219</v>
      </c>
      <c r="F186" s="36"/>
      <c r="G186" s="37"/>
      <c r="H186" s="32"/>
      <c r="I186" s="32"/>
      <c r="J186" s="33"/>
      <c r="K186" s="34"/>
      <c r="L186" s="34"/>
      <c r="M186" s="33"/>
    </row>
    <row r="187" spans="1:13" s="35" customFormat="1" x14ac:dyDescent="0.2">
      <c r="A187" s="25"/>
      <c r="B187" s="36" t="s">
        <v>220</v>
      </c>
      <c r="C187" s="36">
        <v>0</v>
      </c>
      <c r="D187" s="36"/>
      <c r="E187" s="36" t="s">
        <v>221</v>
      </c>
      <c r="F187" s="23" t="s">
        <v>222</v>
      </c>
      <c r="G187" s="37" t="s">
        <v>144</v>
      </c>
      <c r="H187" s="32"/>
      <c r="I187" s="32"/>
      <c r="J187" s="33"/>
      <c r="K187" s="34"/>
      <c r="L187" s="34"/>
      <c r="M187" s="33"/>
    </row>
    <row r="188" spans="1:13" s="35" customFormat="1" x14ac:dyDescent="0.2">
      <c r="A188" s="25"/>
      <c r="B188" s="36" t="s">
        <v>223</v>
      </c>
      <c r="C188" s="51">
        <f>'[2]Calculo HC-Extraccion'!$P$124/'[2]Calculo HC-Extraccion'!$E$124</f>
        <v>1.3744166666666668</v>
      </c>
      <c r="D188" s="36" t="s">
        <v>224</v>
      </c>
      <c r="E188" s="36" t="s">
        <v>225</v>
      </c>
      <c r="F188" s="23"/>
      <c r="G188" s="37"/>
      <c r="H188" s="32"/>
      <c r="I188" s="32"/>
      <c r="J188" s="33"/>
      <c r="K188" s="34"/>
      <c r="L188" s="34"/>
      <c r="M188" s="33"/>
    </row>
    <row r="189" spans="1:13" s="35" customFormat="1" x14ac:dyDescent="0.2">
      <c r="A189" s="25"/>
      <c r="B189" s="36" t="s">
        <v>226</v>
      </c>
      <c r="C189" s="45">
        <v>0.55881999999999998</v>
      </c>
      <c r="D189" s="36" t="s">
        <v>224</v>
      </c>
      <c r="E189" s="36" t="s">
        <v>227</v>
      </c>
      <c r="F189" s="36" t="s">
        <v>228</v>
      </c>
      <c r="G189" s="37" t="s">
        <v>124</v>
      </c>
      <c r="H189" s="32"/>
      <c r="I189" s="32"/>
      <c r="J189" s="33"/>
      <c r="K189" s="34"/>
      <c r="L189" s="34"/>
      <c r="M189" s="33"/>
    </row>
    <row r="190" spans="1:13" s="35" customFormat="1" x14ac:dyDescent="0.2">
      <c r="A190" s="25">
        <v>2.2200000000000002</v>
      </c>
      <c r="B190" s="44" t="s">
        <v>229</v>
      </c>
      <c r="C190" s="36"/>
      <c r="D190" s="36"/>
      <c r="E190" s="36"/>
      <c r="F190" s="36"/>
      <c r="G190" s="37"/>
      <c r="H190" s="32"/>
      <c r="I190" s="32"/>
      <c r="J190" s="33"/>
      <c r="K190" s="34"/>
      <c r="L190" s="34"/>
      <c r="M190" s="33"/>
    </row>
    <row r="191" spans="1:13" s="35" customFormat="1" x14ac:dyDescent="0.2">
      <c r="A191" s="25"/>
      <c r="B191" s="44" t="s">
        <v>230</v>
      </c>
      <c r="C191" s="36"/>
      <c r="D191" s="36"/>
      <c r="E191" s="36" t="s">
        <v>231</v>
      </c>
      <c r="F191" s="36"/>
      <c r="G191" s="37"/>
      <c r="H191" s="32"/>
      <c r="I191" s="32"/>
      <c r="J191" s="33"/>
      <c r="K191" s="34"/>
      <c r="L191" s="34"/>
      <c r="M191" s="33"/>
    </row>
    <row r="192" spans="1:13" s="35" customFormat="1" x14ac:dyDescent="0.2">
      <c r="A192" s="25"/>
      <c r="B192" s="36" t="s">
        <v>232</v>
      </c>
      <c r="C192" s="36">
        <v>1</v>
      </c>
      <c r="D192" s="36" t="s">
        <v>233</v>
      </c>
      <c r="E192" s="36"/>
      <c r="F192" s="36"/>
      <c r="G192" s="37"/>
      <c r="H192" s="32"/>
      <c r="I192" s="32"/>
      <c r="J192" s="33"/>
      <c r="K192" s="34"/>
      <c r="L192" s="34"/>
      <c r="M192" s="33"/>
    </row>
    <row r="193" spans="1:13" s="35" customFormat="1" x14ac:dyDescent="0.2">
      <c r="A193" s="25"/>
      <c r="B193" s="36" t="s">
        <v>234</v>
      </c>
      <c r="C193" s="36">
        <v>0.65</v>
      </c>
      <c r="D193" s="36" t="s">
        <v>146</v>
      </c>
      <c r="E193" s="36"/>
      <c r="F193" s="23" t="s">
        <v>235</v>
      </c>
      <c r="G193" s="37" t="s">
        <v>144</v>
      </c>
      <c r="H193" s="32"/>
      <c r="I193" s="32"/>
      <c r="J193" s="33"/>
      <c r="K193" s="34"/>
      <c r="L193" s="34"/>
      <c r="M193" s="33"/>
    </row>
    <row r="194" spans="1:13" s="35" customFormat="1" x14ac:dyDescent="0.2">
      <c r="A194" s="25"/>
      <c r="B194" s="36" t="s">
        <v>236</v>
      </c>
      <c r="C194" s="36">
        <v>0.5</v>
      </c>
      <c r="D194" s="36" t="s">
        <v>146</v>
      </c>
      <c r="E194" s="36" t="s">
        <v>237</v>
      </c>
      <c r="F194" s="23" t="s">
        <v>238</v>
      </c>
      <c r="G194" s="37" t="s">
        <v>144</v>
      </c>
      <c r="H194" s="32"/>
      <c r="I194" s="32"/>
      <c r="J194" s="33"/>
      <c r="K194" s="34"/>
      <c r="L194" s="34"/>
      <c r="M194" s="33"/>
    </row>
    <row r="195" spans="1:13" s="35" customFormat="1" x14ac:dyDescent="0.2">
      <c r="A195" s="25"/>
      <c r="B195" s="36" t="s">
        <v>239</v>
      </c>
      <c r="C195" s="36">
        <v>0.8</v>
      </c>
      <c r="D195" s="36" t="s">
        <v>146</v>
      </c>
      <c r="E195" s="36" t="s">
        <v>240</v>
      </c>
      <c r="F195" s="23" t="s">
        <v>241</v>
      </c>
      <c r="G195" s="37" t="s">
        <v>144</v>
      </c>
      <c r="H195" s="32"/>
      <c r="I195" s="32"/>
      <c r="J195" s="33"/>
      <c r="K195" s="34"/>
      <c r="L195" s="34"/>
      <c r="M195" s="33"/>
    </row>
    <row r="196" spans="1:13" s="35" customFormat="1" x14ac:dyDescent="0.2">
      <c r="A196" s="25"/>
      <c r="B196" s="36" t="s">
        <v>242</v>
      </c>
      <c r="C196" s="36">
        <v>0.6</v>
      </c>
      <c r="D196" s="36" t="s">
        <v>146</v>
      </c>
      <c r="E196" s="36" t="s">
        <v>237</v>
      </c>
      <c r="F196" s="23" t="s">
        <v>238</v>
      </c>
      <c r="G196" s="37" t="s">
        <v>144</v>
      </c>
      <c r="H196" s="32"/>
      <c r="I196" s="32"/>
      <c r="J196" s="33"/>
      <c r="K196" s="34"/>
      <c r="L196" s="34"/>
      <c r="M196" s="33"/>
    </row>
    <row r="197" spans="1:13" s="35" customFormat="1" x14ac:dyDescent="0.2">
      <c r="A197" s="25"/>
      <c r="B197" s="36" t="s">
        <v>243</v>
      </c>
      <c r="C197" s="36">
        <v>1</v>
      </c>
      <c r="D197" s="36" t="s">
        <v>146</v>
      </c>
      <c r="E197" s="36" t="s">
        <v>244</v>
      </c>
      <c r="F197" s="36"/>
      <c r="G197" s="37"/>
      <c r="H197" s="32"/>
      <c r="I197" s="32"/>
      <c r="J197" s="33"/>
      <c r="K197" s="34"/>
      <c r="L197" s="34"/>
      <c r="M197" s="33"/>
    </row>
    <row r="198" spans="1:13" s="35" customFormat="1" x14ac:dyDescent="0.2">
      <c r="A198" s="25"/>
      <c r="B198" s="44" t="s">
        <v>203</v>
      </c>
      <c r="C198" s="36"/>
      <c r="D198" s="36"/>
      <c r="E198" s="36"/>
      <c r="F198" s="36"/>
      <c r="G198" s="37"/>
      <c r="H198" s="32"/>
      <c r="I198" s="32"/>
      <c r="J198" s="33"/>
      <c r="K198" s="34"/>
      <c r="L198" s="34"/>
      <c r="M198" s="33"/>
    </row>
    <row r="199" spans="1:13" s="35" customFormat="1" x14ac:dyDescent="0.2">
      <c r="A199" s="25"/>
      <c r="B199" s="36" t="s">
        <v>245</v>
      </c>
      <c r="C199" s="36">
        <v>0</v>
      </c>
      <c r="D199" s="36" t="s">
        <v>246</v>
      </c>
      <c r="E199" s="36" t="s">
        <v>247</v>
      </c>
      <c r="F199" s="23" t="s">
        <v>248</v>
      </c>
      <c r="G199" s="37" t="s">
        <v>144</v>
      </c>
      <c r="H199" s="32"/>
      <c r="I199" s="32"/>
      <c r="J199" s="33"/>
      <c r="K199" s="34"/>
      <c r="L199" s="34"/>
      <c r="M199" s="33"/>
    </row>
    <row r="200" spans="1:13" s="35" customFormat="1" x14ac:dyDescent="0.2">
      <c r="A200" s="25"/>
      <c r="B200" s="44" t="s">
        <v>249</v>
      </c>
      <c r="C200" s="36"/>
      <c r="D200" s="36"/>
      <c r="E200" s="36"/>
      <c r="F200" s="36"/>
      <c r="G200" s="37"/>
      <c r="H200" s="32"/>
      <c r="I200" s="32"/>
      <c r="J200" s="33"/>
      <c r="K200" s="34"/>
      <c r="L200" s="34"/>
      <c r="M200" s="33"/>
    </row>
    <row r="201" spans="1:13" s="35" customFormat="1" x14ac:dyDescent="0.2">
      <c r="A201" s="25"/>
      <c r="B201" s="36" t="s">
        <v>250</v>
      </c>
      <c r="C201" s="36">
        <v>170</v>
      </c>
      <c r="D201" s="36" t="s">
        <v>251</v>
      </c>
      <c r="E201" s="36" t="s">
        <v>252</v>
      </c>
      <c r="F201" s="23" t="s">
        <v>253</v>
      </c>
      <c r="G201" s="37" t="s">
        <v>144</v>
      </c>
      <c r="H201" s="32"/>
      <c r="I201" s="32"/>
      <c r="J201" s="33"/>
      <c r="K201" s="34"/>
      <c r="L201" s="34"/>
      <c r="M201" s="33"/>
    </row>
    <row r="202" spans="1:13" s="35" customFormat="1" x14ac:dyDescent="0.2">
      <c r="A202" s="25"/>
      <c r="B202" s="36" t="s">
        <v>254</v>
      </c>
      <c r="C202" s="36">
        <v>420</v>
      </c>
      <c r="D202" s="36" t="s">
        <v>251</v>
      </c>
      <c r="E202" s="36" t="s">
        <v>255</v>
      </c>
      <c r="F202" s="23" t="s">
        <v>253</v>
      </c>
      <c r="G202" s="37" t="s">
        <v>144</v>
      </c>
      <c r="H202" s="32"/>
      <c r="I202" s="32"/>
      <c r="J202" s="33"/>
      <c r="K202" s="34"/>
      <c r="L202" s="34"/>
      <c r="M202" s="33"/>
    </row>
    <row r="203" spans="1:13" s="35" customFormat="1" x14ac:dyDescent="0.2">
      <c r="A203" s="25"/>
      <c r="B203" s="44" t="s">
        <v>256</v>
      </c>
      <c r="C203" s="36"/>
      <c r="D203" s="36"/>
      <c r="E203" s="36"/>
      <c r="F203" s="23"/>
      <c r="G203" s="37"/>
      <c r="H203" s="32"/>
      <c r="I203" s="32"/>
      <c r="J203" s="33"/>
      <c r="K203" s="34"/>
      <c r="L203" s="34"/>
      <c r="M203" s="33"/>
    </row>
    <row r="204" spans="1:13" s="35" customFormat="1" x14ac:dyDescent="0.2">
      <c r="A204" s="25"/>
      <c r="B204" s="16" t="s">
        <v>257</v>
      </c>
      <c r="C204" s="52">
        <v>2.3489</v>
      </c>
      <c r="D204" s="36" t="s">
        <v>224</v>
      </c>
      <c r="E204" s="36" t="s">
        <v>258</v>
      </c>
      <c r="F204" s="23" t="s">
        <v>259</v>
      </c>
      <c r="G204" s="37" t="s">
        <v>124</v>
      </c>
      <c r="H204" s="32"/>
      <c r="I204" s="32"/>
      <c r="J204" s="33"/>
      <c r="K204" s="34"/>
      <c r="L204" s="34"/>
      <c r="M204" s="33"/>
    </row>
    <row r="205" spans="1:13" s="35" customFormat="1" x14ac:dyDescent="0.2">
      <c r="A205" s="25"/>
      <c r="B205" s="36" t="s">
        <v>260</v>
      </c>
      <c r="C205" s="45">
        <v>3.0274000000000001</v>
      </c>
      <c r="D205" s="36" t="s">
        <v>224</v>
      </c>
      <c r="E205" s="36" t="s">
        <v>261</v>
      </c>
      <c r="F205" s="23" t="s">
        <v>259</v>
      </c>
      <c r="G205" s="37" t="s">
        <v>124</v>
      </c>
      <c r="H205" s="32"/>
      <c r="I205" s="32"/>
      <c r="J205" s="33"/>
      <c r="K205" s="34"/>
      <c r="L205" s="34"/>
      <c r="M205" s="33"/>
    </row>
    <row r="206" spans="1:13" s="35" customFormat="1" x14ac:dyDescent="0.2">
      <c r="A206" s="25"/>
      <c r="B206" s="36" t="s">
        <v>262</v>
      </c>
      <c r="C206" s="45">
        <v>2.3289</v>
      </c>
      <c r="D206" s="36" t="s">
        <v>224</v>
      </c>
      <c r="E206" s="36" t="s">
        <v>263</v>
      </c>
      <c r="F206" s="23" t="s">
        <v>259</v>
      </c>
      <c r="G206" s="37" t="s">
        <v>124</v>
      </c>
      <c r="H206" s="32"/>
      <c r="I206" s="32"/>
      <c r="J206" s="33"/>
      <c r="K206" s="34"/>
      <c r="L206" s="34"/>
      <c r="M206" s="33"/>
    </row>
    <row r="207" spans="1:13" s="35" customFormat="1" x14ac:dyDescent="0.2">
      <c r="A207" s="25">
        <v>2.2999999999999998</v>
      </c>
      <c r="B207" s="7" t="s">
        <v>264</v>
      </c>
      <c r="C207" s="36"/>
      <c r="D207" s="36"/>
      <c r="E207" s="36"/>
      <c r="F207" s="23"/>
      <c r="G207" s="37"/>
      <c r="H207" s="32"/>
      <c r="I207" s="32"/>
      <c r="J207" s="33"/>
      <c r="K207" s="34"/>
      <c r="L207" s="34"/>
      <c r="M207" s="33"/>
    </row>
    <row r="208" spans="1:13" s="35" customFormat="1" x14ac:dyDescent="0.2">
      <c r="A208" s="25"/>
      <c r="B208" s="38" t="s">
        <v>265</v>
      </c>
      <c r="C208" s="36"/>
      <c r="D208" s="36"/>
      <c r="E208" s="36"/>
      <c r="F208" s="23"/>
      <c r="G208" s="37"/>
      <c r="H208" s="32"/>
      <c r="I208" s="32"/>
      <c r="J208" s="33"/>
      <c r="K208" s="34"/>
      <c r="L208" s="34"/>
      <c r="M208" s="33"/>
    </row>
    <row r="209" spans="1:13" s="35" customFormat="1" x14ac:dyDescent="0.2">
      <c r="A209" s="25"/>
      <c r="B209" s="15" t="s">
        <v>266</v>
      </c>
      <c r="C209" s="53">
        <v>3.6</v>
      </c>
      <c r="D209" s="36" t="s">
        <v>8</v>
      </c>
      <c r="E209" s="36" t="s">
        <v>267</v>
      </c>
      <c r="F209" s="23" t="s">
        <v>259</v>
      </c>
      <c r="G209" s="37" t="s">
        <v>124</v>
      </c>
      <c r="H209" s="32"/>
      <c r="I209" s="32"/>
      <c r="J209" s="33"/>
      <c r="K209" s="34"/>
      <c r="L209" s="34"/>
      <c r="M209" s="33"/>
    </row>
    <row r="210" spans="1:13" s="35" customFormat="1" x14ac:dyDescent="0.2">
      <c r="A210" s="25"/>
      <c r="B210" s="15" t="s">
        <v>268</v>
      </c>
      <c r="C210" s="45">
        <v>0.69316999999999995</v>
      </c>
      <c r="D210" s="36" t="s">
        <v>8</v>
      </c>
      <c r="E210" s="36" t="s">
        <v>267</v>
      </c>
      <c r="F210" s="23" t="s">
        <v>259</v>
      </c>
      <c r="G210" s="37" t="s">
        <v>124</v>
      </c>
      <c r="H210" s="32"/>
      <c r="I210" s="32"/>
      <c r="J210" s="33"/>
      <c r="K210" s="34"/>
      <c r="L210" s="34"/>
      <c r="M210" s="33"/>
    </row>
    <row r="211" spans="1:13" s="35" customFormat="1" x14ac:dyDescent="0.2">
      <c r="A211" s="25"/>
      <c r="B211" s="15" t="s">
        <v>269</v>
      </c>
      <c r="C211" s="45">
        <v>2.3109000000000002</v>
      </c>
      <c r="D211" s="36" t="s">
        <v>8</v>
      </c>
      <c r="E211" s="36" t="s">
        <v>267</v>
      </c>
      <c r="F211" s="23" t="s">
        <v>259</v>
      </c>
      <c r="G211" s="37" t="s">
        <v>124</v>
      </c>
      <c r="H211" s="32"/>
      <c r="I211" s="32"/>
      <c r="J211" s="33"/>
      <c r="K211" s="34"/>
      <c r="L211" s="34"/>
      <c r="M211" s="33"/>
    </row>
    <row r="212" spans="1:13" s="35" customFormat="1" x14ac:dyDescent="0.2">
      <c r="A212" s="25"/>
      <c r="B212" s="36" t="s">
        <v>270</v>
      </c>
      <c r="C212" s="54">
        <v>0.26185000000000003</v>
      </c>
      <c r="D212" s="36" t="s">
        <v>8</v>
      </c>
      <c r="E212" s="36" t="s">
        <v>267</v>
      </c>
      <c r="F212" s="23" t="s">
        <v>259</v>
      </c>
      <c r="G212" s="37" t="s">
        <v>124</v>
      </c>
      <c r="H212" s="32"/>
      <c r="I212" s="32"/>
      <c r="J212" s="33"/>
      <c r="K212" s="34"/>
      <c r="L212" s="34"/>
      <c r="M212" s="33"/>
    </row>
    <row r="213" spans="1:13" s="35" customFormat="1" x14ac:dyDescent="0.2">
      <c r="A213" s="25"/>
      <c r="B213" s="36" t="s">
        <v>271</v>
      </c>
      <c r="C213" s="54">
        <v>1.1862999999999999</v>
      </c>
      <c r="D213" s="36" t="s">
        <v>8</v>
      </c>
      <c r="E213" s="36" t="s">
        <v>267</v>
      </c>
      <c r="F213" s="23" t="s">
        <v>259</v>
      </c>
      <c r="G213" s="37" t="s">
        <v>124</v>
      </c>
      <c r="H213" s="32"/>
      <c r="I213" s="32"/>
      <c r="J213" s="33"/>
      <c r="K213" s="34"/>
      <c r="L213" s="34"/>
      <c r="M213" s="33"/>
    </row>
    <row r="214" spans="1:13" s="35" customFormat="1" x14ac:dyDescent="0.2">
      <c r="A214" s="25"/>
      <c r="B214" s="36" t="s">
        <v>272</v>
      </c>
      <c r="C214" s="53">
        <v>1.1968000000000001</v>
      </c>
      <c r="D214" s="36" t="s">
        <v>8</v>
      </c>
      <c r="E214" s="36" t="s">
        <v>267</v>
      </c>
      <c r="F214" s="23" t="s">
        <v>259</v>
      </c>
      <c r="G214" s="37" t="s">
        <v>124</v>
      </c>
      <c r="H214" s="32"/>
      <c r="I214" s="32"/>
      <c r="J214" s="33"/>
      <c r="K214" s="34"/>
      <c r="L214" s="34"/>
      <c r="M214" s="33"/>
    </row>
    <row r="215" spans="1:13" s="35" customFormat="1" x14ac:dyDescent="0.2">
      <c r="A215" s="25"/>
      <c r="B215" s="36" t="s">
        <v>273</v>
      </c>
      <c r="C215" s="54">
        <v>8.5312000000000001</v>
      </c>
      <c r="D215" s="36" t="s">
        <v>8</v>
      </c>
      <c r="E215" s="36" t="s">
        <v>267</v>
      </c>
      <c r="F215" s="23" t="s">
        <v>259</v>
      </c>
      <c r="G215" s="37" t="s">
        <v>124</v>
      </c>
      <c r="H215" s="32"/>
      <c r="I215" s="32"/>
      <c r="J215" s="33"/>
      <c r="K215" s="34"/>
      <c r="L215" s="34"/>
      <c r="M215" s="33"/>
    </row>
    <row r="216" spans="1:13" s="35" customFormat="1" x14ac:dyDescent="0.2">
      <c r="A216" s="25"/>
      <c r="B216" s="36" t="s">
        <v>274</v>
      </c>
      <c r="C216" s="45">
        <v>0.69316999999999995</v>
      </c>
      <c r="D216" s="36" t="s">
        <v>8</v>
      </c>
      <c r="E216" s="36" t="s">
        <v>267</v>
      </c>
      <c r="F216" s="23" t="s">
        <v>259</v>
      </c>
      <c r="G216" s="37" t="s">
        <v>124</v>
      </c>
      <c r="H216" s="32"/>
      <c r="I216" s="32"/>
      <c r="J216" s="33"/>
      <c r="K216" s="34"/>
      <c r="L216" s="34"/>
      <c r="M216" s="33"/>
    </row>
    <row r="217" spans="1:13" s="35" customFormat="1" x14ac:dyDescent="0.2">
      <c r="A217" s="25"/>
      <c r="B217" s="15" t="s">
        <v>275</v>
      </c>
      <c r="C217" s="45">
        <v>0.34867399999999998</v>
      </c>
      <c r="D217" s="36" t="s">
        <v>8</v>
      </c>
      <c r="E217" s="36" t="s">
        <v>267</v>
      </c>
      <c r="F217" s="23" t="s">
        <v>259</v>
      </c>
      <c r="G217" s="37" t="s">
        <v>124</v>
      </c>
      <c r="H217" s="32"/>
      <c r="I217" s="32"/>
      <c r="J217" s="33"/>
      <c r="K217" s="34"/>
      <c r="L217" s="34"/>
      <c r="M217" s="33"/>
    </row>
    <row r="218" spans="1:13" s="35" customFormat="1" x14ac:dyDescent="0.2">
      <c r="A218" s="25"/>
      <c r="B218" s="15" t="s">
        <v>276</v>
      </c>
      <c r="C218" s="54">
        <v>4.3138999999999997E-2</v>
      </c>
      <c r="D218" s="36" t="s">
        <v>8</v>
      </c>
      <c r="E218" s="36" t="s">
        <v>267</v>
      </c>
      <c r="F218" s="23" t="s">
        <v>259</v>
      </c>
      <c r="G218" s="37" t="s">
        <v>124</v>
      </c>
      <c r="H218" s="32"/>
      <c r="I218" s="32"/>
      <c r="J218" s="33"/>
      <c r="K218" s="34"/>
      <c r="L218" s="34"/>
      <c r="M218" s="33"/>
    </row>
    <row r="219" spans="1:13" s="35" customFormat="1" x14ac:dyDescent="0.2">
      <c r="A219" s="25"/>
      <c r="B219" s="55" t="s">
        <v>277</v>
      </c>
      <c r="C219" s="56">
        <f>C212</f>
        <v>0.26185000000000003</v>
      </c>
      <c r="D219" s="36" t="s">
        <v>8</v>
      </c>
      <c r="E219" s="36"/>
      <c r="F219" s="23"/>
      <c r="G219" s="37"/>
      <c r="H219" s="32"/>
      <c r="I219" s="32"/>
      <c r="J219" s="33"/>
      <c r="K219" s="34"/>
      <c r="L219" s="34"/>
      <c r="M219" s="33"/>
    </row>
    <row r="220" spans="1:13" s="35" customFormat="1" ht="15" x14ac:dyDescent="0.3">
      <c r="A220" s="25"/>
      <c r="B220" s="36" t="s">
        <v>278</v>
      </c>
      <c r="C220" s="57">
        <v>2.3020999999999998</v>
      </c>
      <c r="D220" s="36" t="s">
        <v>8</v>
      </c>
      <c r="E220" s="36" t="s">
        <v>267</v>
      </c>
      <c r="F220" s="23" t="s">
        <v>259</v>
      </c>
      <c r="G220" s="37" t="s">
        <v>124</v>
      </c>
      <c r="H220" s="32"/>
      <c r="I220" s="32"/>
      <c r="J220" s="33"/>
      <c r="K220" s="34"/>
      <c r="L220" s="34"/>
      <c r="M220" s="33"/>
    </row>
    <row r="221" spans="1:13" s="1" customFormat="1" ht="15" x14ac:dyDescent="0.25">
      <c r="A221" s="25"/>
      <c r="B221" s="38" t="s">
        <v>279</v>
      </c>
      <c r="C221" s="36"/>
      <c r="D221" s="36"/>
      <c r="E221" s="36"/>
      <c r="F221" s="58"/>
      <c r="G221" s="37"/>
    </row>
    <row r="222" spans="1:13" s="35" customFormat="1" x14ac:dyDescent="0.2">
      <c r="A222" s="25"/>
      <c r="B222" s="36" t="s">
        <v>280</v>
      </c>
      <c r="C222" s="45">
        <v>8.5846</v>
      </c>
      <c r="D222" s="36" t="s">
        <v>8</v>
      </c>
      <c r="E222" s="36" t="s">
        <v>267</v>
      </c>
      <c r="F222" s="23" t="s">
        <v>259</v>
      </c>
      <c r="G222" s="37" t="s">
        <v>124</v>
      </c>
      <c r="H222" s="32"/>
      <c r="I222" s="32"/>
      <c r="J222" s="33"/>
      <c r="K222" s="34"/>
      <c r="L222" s="34"/>
      <c r="M222" s="33"/>
    </row>
    <row r="223" spans="1:13" s="35" customFormat="1" x14ac:dyDescent="0.2">
      <c r="A223" s="25"/>
      <c r="B223" s="36" t="s">
        <v>281</v>
      </c>
      <c r="C223" s="53">
        <v>11.893000000000001</v>
      </c>
      <c r="D223" s="36" t="s">
        <v>8</v>
      </c>
      <c r="E223" s="36" t="s">
        <v>267</v>
      </c>
      <c r="F223" s="23" t="s">
        <v>259</v>
      </c>
      <c r="G223" s="37" t="s">
        <v>124</v>
      </c>
      <c r="H223" s="32"/>
      <c r="I223" s="32"/>
      <c r="J223" s="33"/>
      <c r="K223" s="34"/>
      <c r="L223" s="34"/>
      <c r="M223" s="33"/>
    </row>
    <row r="224" spans="1:13" s="35" customFormat="1" x14ac:dyDescent="0.2">
      <c r="A224" s="25"/>
      <c r="B224" s="4" t="s">
        <v>282</v>
      </c>
      <c r="C224" s="45">
        <v>8.8351000000000006</v>
      </c>
      <c r="D224" s="36" t="s">
        <v>8</v>
      </c>
      <c r="E224" s="36" t="s">
        <v>267</v>
      </c>
      <c r="F224" s="23" t="s">
        <v>259</v>
      </c>
      <c r="G224" s="37" t="s">
        <v>124</v>
      </c>
      <c r="H224" s="32"/>
      <c r="I224" s="32"/>
      <c r="J224" s="33"/>
      <c r="K224" s="34"/>
      <c r="L224" s="34"/>
      <c r="M224" s="33"/>
    </row>
    <row r="225" spans="1:13" s="35" customFormat="1" x14ac:dyDescent="0.2">
      <c r="A225" s="25"/>
      <c r="B225" s="36" t="s">
        <v>283</v>
      </c>
      <c r="C225" s="59">
        <v>10.675000000000001</v>
      </c>
      <c r="D225" s="36" t="s">
        <v>8</v>
      </c>
      <c r="E225" s="36" t="s">
        <v>267</v>
      </c>
      <c r="F225" s="23" t="s">
        <v>259</v>
      </c>
      <c r="G225" s="37" t="s">
        <v>124</v>
      </c>
      <c r="H225" s="32"/>
      <c r="I225" s="32"/>
      <c r="J225" s="33"/>
      <c r="K225" s="34"/>
      <c r="L225" s="34"/>
      <c r="M225" s="33"/>
    </row>
    <row r="226" spans="1:13" s="1" customFormat="1" ht="15" x14ac:dyDescent="0.25">
      <c r="A226" s="25"/>
      <c r="B226" s="38" t="s">
        <v>284</v>
      </c>
      <c r="C226" s="36"/>
      <c r="D226" s="36"/>
      <c r="E226" s="36"/>
      <c r="F226" s="58"/>
      <c r="G226" s="37"/>
    </row>
    <row r="227" spans="1:13" s="35" customFormat="1" x14ac:dyDescent="0.2">
      <c r="A227" s="25"/>
      <c r="B227" s="36" t="s">
        <v>285</v>
      </c>
      <c r="C227" s="45">
        <v>2.1364000000000001</v>
      </c>
      <c r="D227" s="36" t="s">
        <v>8</v>
      </c>
      <c r="E227" s="36" t="s">
        <v>267</v>
      </c>
      <c r="F227" s="23" t="s">
        <v>259</v>
      </c>
      <c r="G227" s="37" t="s">
        <v>124</v>
      </c>
      <c r="H227" s="32"/>
      <c r="I227" s="32"/>
      <c r="J227" s="33"/>
      <c r="K227" s="34"/>
      <c r="L227" s="34"/>
      <c r="M227" s="33"/>
    </row>
    <row r="228" spans="1:13" s="35" customFormat="1" x14ac:dyDescent="0.2">
      <c r="A228" s="25"/>
      <c r="B228" s="36" t="s">
        <v>286</v>
      </c>
      <c r="C228" s="45">
        <v>0.56650999999999996</v>
      </c>
      <c r="D228" s="36" t="s">
        <v>8</v>
      </c>
      <c r="E228" s="36" t="s">
        <v>267</v>
      </c>
      <c r="F228" s="23" t="s">
        <v>259</v>
      </c>
      <c r="G228" s="37" t="s">
        <v>124</v>
      </c>
      <c r="H228" s="32"/>
      <c r="I228" s="32"/>
      <c r="J228" s="33"/>
      <c r="K228" s="34"/>
      <c r="L228" s="34"/>
      <c r="M228" s="33"/>
    </row>
    <row r="229" spans="1:13" s="35" customFormat="1" x14ac:dyDescent="0.2">
      <c r="A229" s="25"/>
      <c r="B229" s="36" t="s">
        <v>287</v>
      </c>
      <c r="C229" s="45">
        <v>12.7</v>
      </c>
      <c r="D229" s="36" t="s">
        <v>288</v>
      </c>
      <c r="E229" s="36"/>
      <c r="F229" s="36" t="s">
        <v>178</v>
      </c>
      <c r="G229" s="37"/>
      <c r="H229" s="32"/>
      <c r="I229" s="32"/>
      <c r="J229" s="33"/>
      <c r="K229" s="34"/>
      <c r="L229" s="34"/>
      <c r="M229" s="33"/>
    </row>
    <row r="230" spans="1:13" s="35" customFormat="1" x14ac:dyDescent="0.2">
      <c r="A230" s="25"/>
      <c r="B230" s="36" t="s">
        <v>289</v>
      </c>
      <c r="C230" s="45">
        <v>2.3519000000000002E-2</v>
      </c>
      <c r="D230" s="36" t="s">
        <v>8</v>
      </c>
      <c r="E230" s="36" t="s">
        <v>267</v>
      </c>
      <c r="F230" s="23" t="s">
        <v>259</v>
      </c>
      <c r="G230" s="37" t="s">
        <v>124</v>
      </c>
      <c r="H230" s="32"/>
      <c r="I230" s="32"/>
      <c r="J230" s="33"/>
      <c r="K230" s="34"/>
      <c r="L230" s="34"/>
      <c r="M230" s="33"/>
    </row>
    <row r="231" spans="1:13" s="35" customFormat="1" x14ac:dyDescent="0.2">
      <c r="A231" s="25"/>
      <c r="B231" s="36" t="s">
        <v>290</v>
      </c>
      <c r="C231" s="45">
        <v>7.1580000000000004</v>
      </c>
      <c r="D231" s="36" t="s">
        <v>8</v>
      </c>
      <c r="E231" s="36" t="s">
        <v>267</v>
      </c>
      <c r="F231" s="23" t="s">
        <v>259</v>
      </c>
      <c r="G231" s="37" t="s">
        <v>124</v>
      </c>
      <c r="H231" s="32"/>
      <c r="I231" s="32"/>
      <c r="J231" s="33"/>
      <c r="K231" s="34"/>
      <c r="L231" s="34"/>
      <c r="M231" s="33"/>
    </row>
    <row r="232" spans="1:13" s="35" customFormat="1" x14ac:dyDescent="0.2">
      <c r="A232" s="25"/>
      <c r="B232" s="36" t="s">
        <v>291</v>
      </c>
      <c r="C232" s="45">
        <v>2.8972000000000002</v>
      </c>
      <c r="D232" s="36" t="s">
        <v>8</v>
      </c>
      <c r="E232" s="36" t="s">
        <v>267</v>
      </c>
      <c r="F232" s="23" t="s">
        <v>259</v>
      </c>
      <c r="G232" s="37" t="s">
        <v>124</v>
      </c>
      <c r="H232" s="32"/>
      <c r="I232" s="32"/>
      <c r="J232" s="33"/>
      <c r="K232" s="34"/>
      <c r="L232" s="34"/>
      <c r="M232" s="33"/>
    </row>
    <row r="233" spans="1:13" s="35" customFormat="1" x14ac:dyDescent="0.2">
      <c r="A233" s="25"/>
      <c r="B233" s="36" t="s">
        <v>292</v>
      </c>
      <c r="C233" s="45">
        <v>1.2662</v>
      </c>
      <c r="D233" s="36" t="s">
        <v>8</v>
      </c>
      <c r="E233" s="36" t="s">
        <v>267</v>
      </c>
      <c r="F233" s="23" t="s">
        <v>259</v>
      </c>
      <c r="G233" s="37" t="s">
        <v>124</v>
      </c>
      <c r="H233" s="32"/>
      <c r="I233" s="32"/>
      <c r="J233" s="33"/>
      <c r="K233" s="34"/>
      <c r="L233" s="34"/>
      <c r="M233" s="33"/>
    </row>
    <row r="234" spans="1:13" s="35" customFormat="1" x14ac:dyDescent="0.2">
      <c r="A234" s="25"/>
      <c r="B234" s="36" t="s">
        <v>293</v>
      </c>
      <c r="C234" s="45">
        <v>3.7759</v>
      </c>
      <c r="D234" s="36" t="s">
        <v>8</v>
      </c>
      <c r="E234" s="36" t="s">
        <v>267</v>
      </c>
      <c r="F234" s="23" t="s">
        <v>259</v>
      </c>
      <c r="G234" s="37" t="s">
        <v>124</v>
      </c>
      <c r="H234" s="32"/>
      <c r="I234" s="32"/>
      <c r="J234" s="33"/>
      <c r="K234" s="34"/>
      <c r="L234" s="34"/>
      <c r="M234" s="33"/>
    </row>
    <row r="235" spans="1:13" s="35" customFormat="1" x14ac:dyDescent="0.2">
      <c r="A235" s="25"/>
      <c r="B235" s="36" t="s">
        <v>294</v>
      </c>
      <c r="C235" s="45">
        <v>2.6575000000000002</v>
      </c>
      <c r="D235" s="36" t="s">
        <v>8</v>
      </c>
      <c r="E235" s="36" t="s">
        <v>267</v>
      </c>
      <c r="F235" s="23" t="s">
        <v>259</v>
      </c>
      <c r="G235" s="37" t="s">
        <v>124</v>
      </c>
      <c r="H235" s="32"/>
      <c r="I235" s="32"/>
      <c r="J235" s="33"/>
      <c r="K235" s="34"/>
      <c r="L235" s="34"/>
      <c r="M235" s="33"/>
    </row>
    <row r="236" spans="1:13" s="35" customFormat="1" x14ac:dyDescent="0.2">
      <c r="A236" s="25"/>
      <c r="B236" s="36" t="s">
        <v>295</v>
      </c>
      <c r="C236" s="45">
        <v>0.16522000000000001</v>
      </c>
      <c r="D236" s="36" t="s">
        <v>8</v>
      </c>
      <c r="E236" s="36" t="s">
        <v>267</v>
      </c>
      <c r="F236" s="23" t="s">
        <v>259</v>
      </c>
      <c r="G236" s="37" t="s">
        <v>124</v>
      </c>
      <c r="H236" s="32"/>
      <c r="I236" s="32"/>
      <c r="J236" s="33"/>
      <c r="K236" s="34"/>
      <c r="L236" s="34"/>
      <c r="M236" s="33"/>
    </row>
    <row r="237" spans="1:13" s="35" customFormat="1" x14ac:dyDescent="0.2">
      <c r="A237" s="25"/>
      <c r="B237" s="36" t="s">
        <v>296</v>
      </c>
      <c r="C237" s="45">
        <v>0.75505999999999995</v>
      </c>
      <c r="D237" s="36" t="s">
        <v>8</v>
      </c>
      <c r="E237" s="36" t="s">
        <v>267</v>
      </c>
      <c r="F237" s="23" t="s">
        <v>259</v>
      </c>
      <c r="G237" s="37" t="s">
        <v>124</v>
      </c>
      <c r="H237" s="32"/>
      <c r="I237" s="32"/>
      <c r="J237" s="33"/>
      <c r="K237" s="34"/>
      <c r="L237" s="34"/>
      <c r="M237" s="33"/>
    </row>
    <row r="238" spans="1:13" s="35" customFormat="1" x14ac:dyDescent="0.2">
      <c r="A238" s="25"/>
      <c r="B238" s="36" t="s">
        <v>297</v>
      </c>
      <c r="C238" s="45">
        <v>1.7159</v>
      </c>
      <c r="D238" s="36" t="s">
        <v>8</v>
      </c>
      <c r="E238" s="36" t="s">
        <v>267</v>
      </c>
      <c r="F238" s="23" t="s">
        <v>259</v>
      </c>
      <c r="G238" s="37" t="s">
        <v>124</v>
      </c>
      <c r="H238" s="32"/>
      <c r="I238" s="32"/>
      <c r="J238" s="33"/>
      <c r="K238" s="34"/>
      <c r="L238" s="34"/>
      <c r="M238" s="33"/>
    </row>
    <row r="239" spans="1:13" s="35" customFormat="1" x14ac:dyDescent="0.2">
      <c r="A239" s="25"/>
      <c r="B239" s="36" t="s">
        <v>298</v>
      </c>
      <c r="C239" s="45">
        <v>1.5682</v>
      </c>
      <c r="D239" s="36" t="s">
        <v>8</v>
      </c>
      <c r="E239" s="36" t="s">
        <v>267</v>
      </c>
      <c r="F239" s="23" t="s">
        <v>259</v>
      </c>
      <c r="G239" s="37" t="s">
        <v>124</v>
      </c>
      <c r="H239" s="32"/>
      <c r="I239" s="32"/>
      <c r="J239" s="33"/>
      <c r="K239" s="34"/>
      <c r="L239" s="34"/>
      <c r="M239" s="33"/>
    </row>
    <row r="240" spans="1:13" s="35" customFormat="1" x14ac:dyDescent="0.2">
      <c r="A240" s="25"/>
      <c r="B240" s="36" t="s">
        <v>299</v>
      </c>
      <c r="C240" s="45">
        <v>0.43515999999999999</v>
      </c>
      <c r="D240" s="36" t="s">
        <v>8</v>
      </c>
      <c r="E240" s="36" t="s">
        <v>267</v>
      </c>
      <c r="F240" s="23" t="s">
        <v>259</v>
      </c>
      <c r="G240" s="37" t="s">
        <v>124</v>
      </c>
      <c r="H240" s="32"/>
      <c r="I240" s="32"/>
      <c r="J240" s="33"/>
      <c r="K240" s="34"/>
      <c r="L240" s="34"/>
      <c r="M240" s="33"/>
    </row>
    <row r="241" spans="1:13" s="35" customFormat="1" x14ac:dyDescent="0.2">
      <c r="A241" s="25"/>
      <c r="B241" s="36" t="s">
        <v>300</v>
      </c>
      <c r="C241" s="45">
        <v>5.1956000000000002E-2</v>
      </c>
      <c r="D241" s="36" t="s">
        <v>8</v>
      </c>
      <c r="E241" s="36" t="s">
        <v>267</v>
      </c>
      <c r="F241" s="23" t="s">
        <v>259</v>
      </c>
      <c r="G241" s="37" t="s">
        <v>124</v>
      </c>
      <c r="H241" s="32"/>
      <c r="I241" s="32"/>
      <c r="J241" s="33"/>
      <c r="K241" s="34"/>
      <c r="L241" s="34"/>
      <c r="M241" s="33"/>
    </row>
    <row r="242" spans="1:13" s="35" customFormat="1" x14ac:dyDescent="0.2">
      <c r="A242" s="25"/>
      <c r="B242" s="36" t="s">
        <v>301</v>
      </c>
      <c r="C242" s="45">
        <v>3.8624999999999998</v>
      </c>
      <c r="D242" s="36" t="s">
        <v>8</v>
      </c>
      <c r="E242" s="36" t="s">
        <v>267</v>
      </c>
      <c r="F242" s="23" t="s">
        <v>259</v>
      </c>
      <c r="G242" s="37" t="s">
        <v>124</v>
      </c>
      <c r="H242" s="32"/>
      <c r="I242" s="32"/>
      <c r="J242" s="33"/>
      <c r="K242" s="34"/>
      <c r="L242" s="34"/>
      <c r="M242" s="33"/>
    </row>
    <row r="243" spans="1:13" s="35" customFormat="1" x14ac:dyDescent="0.2">
      <c r="A243" s="25"/>
      <c r="B243" s="60" t="s">
        <v>302</v>
      </c>
      <c r="C243" s="45">
        <v>1.2662</v>
      </c>
      <c r="D243" s="36" t="s">
        <v>8</v>
      </c>
      <c r="E243" s="36" t="s">
        <v>267</v>
      </c>
      <c r="F243" s="23" t="s">
        <v>259</v>
      </c>
      <c r="G243" s="37" t="s">
        <v>124</v>
      </c>
      <c r="H243" s="32"/>
      <c r="I243" s="32"/>
      <c r="J243" s="33"/>
      <c r="K243" s="34"/>
      <c r="L243" s="34"/>
      <c r="M243" s="33"/>
    </row>
    <row r="244" spans="1:13" s="35" customFormat="1" x14ac:dyDescent="0.2">
      <c r="A244" s="25"/>
      <c r="B244" s="36" t="s">
        <v>303</v>
      </c>
      <c r="C244" s="45">
        <v>0.96996000000000004</v>
      </c>
      <c r="D244" s="36" t="s">
        <v>8</v>
      </c>
      <c r="E244" s="36" t="s">
        <v>267</v>
      </c>
      <c r="F244" s="23" t="s">
        <v>259</v>
      </c>
      <c r="G244" s="37" t="s">
        <v>124</v>
      </c>
      <c r="H244" s="32"/>
      <c r="I244" s="32"/>
      <c r="J244" s="33"/>
      <c r="K244" s="34"/>
      <c r="L244" s="34"/>
      <c r="M244" s="33"/>
    </row>
    <row r="245" spans="1:13" s="35" customFormat="1" x14ac:dyDescent="0.2">
      <c r="A245" s="25"/>
      <c r="B245" s="36" t="s">
        <v>304</v>
      </c>
      <c r="C245" s="45">
        <v>0.65305999999999997</v>
      </c>
      <c r="D245" s="36" t="s">
        <v>8</v>
      </c>
      <c r="E245" s="36" t="s">
        <v>267</v>
      </c>
      <c r="F245" s="23" t="s">
        <v>259</v>
      </c>
      <c r="G245" s="37" t="s">
        <v>124</v>
      </c>
      <c r="H245" s="32"/>
      <c r="I245" s="32"/>
      <c r="J245" s="33"/>
      <c r="K245" s="34"/>
      <c r="L245" s="34"/>
      <c r="M245" s="33"/>
    </row>
    <row r="246" spans="1:13" s="35" customFormat="1" x14ac:dyDescent="0.2">
      <c r="A246" s="25"/>
      <c r="B246" s="36" t="s">
        <v>305</v>
      </c>
      <c r="C246" s="45">
        <v>0.27872999999999998</v>
      </c>
      <c r="D246" s="36" t="s">
        <v>8</v>
      </c>
      <c r="E246" s="36" t="s">
        <v>267</v>
      </c>
      <c r="F246" s="23" t="s">
        <v>259</v>
      </c>
      <c r="G246" s="37" t="s">
        <v>124</v>
      </c>
      <c r="H246" s="32"/>
      <c r="I246" s="32"/>
      <c r="J246" s="33"/>
      <c r="K246" s="34"/>
      <c r="L246" s="34"/>
      <c r="M246" s="33"/>
    </row>
    <row r="247" spans="1:13" s="1" customFormat="1" ht="15" x14ac:dyDescent="0.25">
      <c r="A247" s="25"/>
      <c r="B247" s="38" t="s">
        <v>306</v>
      </c>
      <c r="C247" s="36"/>
      <c r="D247" s="36"/>
      <c r="E247" s="36"/>
      <c r="F247" s="58"/>
      <c r="G247" s="37"/>
    </row>
    <row r="248" spans="1:13" s="35" customFormat="1" x14ac:dyDescent="0.2">
      <c r="A248" s="25"/>
      <c r="B248" s="36" t="s">
        <v>307</v>
      </c>
      <c r="C248" s="53">
        <v>0.25378000000000001</v>
      </c>
      <c r="D248" s="36" t="s">
        <v>8</v>
      </c>
      <c r="E248" s="36" t="s">
        <v>267</v>
      </c>
      <c r="F248" s="23" t="s">
        <v>259</v>
      </c>
      <c r="G248" s="37" t="s">
        <v>124</v>
      </c>
      <c r="H248" s="32"/>
      <c r="I248" s="32"/>
      <c r="J248" s="33"/>
      <c r="K248" s="34"/>
      <c r="L248" s="34"/>
      <c r="M248" s="33"/>
    </row>
    <row r="249" spans="1:13" s="35" customFormat="1" x14ac:dyDescent="0.2">
      <c r="A249" s="25"/>
      <c r="B249" s="36" t="s">
        <v>308</v>
      </c>
      <c r="C249" s="53">
        <v>0.39206999999999997</v>
      </c>
      <c r="D249" s="36" t="s">
        <v>8</v>
      </c>
      <c r="E249" s="36" t="s">
        <v>267</v>
      </c>
      <c r="F249" s="23" t="s">
        <v>259</v>
      </c>
      <c r="G249" s="37" t="s">
        <v>124</v>
      </c>
      <c r="H249" s="32"/>
      <c r="I249" s="32"/>
      <c r="J249" s="33"/>
      <c r="K249" s="34"/>
      <c r="L249" s="34"/>
      <c r="M249" s="33"/>
    </row>
    <row r="250" spans="1:13" s="35" customFormat="1" x14ac:dyDescent="0.2">
      <c r="A250" s="25"/>
      <c r="B250" s="36" t="s">
        <v>309</v>
      </c>
      <c r="C250" s="53">
        <v>0.82687999999999995</v>
      </c>
      <c r="D250" s="36" t="s">
        <v>8</v>
      </c>
      <c r="E250" s="36" t="s">
        <v>267</v>
      </c>
      <c r="F250" s="23" t="s">
        <v>259</v>
      </c>
      <c r="G250" s="37" t="s">
        <v>124</v>
      </c>
      <c r="H250" s="32"/>
      <c r="I250" s="32"/>
      <c r="J250" s="33"/>
      <c r="K250" s="34"/>
      <c r="L250" s="34"/>
      <c r="M250" s="33"/>
    </row>
    <row r="251" spans="1:13" s="35" customFormat="1" x14ac:dyDescent="0.2">
      <c r="A251" s="25">
        <v>2.4</v>
      </c>
      <c r="B251" s="7" t="s">
        <v>9</v>
      </c>
      <c r="C251" s="36"/>
      <c r="D251" s="36"/>
      <c r="E251" s="36"/>
      <c r="F251" s="23"/>
      <c r="G251" s="37"/>
      <c r="H251" s="32"/>
      <c r="I251" s="32"/>
      <c r="J251" s="33"/>
      <c r="K251" s="34"/>
      <c r="L251" s="34"/>
      <c r="M251" s="33"/>
    </row>
    <row r="252" spans="1:13" s="35" customFormat="1" x14ac:dyDescent="0.2">
      <c r="A252" s="25"/>
      <c r="B252" s="15" t="s">
        <v>310</v>
      </c>
      <c r="C252" s="61">
        <v>9.2091000000000006E-2</v>
      </c>
      <c r="D252" s="62" t="s">
        <v>10</v>
      </c>
      <c r="E252" s="36" t="s">
        <v>267</v>
      </c>
      <c r="F252" s="23" t="s">
        <v>259</v>
      </c>
      <c r="G252" s="37" t="s">
        <v>124</v>
      </c>
      <c r="H252" s="32"/>
      <c r="I252" s="32"/>
      <c r="J252" s="33"/>
      <c r="K252" s="34"/>
      <c r="L252" s="34"/>
      <c r="M252" s="33"/>
    </row>
    <row r="253" spans="1:13" s="35" customFormat="1" x14ac:dyDescent="0.2">
      <c r="A253" s="25"/>
      <c r="B253" s="36" t="s">
        <v>311</v>
      </c>
      <c r="C253" s="63">
        <v>0.16888</v>
      </c>
      <c r="D253" s="62" t="s">
        <v>10</v>
      </c>
      <c r="E253" s="36" t="s">
        <v>267</v>
      </c>
      <c r="F253" s="23" t="s">
        <v>259</v>
      </c>
      <c r="G253" s="37" t="s">
        <v>124</v>
      </c>
      <c r="H253" s="32"/>
      <c r="I253" s="32"/>
      <c r="J253" s="33"/>
      <c r="K253" s="34"/>
      <c r="L253" s="34"/>
      <c r="M253" s="33"/>
    </row>
    <row r="254" spans="1:13" s="35" customFormat="1" x14ac:dyDescent="0.2">
      <c r="A254" s="25"/>
      <c r="B254" s="36" t="s">
        <v>312</v>
      </c>
      <c r="C254" s="64">
        <v>0.21920999999999999</v>
      </c>
      <c r="D254" s="62" t="s">
        <v>10</v>
      </c>
      <c r="E254" s="36" t="s">
        <v>267</v>
      </c>
      <c r="F254" s="23" t="s">
        <v>259</v>
      </c>
      <c r="G254" s="37" t="s">
        <v>124</v>
      </c>
      <c r="H254" s="32"/>
      <c r="I254" s="32"/>
      <c r="J254" s="33"/>
      <c r="K254" s="34"/>
      <c r="L254" s="34"/>
      <c r="M254" s="33"/>
    </row>
    <row r="255" spans="1:13" s="35" customFormat="1" x14ac:dyDescent="0.2">
      <c r="A255" s="65"/>
      <c r="B255" s="66" t="s">
        <v>313</v>
      </c>
      <c r="C255" s="61">
        <v>0.52546999999999999</v>
      </c>
      <c r="D255" s="62" t="s">
        <v>10</v>
      </c>
      <c r="E255" s="36" t="s">
        <v>267</v>
      </c>
      <c r="F255" s="23" t="s">
        <v>259</v>
      </c>
      <c r="G255" s="37" t="s">
        <v>124</v>
      </c>
      <c r="H255" s="32"/>
      <c r="I255" s="32"/>
      <c r="J255" s="33"/>
      <c r="K255" s="34"/>
      <c r="L255" s="34"/>
      <c r="M255" s="33"/>
    </row>
    <row r="256" spans="1:13" s="35" customFormat="1" x14ac:dyDescent="0.2">
      <c r="A256" s="25"/>
      <c r="B256" s="67" t="s">
        <v>314</v>
      </c>
      <c r="C256" s="68">
        <v>1.996</v>
      </c>
      <c r="D256" s="62" t="s">
        <v>10</v>
      </c>
      <c r="E256" s="36" t="s">
        <v>267</v>
      </c>
      <c r="F256" s="23" t="s">
        <v>259</v>
      </c>
      <c r="G256" s="37" t="s">
        <v>124</v>
      </c>
      <c r="H256" s="32"/>
      <c r="I256" s="32"/>
      <c r="J256" s="33"/>
      <c r="K256" s="34"/>
      <c r="L256" s="34"/>
      <c r="M256" s="33"/>
    </row>
    <row r="257" spans="1:13" s="35" customFormat="1" x14ac:dyDescent="0.2">
      <c r="A257" s="25"/>
      <c r="B257" s="60" t="s">
        <v>315</v>
      </c>
      <c r="C257" s="64">
        <v>1.158E-2</v>
      </c>
      <c r="D257" s="62" t="s">
        <v>10</v>
      </c>
      <c r="E257" s="36" t="s">
        <v>267</v>
      </c>
      <c r="F257" s="23" t="s">
        <v>259</v>
      </c>
      <c r="G257" s="37" t="s">
        <v>124</v>
      </c>
      <c r="H257" s="32"/>
      <c r="I257" s="32"/>
      <c r="J257" s="33"/>
      <c r="K257" s="34"/>
      <c r="L257" s="34"/>
      <c r="M257" s="33"/>
    </row>
    <row r="258" spans="1:13" x14ac:dyDescent="0.2">
      <c r="A258" s="3"/>
      <c r="B258" s="4" t="s">
        <v>316</v>
      </c>
      <c r="C258" s="69">
        <f>[3]Federacion_Nacional_Biocombusti!$B$15</f>
        <v>1937208.8815227272</v>
      </c>
      <c r="D258" s="4" t="s">
        <v>317</v>
      </c>
      <c r="E258" s="4"/>
      <c r="F258" s="4" t="s">
        <v>318</v>
      </c>
      <c r="G258" s="4"/>
    </row>
    <row r="259" spans="1:13" x14ac:dyDescent="0.2">
      <c r="A259" s="3"/>
      <c r="B259" s="4" t="s">
        <v>319</v>
      </c>
      <c r="C259" s="69"/>
      <c r="D259" s="4"/>
      <c r="E259" s="4"/>
      <c r="F259" s="4"/>
      <c r="G259" s="4"/>
    </row>
    <row r="260" spans="1:13" x14ac:dyDescent="0.2">
      <c r="A260" s="3"/>
      <c r="B260" s="4" t="s">
        <v>320</v>
      </c>
      <c r="C260" s="69">
        <v>1670000</v>
      </c>
      <c r="D260" s="4" t="s">
        <v>321</v>
      </c>
      <c r="E260" s="4"/>
      <c r="F260" s="4" t="s">
        <v>322</v>
      </c>
      <c r="G260" s="4" t="s">
        <v>323</v>
      </c>
    </row>
    <row r="261" spans="1:13" x14ac:dyDescent="0.2">
      <c r="A261" s="3"/>
      <c r="B261" s="4" t="s">
        <v>324</v>
      </c>
      <c r="C261" s="69">
        <v>1788000</v>
      </c>
      <c r="D261" s="4" t="s">
        <v>321</v>
      </c>
      <c r="E261" s="4"/>
      <c r="F261" s="4" t="s">
        <v>322</v>
      </c>
      <c r="G261" s="4" t="s">
        <v>323</v>
      </c>
    </row>
    <row r="262" spans="1:13" x14ac:dyDescent="0.2">
      <c r="A262" s="3"/>
      <c r="B262" s="4" t="s">
        <v>325</v>
      </c>
      <c r="C262" s="69">
        <v>1637000</v>
      </c>
      <c r="D262" s="4" t="s">
        <v>326</v>
      </c>
      <c r="E262" s="4"/>
      <c r="F262" s="4" t="s">
        <v>322</v>
      </c>
      <c r="G262" s="4" t="s">
        <v>323</v>
      </c>
    </row>
    <row r="263" spans="1:13" x14ac:dyDescent="0.2">
      <c r="A263" s="3"/>
      <c r="B263" s="4" t="s">
        <v>327</v>
      </c>
      <c r="C263" s="69">
        <v>2282000</v>
      </c>
      <c r="D263" s="4" t="s">
        <v>326</v>
      </c>
      <c r="E263" s="4"/>
      <c r="F263" s="4" t="s">
        <v>322</v>
      </c>
      <c r="G263" s="4" t="s">
        <v>323</v>
      </c>
    </row>
    <row r="264" spans="1:13" x14ac:dyDescent="0.2">
      <c r="A264" s="3"/>
      <c r="B264" s="4" t="s">
        <v>328</v>
      </c>
      <c r="C264" s="69">
        <v>294000</v>
      </c>
      <c r="D264" s="4" t="s">
        <v>329</v>
      </c>
      <c r="E264" s="4"/>
      <c r="F264" s="4" t="s">
        <v>330</v>
      </c>
      <c r="G264" s="4" t="s">
        <v>331</v>
      </c>
    </row>
    <row r="265" spans="1:13" x14ac:dyDescent="0.2">
      <c r="A265" s="3"/>
      <c r="B265" s="4" t="s">
        <v>332</v>
      </c>
      <c r="C265" s="69"/>
      <c r="D265" s="4" t="s">
        <v>329</v>
      </c>
      <c r="E265" s="4"/>
      <c r="F265" s="4"/>
      <c r="G265" s="4"/>
    </row>
    <row r="266" spans="1:13" x14ac:dyDescent="0.2">
      <c r="A266" s="3"/>
      <c r="B266" s="4" t="s">
        <v>333</v>
      </c>
      <c r="C266" s="69">
        <v>1447950</v>
      </c>
      <c r="D266" s="4" t="s">
        <v>334</v>
      </c>
      <c r="E266" s="4"/>
      <c r="F266" s="4"/>
      <c r="G266" s="4"/>
    </row>
    <row r="267" spans="1:13" x14ac:dyDescent="0.2">
      <c r="A267" s="3"/>
      <c r="B267" s="4" t="s">
        <v>335</v>
      </c>
      <c r="C267" s="69"/>
      <c r="D267" s="4" t="s">
        <v>334</v>
      </c>
      <c r="E267" s="4"/>
      <c r="F267" s="4"/>
      <c r="G267" s="4" t="s">
        <v>336</v>
      </c>
    </row>
  </sheetData>
  <mergeCells count="4">
    <mergeCell ref="F94:F104"/>
    <mergeCell ref="G94:G104"/>
    <mergeCell ref="F109:F117"/>
    <mergeCell ref="G109:G117"/>
  </mergeCells>
  <conditionalFormatting sqref="C71">
    <cfRule type="cellIs" dxfId="0" priority="1" stopIfTrue="1" operator="equal">
      <formula>"Error"</formula>
    </cfRule>
  </conditionalFormatting>
  <hyperlinks>
    <hyperlink ref="G139" r:id="rId1"/>
    <hyperlink ref="G4" r:id="rId2"/>
    <hyperlink ref="G94" r:id="rId3"/>
    <hyperlink ref="G109" r:id="rId4"/>
    <hyperlink ref="G137" r:id="rId5"/>
    <hyperlink ref="G267" r:id="rId6"/>
    <hyperlink ref="G73" r:id="rId7"/>
    <hyperlink ref="G24" r:id="rId8"/>
    <hyperlink ref="G25" r:id="rId9"/>
    <hyperlink ref="G26" r:id="rId10"/>
    <hyperlink ref="G27" r:id="rId11"/>
    <hyperlink ref="G28" r:id="rId12"/>
  </hyperlinks>
  <pageMargins left="0.7" right="0.7" top="0.75" bottom="0.75" header="0.3" footer="0.3"/>
  <legacyDrawing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Sierra, Leidi (CIAT)</dc:creator>
  <cp:keywords/>
  <dc:description/>
  <cp:lastModifiedBy>Aguilar Ariza, Andres (Alliance Bioversity-CIAT)</cp:lastModifiedBy>
  <cp:revision/>
  <dcterms:created xsi:type="dcterms:W3CDTF">2019-06-11T21:04:01Z</dcterms:created>
  <dcterms:modified xsi:type="dcterms:W3CDTF">2020-08-13T15:24:50Z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b568aa00-acfe-4acd-b688-23d1ba69b45f</vt:lpwstr>
  </property>
</Properties>
</file>