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thia\Desktop\GESTION_PROYECTO_COMMIT\PROYECTO_GESTION_ECO\"/>
    </mc:Choice>
  </mc:AlternateContent>
  <xr:revisionPtr revIDLastSave="0" documentId="13_ncr:1_{BB6244D5-5905-447B-A324-1CE16E04263A}" xr6:coauthVersionLast="47" xr6:coauthVersionMax="47" xr10:uidLastSave="{00000000-0000-0000-0000-000000000000}"/>
  <bookViews>
    <workbookView xWindow="-108" yWindow="-108" windowWidth="23256" windowHeight="13896" activeTab="1" xr2:uid="{EB3771A8-D519-4A41-A294-1802EA5426C1}"/>
  </bookViews>
  <sheets>
    <sheet name="Estimación" sheetId="1" r:id="rId1"/>
    <sheet name="Cos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1" l="1"/>
  <c r="H12" i="1"/>
  <c r="H60" i="1" a="1"/>
  <c r="H60" i="1" s="1"/>
  <c r="H59" i="1" a="1"/>
  <c r="H59" i="1" s="1"/>
  <c r="H58" i="1" a="1"/>
  <c r="H58" i="1" s="1"/>
  <c r="H57" i="1" a="1"/>
  <c r="H57" i="1" s="1"/>
  <c r="H56" i="1" a="1"/>
  <c r="H56" i="1" s="1"/>
  <c r="H55" i="1" a="1"/>
  <c r="H55" i="1" s="1"/>
  <c r="H54" i="1" a="1"/>
  <c r="H54" i="1" s="1"/>
  <c r="H50" i="1" a="1"/>
  <c r="H50" i="1" s="1"/>
  <c r="H49" i="1" a="1"/>
  <c r="H49" i="1" s="1"/>
  <c r="H48" i="1" a="1"/>
  <c r="H48" i="1" s="1"/>
  <c r="H47" i="1" a="1"/>
  <c r="H47" i="1" s="1"/>
  <c r="H46" i="1" a="1"/>
  <c r="H46" i="1" s="1"/>
  <c r="H45" i="1" a="1"/>
  <c r="H45" i="1" s="1"/>
  <c r="H44" i="1" a="1"/>
  <c r="H44" i="1" s="1"/>
  <c r="H52" i="1" s="1"/>
  <c r="H40" i="1" a="1"/>
  <c r="H40" i="1" s="1"/>
  <c r="H39" i="1" a="1"/>
  <c r="H39" i="1" s="1"/>
  <c r="H38" i="1" a="1"/>
  <c r="H38" i="1" s="1"/>
  <c r="H37" i="1" a="1"/>
  <c r="H37" i="1" s="1"/>
  <c r="H36" i="1" a="1"/>
  <c r="H36" i="1" s="1"/>
  <c r="H35" i="1" a="1"/>
  <c r="H35" i="1" s="1"/>
  <c r="H34" i="1" a="1"/>
  <c r="H34" i="1" s="1"/>
  <c r="H30" i="1" a="1"/>
  <c r="H30" i="1" s="1"/>
  <c r="H29" i="1" a="1"/>
  <c r="H29" i="1" s="1"/>
  <c r="H28" i="1" a="1"/>
  <c r="H28" i="1" s="1"/>
  <c r="H27" i="1" a="1"/>
  <c r="H27" i="1" s="1"/>
  <c r="H26" i="1" a="1"/>
  <c r="H26" i="1" s="1"/>
  <c r="H25" i="1" a="1"/>
  <c r="H25" i="1" s="1"/>
  <c r="H24" i="1" a="1"/>
  <c r="H24" i="1" s="1"/>
  <c r="H62" i="1" l="1"/>
  <c r="H42" i="1"/>
  <c r="H32" i="1"/>
  <c r="H20" i="1" l="1" a="1"/>
  <c r="H20" i="1" s="1"/>
  <c r="H19" i="1" a="1"/>
  <c r="H19" i="1" s="1"/>
  <c r="H18" i="1" a="1"/>
  <c r="H18" i="1" s="1"/>
  <c r="H17" i="1" a="1"/>
  <c r="H17" i="1" s="1"/>
  <c r="H16" i="1" a="1"/>
  <c r="H16" i="1" s="1"/>
  <c r="H15" i="1" a="1"/>
  <c r="H15" i="1" s="1"/>
  <c r="H14" i="1" a="1"/>
  <c r="H14" i="1" s="1"/>
  <c r="E6" i="2"/>
  <c r="F6" i="2"/>
  <c r="E7" i="2"/>
  <c r="F7" i="2"/>
  <c r="D7" i="2"/>
  <c r="N20" i="1"/>
  <c r="M20" i="1"/>
  <c r="L20" i="1"/>
  <c r="N19" i="1"/>
  <c r="M19" i="1"/>
  <c r="N18" i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22" i="1" l="1"/>
  <c r="C5" i="2" l="1"/>
  <c r="K11" i="1" l="1"/>
  <c r="K18" i="1" s="1"/>
  <c r="C8" i="2"/>
  <c r="E5" i="2"/>
  <c r="E8" i="2" s="1"/>
  <c r="F5" i="2"/>
  <c r="F8" i="2" s="1"/>
  <c r="D5" i="2"/>
  <c r="D8" i="2" s="1"/>
  <c r="M11" i="1" l="1"/>
  <c r="K20" i="1" s="1"/>
  <c r="C7" i="2" s="1"/>
  <c r="L11" i="1"/>
  <c r="L18" i="1" s="1"/>
  <c r="D13" i="2"/>
  <c r="D12" i="2"/>
  <c r="D15" i="2"/>
  <c r="D14" i="2"/>
  <c r="C14" i="2"/>
  <c r="C13" i="2"/>
  <c r="C12" i="2"/>
  <c r="C15" i="2"/>
  <c r="F13" i="2"/>
  <c r="F15" i="2"/>
  <c r="F12" i="2"/>
  <c r="F14" i="2"/>
  <c r="E13" i="2"/>
  <c r="E12" i="2"/>
  <c r="E15" i="2"/>
  <c r="E14" i="2"/>
  <c r="M18" i="1" l="1"/>
  <c r="L19" i="1"/>
  <c r="D6" i="2" s="1"/>
  <c r="K19" i="1"/>
  <c r="C6" i="2" s="1"/>
  <c r="C16" i="2"/>
  <c r="D16" i="2"/>
  <c r="E16" i="2"/>
  <c r="F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<sst xmlns="http://schemas.openxmlformats.org/spreadsheetml/2006/main" count="110" uniqueCount="56">
  <si>
    <t>Estimación de esfuerzos por módulos o componentes</t>
  </si>
  <si>
    <t>Simple</t>
  </si>
  <si>
    <t>Muy fácil</t>
  </si>
  <si>
    <t>Fácil</t>
  </si>
  <si>
    <t>Normal</t>
  </si>
  <si>
    <t>Difícil</t>
  </si>
  <si>
    <t>Horas</t>
  </si>
  <si>
    <t>Total Esfuerzo</t>
  </si>
  <si>
    <t>Muy Dificil</t>
  </si>
  <si>
    <t>Agenda y Recursos</t>
  </si>
  <si>
    <t>Días</t>
  </si>
  <si>
    <t>Semanas</t>
  </si>
  <si>
    <t>Meses</t>
  </si>
  <si>
    <t>1 Recurso</t>
  </si>
  <si>
    <t>2 Recursos</t>
  </si>
  <si>
    <t>3 Recursos</t>
  </si>
  <si>
    <t>4 Recursos</t>
  </si>
  <si>
    <t>Total de esfuerzos</t>
  </si>
  <si>
    <t>semanas</t>
  </si>
  <si>
    <t>meses</t>
  </si>
  <si>
    <t>Tiempo/recursos</t>
  </si>
  <si>
    <t>Total</t>
  </si>
  <si>
    <t>Costo del proyecto</t>
  </si>
  <si>
    <t>Costo x Hora</t>
  </si>
  <si>
    <t>Conceptos/Recursos</t>
  </si>
  <si>
    <t>Desgloce de Proyecto</t>
  </si>
  <si>
    <t>Developer(50%)</t>
  </si>
  <si>
    <t>Costos Fijos(30%)</t>
  </si>
  <si>
    <t>Gastos Extra (10%)</t>
  </si>
  <si>
    <t>Ganancia (10%)</t>
  </si>
  <si>
    <t xml:space="preserve">Implementación del etiquetado de imágenes </t>
  </si>
  <si>
    <t xml:space="preserve">Preprocesamiento de Imágenes </t>
  </si>
  <si>
    <t>Implementación de Umbralización</t>
  </si>
  <si>
    <t>Pruebas</t>
  </si>
  <si>
    <t>Módulo de visión artificial que capture imágenes</t>
  </si>
  <si>
    <t>Algoritmo de clasificación de objetos</t>
  </si>
  <si>
    <t>Selección del algoritmo adecuado</t>
  </si>
  <si>
    <t xml:space="preserve">Entrenamiento preliminar con dataset básico </t>
  </si>
  <si>
    <t>Implementación de clasificación de objetos por categorías</t>
  </si>
  <si>
    <t>Pruebas del algoritmo de clasificación</t>
  </si>
  <si>
    <t>Entrenar un modelo IA</t>
  </si>
  <si>
    <t xml:space="preserve">Preprocesamiento de datos para entrenamiento </t>
  </si>
  <si>
    <t>Entrenamiento inicial del modelo IA</t>
  </si>
  <si>
    <t>Evaluación de resultados preliminares</t>
  </si>
  <si>
    <t>Diseñar y programar un prototipo funcional con Arduino</t>
  </si>
  <si>
    <t xml:space="preserve">Programación del Arduino para controlar servomotor </t>
  </si>
  <si>
    <t>Pruebas iniciales del prototipo con servomotor</t>
  </si>
  <si>
    <t>Ajustes y pruebas del prototipo final</t>
  </si>
  <si>
    <t>Integrar el sistema de visión artificial con el microcontrolador Arduino</t>
  </si>
  <si>
    <t>Integración del sistema de visión con Arduino</t>
  </si>
  <si>
    <t xml:space="preserve">Sincronización de la comunicación en tiempo real </t>
  </si>
  <si>
    <t>Pruebas de integración y ajuste de señales</t>
  </si>
  <si>
    <t>Realizar pruebas de precisión y eficiencia del sistema</t>
  </si>
  <si>
    <t>Pruebas de precisión del sistema de clasificación</t>
  </si>
  <si>
    <t>Ajustes de parámetros del modelo IA</t>
  </si>
  <si>
    <t xml:space="preserve">Pruebas del sistema integrado con hardware y software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</si>
</sst>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Bs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0" xfId="0" applyFill="1"/>
    <xf numFmtId="0" fontId="1" fillId="3" borderId="1" xfId="0" applyFont="1" applyFill="1" applyBorder="1"/>
    <xf numFmtId="0" fontId="0" fillId="0" borderId="1" xfId="0" applyBorder="1"/>
    <xf numFmtId="0" fontId="2" fillId="5" borderId="1" xfId="0" applyFont="1" applyFill="1" applyBorder="1"/>
    <xf numFmtId="0" fontId="0" fillId="5" borderId="1" xfId="0" applyFill="1" applyBorder="1"/>
    <xf numFmtId="0" fontId="3" fillId="3" borderId="1" xfId="0" applyFont="1" applyFill="1" applyBorder="1"/>
    <xf numFmtId="0" fontId="4" fillId="0" borderId="1" xfId="0" applyFont="1" applyBorder="1"/>
    <xf numFmtId="0" fontId="0" fillId="2" borderId="1" xfId="0" applyFill="1" applyBorder="1"/>
    <xf numFmtId="164" fontId="3" fillId="6" borderId="0" xfId="0" applyNumberFormat="1" applyFont="1" applyFill="1"/>
    <xf numFmtId="164" fontId="0" fillId="5" borderId="1" xfId="0" applyNumberFormat="1" applyFill="1" applyBorder="1"/>
    <xf numFmtId="164" fontId="0" fillId="0" borderId="1" xfId="0" applyNumberFormat="1" applyBorder="1"/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5FE3-626B-4E06-97A4-468C846F7EA9}">
  <dimension ref="A1:P62"/>
  <sheetViews>
    <sheetView topLeftCell="H6" zoomScale="115" zoomScaleNormal="115" workbookViewId="0">
      <selection activeCell="J12" sqref="J12"/>
    </sheetView>
  </sheetViews>
  <sheetFormatPr baseColWidth="10" defaultRowHeight="14.4" x14ac:dyDescent="0.3"/>
  <cols>
    <col min="1" max="1" width="53.21875" customWidth="1"/>
    <col min="10" max="10" width="15.33203125" customWidth="1"/>
  </cols>
  <sheetData>
    <row r="1" spans="1:16" x14ac:dyDescent="0.3">
      <c r="A1" s="12" t="s">
        <v>0</v>
      </c>
      <c r="B1" s="12"/>
      <c r="C1" s="12"/>
      <c r="D1" s="12"/>
      <c r="E1" s="12"/>
      <c r="F1" s="12"/>
      <c r="G1" s="12"/>
      <c r="H1" s="12"/>
    </row>
    <row r="2" spans="1:16" x14ac:dyDescent="0.3">
      <c r="A2" s="12"/>
      <c r="B2" s="12"/>
      <c r="C2" s="12"/>
      <c r="D2" s="12"/>
      <c r="E2" s="12"/>
      <c r="F2" s="12"/>
      <c r="G2" s="12"/>
      <c r="H2" s="12"/>
    </row>
    <row r="3" spans="1:16" x14ac:dyDescent="0.3">
      <c r="A3" s="2" t="s">
        <v>34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8</v>
      </c>
      <c r="H3" s="2" t="s">
        <v>6</v>
      </c>
      <c r="J3" s="6"/>
      <c r="K3" s="6" t="s">
        <v>1</v>
      </c>
      <c r="L3" s="6" t="s">
        <v>2</v>
      </c>
      <c r="M3" s="6" t="s">
        <v>3</v>
      </c>
      <c r="N3" s="6" t="s">
        <v>4</v>
      </c>
      <c r="O3" s="6" t="s">
        <v>5</v>
      </c>
      <c r="P3" s="6" t="s">
        <v>8</v>
      </c>
    </row>
    <row r="4" spans="1:16" x14ac:dyDescent="0.3">
      <c r="A4" s="4" t="s">
        <v>36</v>
      </c>
      <c r="B4" s="3">
        <v>1</v>
      </c>
      <c r="C4" s="3"/>
      <c r="D4" s="3"/>
      <c r="E4" s="3"/>
      <c r="F4" s="3"/>
      <c r="G4" s="3"/>
      <c r="H4" s="3" cm="1">
        <f t="array" ref="H4">_xlfn.IFS(B4=1,K$4,C4=1,L$4,D4=1,M$4,E4=1,N$4,F4=1,O$4,G4=1,P$4,COUNTBLANK(B5:G5)&gt;5," ")</f>
        <v>1</v>
      </c>
      <c r="J4" s="3" t="s">
        <v>6</v>
      </c>
      <c r="K4" s="3">
        <v>1</v>
      </c>
      <c r="L4" s="3">
        <v>2</v>
      </c>
      <c r="M4" s="3">
        <v>4</v>
      </c>
      <c r="N4" s="3">
        <v>16</v>
      </c>
      <c r="O4" s="3">
        <v>24</v>
      </c>
      <c r="P4" s="3">
        <v>30</v>
      </c>
    </row>
    <row r="5" spans="1:16" x14ac:dyDescent="0.3">
      <c r="A5" s="4" t="s">
        <v>37</v>
      </c>
      <c r="B5" s="3"/>
      <c r="C5" s="3">
        <v>1</v>
      </c>
      <c r="D5" s="3"/>
      <c r="E5" s="3"/>
      <c r="F5" s="3"/>
      <c r="G5" s="3"/>
      <c r="H5" s="3" cm="1">
        <f t="array" ref="H5">_xlfn.IFS(B5=1,K$4,C5=1,L$4,D5=1,M$4,E5=1,N$4,F5=1,O$4,G5=1,P$4,COUNTBLANK(B6:G6)&gt;5," ")</f>
        <v>2</v>
      </c>
    </row>
    <row r="6" spans="1:16" x14ac:dyDescent="0.3">
      <c r="A6" s="4" t="s">
        <v>38</v>
      </c>
      <c r="B6" s="3"/>
      <c r="C6" s="3">
        <v>1</v>
      </c>
      <c r="D6" s="3"/>
      <c r="E6" s="3"/>
      <c r="F6" s="3"/>
      <c r="G6" s="3"/>
      <c r="H6" s="3" cm="1">
        <f t="array" ref="H6">_xlfn.IFS(B6=1,K$4,C6=1,L$4,D6=1,M$4,E6=1,N$4,F6=1,O$4,G6=1,P$4,COUNTBLANK(B7:G7)&gt;5," ")</f>
        <v>2</v>
      </c>
    </row>
    <row r="7" spans="1:16" x14ac:dyDescent="0.3">
      <c r="A7" s="4" t="s">
        <v>39</v>
      </c>
      <c r="B7" s="3"/>
      <c r="C7" s="3">
        <v>1</v>
      </c>
      <c r="D7" s="3"/>
      <c r="E7" s="3"/>
      <c r="F7" s="3"/>
      <c r="G7" s="3"/>
      <c r="H7" s="3" cm="1">
        <f t="array" ref="H7">_xlfn.IFS(B7=1,K$4,C7=1,L$4,D7=1,M$4,E7=1,N$4,F7=1,O$4,G7=1,P$4,COUNTBLANK(B8:G8)&gt;5," ")</f>
        <v>2</v>
      </c>
    </row>
    <row r="8" spans="1:16" x14ac:dyDescent="0.3">
      <c r="A8" s="4"/>
      <c r="B8" s="3"/>
      <c r="C8" s="3"/>
      <c r="D8" s="3"/>
      <c r="E8" s="3"/>
      <c r="F8" s="3"/>
      <c r="G8" s="3"/>
      <c r="H8" s="3" t="str" cm="1">
        <f t="array" ref="H8">_xlfn.IFS(B8=1,K$4,C8=1,L$4,D8=1,M$4,E8=1,N$4,F8=1,O$4,G8=1,P$4,COUNTBLANK(B9:G9)&gt;5," ")</f>
        <v xml:space="preserve"> </v>
      </c>
    </row>
    <row r="9" spans="1:16" x14ac:dyDescent="0.3">
      <c r="A9" s="4"/>
      <c r="B9" s="3"/>
      <c r="C9" s="3"/>
      <c r="D9" s="3"/>
      <c r="E9" s="3"/>
      <c r="F9" s="3"/>
      <c r="G9" s="3"/>
      <c r="H9" s="3" t="str" cm="1">
        <f t="array" ref="H9">_xlfn.IFS(B9=1,K$4,C9=1,L$4,D9=1,M$4,E9=1,N$4,F9=1,O$4,G9=1,P$4,COUNTBLANK(B10:G10)&gt;5," ")</f>
        <v xml:space="preserve"> </v>
      </c>
      <c r="J9" s="12" t="s">
        <v>17</v>
      </c>
      <c r="K9" s="12"/>
      <c r="L9" s="12"/>
      <c r="M9" s="12"/>
    </row>
    <row r="10" spans="1:16" x14ac:dyDescent="0.3">
      <c r="A10" s="4"/>
      <c r="B10" s="3"/>
      <c r="C10" s="3"/>
      <c r="D10" s="3"/>
      <c r="E10" s="3"/>
      <c r="F10" s="3"/>
      <c r="G10" s="3"/>
      <c r="H10" s="3" t="str" cm="1">
        <f t="array" ref="H10">_xlfn.IFS(B10=1,K$4,C10=1,L$4,D10=1,M$4,E10=1,N$4,F10=1,O$4,G10=1,P$4,COUNTBLANK(B11:G11)&gt;5," ")</f>
        <v xml:space="preserve"> </v>
      </c>
      <c r="J10" s="6" t="s">
        <v>6</v>
      </c>
      <c r="K10" s="6" t="s">
        <v>10</v>
      </c>
      <c r="L10" s="6" t="s">
        <v>18</v>
      </c>
      <c r="M10" s="6" t="s">
        <v>19</v>
      </c>
    </row>
    <row r="11" spans="1:16" x14ac:dyDescent="0.3">
      <c r="A11" s="4"/>
      <c r="B11" s="3"/>
      <c r="C11" s="3"/>
      <c r="D11" s="3"/>
      <c r="E11" s="3"/>
      <c r="F11" s="3"/>
      <c r="G11" s="3"/>
      <c r="H11" s="3"/>
      <c r="J11" s="7">
        <f>SUM(H12:H22:H32:H42:H52:H62)</f>
        <v>119</v>
      </c>
      <c r="K11" s="7">
        <f>J11/8</f>
        <v>14.875</v>
      </c>
      <c r="L11" s="7">
        <f>K11/4</f>
        <v>3.71875</v>
      </c>
      <c r="M11" s="7">
        <f>K11/20</f>
        <v>0.74375000000000002</v>
      </c>
    </row>
    <row r="12" spans="1:16" x14ac:dyDescent="0.3">
      <c r="A12" s="4" t="s">
        <v>7</v>
      </c>
      <c r="B12" s="5"/>
      <c r="C12" s="5"/>
      <c r="D12" s="5"/>
      <c r="E12" s="5"/>
      <c r="F12" s="5"/>
      <c r="G12" s="5"/>
      <c r="H12" s="5">
        <f>SUM(H4:H11)</f>
        <v>7</v>
      </c>
    </row>
    <row r="13" spans="1:16" x14ac:dyDescent="0.3">
      <c r="A13" s="2" t="s">
        <v>35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8</v>
      </c>
      <c r="H13" s="2" t="s">
        <v>6</v>
      </c>
    </row>
    <row r="14" spans="1:16" x14ac:dyDescent="0.3">
      <c r="A14" s="4" t="s">
        <v>30</v>
      </c>
      <c r="B14" s="3"/>
      <c r="C14" s="3">
        <v>1</v>
      </c>
      <c r="D14" s="3"/>
      <c r="E14" s="3"/>
      <c r="F14" s="3"/>
      <c r="G14" s="3"/>
      <c r="H14" s="3" cm="1">
        <f t="array" ref="H14">_xlfn.IFS(B14=1,K$4,C14=1,L$4,D14=1,M$4,E14=1,N$4,F14=1,O$4,G14=1,P$4,COUNTBLANK(B15:G15)&gt;5," ")</f>
        <v>2</v>
      </c>
    </row>
    <row r="15" spans="1:16" x14ac:dyDescent="0.3">
      <c r="A15" s="4" t="s">
        <v>31</v>
      </c>
      <c r="B15" s="3">
        <v>1</v>
      </c>
      <c r="C15" s="3"/>
      <c r="D15" s="3"/>
      <c r="E15" s="3"/>
      <c r="F15" s="3"/>
      <c r="G15" s="3"/>
      <c r="H15" s="3" cm="1">
        <f t="array" ref="H15">_xlfn.IFS(B15=1,K$4,C15=1,L$4,D15=1,M$4,E15=1,N$4,F15=1,O$4,G15=1,P$4,COUNTBLANK(B16:G16)&gt;5," ")</f>
        <v>1</v>
      </c>
    </row>
    <row r="16" spans="1:16" x14ac:dyDescent="0.3">
      <c r="A16" s="4" t="s">
        <v>32</v>
      </c>
      <c r="B16" s="3">
        <v>1</v>
      </c>
      <c r="C16" s="3"/>
      <c r="D16" s="3"/>
      <c r="E16" s="3"/>
      <c r="F16" s="3"/>
      <c r="G16" s="3"/>
      <c r="H16" s="3" cm="1">
        <f t="array" ref="H16">_xlfn.IFS(B16=1,K$4,C16=1,L$4,D16=1,M$4,E16=1,N$4,F16=1,O$4,G16=1,P$4,COUNTBLANK(B17:G17)&gt;5," ")</f>
        <v>1</v>
      </c>
      <c r="J16" s="13" t="s">
        <v>9</v>
      </c>
      <c r="K16" s="13"/>
      <c r="L16" s="13"/>
      <c r="M16" s="13"/>
      <c r="N16" s="13"/>
    </row>
    <row r="17" spans="1:14" x14ac:dyDescent="0.3">
      <c r="A17" s="4" t="s">
        <v>33</v>
      </c>
      <c r="B17" s="3"/>
      <c r="C17" s="3">
        <v>1</v>
      </c>
      <c r="D17" s="3"/>
      <c r="E17" s="3"/>
      <c r="F17" s="3"/>
      <c r="G17" s="3"/>
      <c r="H17" s="3" cm="1">
        <f t="array" ref="H17">_xlfn.IFS(B17=1,K$4,C17=1,L$4,D17=1,M$4,E17=1,N$4,F17=1,O$4,G17=1,P$4,COUNTBLANK(B18:G18)&gt;5," ")</f>
        <v>2</v>
      </c>
      <c r="J17" s="2" t="s">
        <v>20</v>
      </c>
      <c r="K17" s="2" t="s">
        <v>13</v>
      </c>
      <c r="L17" s="2" t="s">
        <v>14</v>
      </c>
      <c r="M17" s="2" t="s">
        <v>15</v>
      </c>
      <c r="N17" s="2" t="s">
        <v>16</v>
      </c>
    </row>
    <row r="18" spans="1:14" x14ac:dyDescent="0.3">
      <c r="A18" s="4"/>
      <c r="B18" s="3"/>
      <c r="C18" s="3"/>
      <c r="D18" s="3"/>
      <c r="E18" s="3"/>
      <c r="F18" s="3"/>
      <c r="G18" s="3"/>
      <c r="H18" s="3" t="str" cm="1">
        <f t="array" ref="H18">_xlfn.IFS(B18=1,K$4,C18=1,L$4,D18=1,M$4,E18=1,N$4,F18=1,O$4,G18=1,P$4,COUNTBLANK(B19:G19)&gt;5," ")</f>
        <v xml:space="preserve"> </v>
      </c>
      <c r="J18" s="3" t="s">
        <v>10</v>
      </c>
      <c r="K18" s="3">
        <f>K$11/1</f>
        <v>14.875</v>
      </c>
      <c r="L18" s="3">
        <f>L$11/2</f>
        <v>1.859375</v>
      </c>
      <c r="M18" s="3">
        <f>M$11/3</f>
        <v>0.24791666666666667</v>
      </c>
      <c r="N18" s="3">
        <f>N$11/4</f>
        <v>0</v>
      </c>
    </row>
    <row r="19" spans="1:14" x14ac:dyDescent="0.3">
      <c r="A19" s="4"/>
      <c r="B19" s="3"/>
      <c r="C19" s="3"/>
      <c r="D19" s="3"/>
      <c r="E19" s="3"/>
      <c r="F19" s="3"/>
      <c r="G19" s="3"/>
      <c r="H19" s="3" t="str" cm="1">
        <f t="array" ref="H19">_xlfn.IFS(B19=1,K$4,C19=1,L$4,D19=1,M$4,E19=1,N$4,F19=1,O$4,G19=1,P$4,COUNTBLANK(B20:G20)&gt;5," ")</f>
        <v xml:space="preserve"> </v>
      </c>
      <c r="J19" s="3" t="s">
        <v>11</v>
      </c>
      <c r="K19" s="3">
        <f>L$11/1</f>
        <v>3.71875</v>
      </c>
      <c r="L19" s="3">
        <f>M$11/2</f>
        <v>0.37187500000000001</v>
      </c>
      <c r="M19" s="3">
        <f>N$11/3</f>
        <v>0</v>
      </c>
      <c r="N19" s="3">
        <f>O$11/4</f>
        <v>0</v>
      </c>
    </row>
    <row r="20" spans="1:14" x14ac:dyDescent="0.3">
      <c r="A20" s="4"/>
      <c r="B20" s="3"/>
      <c r="C20" s="3"/>
      <c r="D20" s="3"/>
      <c r="E20" s="3"/>
      <c r="F20" s="3"/>
      <c r="G20" s="3"/>
      <c r="H20" s="3" t="str" cm="1">
        <f t="array" ref="H20">_xlfn.IFS(B20=1,K$4,C20=1,L$4,D20=1,M$4,E20=1,N$4,F20=1,O$4,G20=1,P$4,COUNTBLANK(B21:G21)&gt;5," ")</f>
        <v xml:space="preserve"> </v>
      </c>
      <c r="J20" s="3" t="s">
        <v>12</v>
      </c>
      <c r="K20" s="3">
        <f>M$11/1</f>
        <v>0.74375000000000002</v>
      </c>
      <c r="L20" s="3">
        <f>N$11/2</f>
        <v>0</v>
      </c>
      <c r="M20" s="3">
        <f>O$11/3</f>
        <v>0</v>
      </c>
      <c r="N20" s="3">
        <f>P$11/4</f>
        <v>0</v>
      </c>
    </row>
    <row r="21" spans="1:14" x14ac:dyDescent="0.3">
      <c r="A21" s="4"/>
      <c r="B21" s="3"/>
      <c r="C21" s="3"/>
      <c r="D21" s="3"/>
      <c r="E21" s="3"/>
      <c r="F21" s="3"/>
      <c r="G21" s="3"/>
      <c r="H21" s="3"/>
    </row>
    <row r="22" spans="1:14" x14ac:dyDescent="0.3">
      <c r="A22" s="4" t="s">
        <v>7</v>
      </c>
      <c r="B22" s="5"/>
      <c r="C22" s="5"/>
      <c r="D22" s="5"/>
      <c r="E22" s="5"/>
      <c r="F22" s="5"/>
      <c r="G22" s="5"/>
      <c r="H22" s="5">
        <f>SUM(H14:H21)</f>
        <v>6</v>
      </c>
    </row>
    <row r="23" spans="1:14" x14ac:dyDescent="0.3">
      <c r="A23" s="2" t="s">
        <v>40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8</v>
      </c>
      <c r="H23" s="2" t="s">
        <v>6</v>
      </c>
    </row>
    <row r="24" spans="1:14" x14ac:dyDescent="0.3">
      <c r="A24" s="4" t="s">
        <v>41</v>
      </c>
      <c r="B24" s="3"/>
      <c r="C24" s="3"/>
      <c r="D24" s="3">
        <v>1</v>
      </c>
      <c r="E24" s="3"/>
      <c r="F24" s="3"/>
      <c r="G24" s="3"/>
      <c r="H24" s="3" cm="1">
        <f t="array" ref="H24">_xlfn.IFS(B24=1,K$4,C24=1,L$4,D24=1,M$4,E24=1,N$4,F24=1,O$4,G24=1,P$4,COUNTBLANK(B25:G25)&gt;5," ")</f>
        <v>4</v>
      </c>
    </row>
    <row r="25" spans="1:14" x14ac:dyDescent="0.3">
      <c r="A25" s="4" t="s">
        <v>42</v>
      </c>
      <c r="B25" s="3"/>
      <c r="C25" s="3"/>
      <c r="D25" s="3"/>
      <c r="E25" s="3">
        <v>1</v>
      </c>
      <c r="F25" s="3"/>
      <c r="G25" s="3"/>
      <c r="H25" s="3" cm="1">
        <f t="array" ref="H25">_xlfn.IFS(B25=1,K$4,C25=1,L$4,D25=1,M$4,E25=1,N$4,F25=1,O$4,G25=1,P$4,COUNTBLANK(B26:G26)&gt;5," ")</f>
        <v>16</v>
      </c>
    </row>
    <row r="26" spans="1:14" x14ac:dyDescent="0.3">
      <c r="A26" s="4" t="s">
        <v>43</v>
      </c>
      <c r="B26" s="3"/>
      <c r="C26" s="3">
        <v>1</v>
      </c>
      <c r="D26" s="3"/>
      <c r="E26" s="3"/>
      <c r="F26" s="3"/>
      <c r="G26" s="3"/>
      <c r="H26" s="3" cm="1">
        <f t="array" ref="H26">_xlfn.IFS(B26=1,K$4,C26=1,L$4,D26=1,M$4,E26=1,N$4,F26=1,O$4,G26=1,P$4,COUNTBLANK(B27:G27)&gt;5," ")</f>
        <v>2</v>
      </c>
    </row>
    <row r="27" spans="1:14" x14ac:dyDescent="0.3">
      <c r="A27" s="4"/>
      <c r="B27" s="3"/>
      <c r="C27" s="3"/>
      <c r="D27" s="3"/>
      <c r="E27" s="3"/>
      <c r="F27" s="3"/>
      <c r="G27" s="3"/>
      <c r="H27" s="3" t="str" cm="1">
        <f t="array" ref="H27">_xlfn.IFS(B27=1,K$4,C27=1,L$4,D27=1,M$4,E27=1,N$4,F27=1,O$4,G27=1,P$4,COUNTBLANK(B28:G28)&gt;5," ")</f>
        <v xml:space="preserve"> </v>
      </c>
    </row>
    <row r="28" spans="1:14" x14ac:dyDescent="0.3">
      <c r="A28" s="4"/>
      <c r="B28" s="3"/>
      <c r="C28" s="3"/>
      <c r="D28" s="3"/>
      <c r="E28" s="3"/>
      <c r="F28" s="3"/>
      <c r="G28" s="3"/>
      <c r="H28" s="3" t="str" cm="1">
        <f t="array" ref="H28">_xlfn.IFS(B28=1,K$4,C28=1,L$4,D28=1,M$4,E28=1,N$4,F28=1,O$4,G28=1,P$4,COUNTBLANK(B29:G29)&gt;5," ")</f>
        <v xml:space="preserve"> </v>
      </c>
    </row>
    <row r="29" spans="1:14" x14ac:dyDescent="0.3">
      <c r="A29" s="4"/>
      <c r="B29" s="3"/>
      <c r="C29" s="3"/>
      <c r="D29" s="3"/>
      <c r="E29" s="3"/>
      <c r="F29" s="3"/>
      <c r="G29" s="3"/>
      <c r="H29" s="3" t="str" cm="1">
        <f t="array" ref="H29">_xlfn.IFS(B29=1,K$4,C29=1,L$4,D29=1,M$4,E29=1,N$4,F29=1,O$4,G29=1,P$4,COUNTBLANK(B30:G30)&gt;5," ")</f>
        <v xml:space="preserve"> </v>
      </c>
    </row>
    <row r="30" spans="1:14" x14ac:dyDescent="0.3">
      <c r="A30" s="4"/>
      <c r="B30" s="3"/>
      <c r="C30" s="3"/>
      <c r="D30" s="3"/>
      <c r="E30" s="3"/>
      <c r="F30" s="3"/>
      <c r="G30" s="3"/>
      <c r="H30" s="3" t="str" cm="1">
        <f t="array" ref="H30">_xlfn.IFS(B30=1,K$4,C30=1,L$4,D30=1,M$4,E30=1,N$4,F30=1,O$4,G30=1,P$4,COUNTBLANK(B31:G31)&gt;5," ")</f>
        <v xml:space="preserve"> </v>
      </c>
    </row>
    <row r="31" spans="1:14" x14ac:dyDescent="0.3">
      <c r="A31" s="4"/>
      <c r="B31" s="3"/>
      <c r="C31" s="3"/>
      <c r="D31" s="3"/>
      <c r="E31" s="3"/>
      <c r="F31" s="3"/>
      <c r="G31" s="3"/>
      <c r="H31" s="3"/>
    </row>
    <row r="32" spans="1:14" x14ac:dyDescent="0.3">
      <c r="A32" s="4" t="s">
        <v>7</v>
      </c>
      <c r="B32" s="5"/>
      <c r="C32" s="5"/>
      <c r="D32" s="5"/>
      <c r="E32" s="5"/>
      <c r="F32" s="5"/>
      <c r="G32" s="5"/>
      <c r="H32" s="5">
        <f>SUM(H24:H31)</f>
        <v>22</v>
      </c>
    </row>
    <row r="33" spans="1:8" x14ac:dyDescent="0.3">
      <c r="A33" s="2" t="s">
        <v>44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8</v>
      </c>
      <c r="H33" s="2" t="s">
        <v>6</v>
      </c>
    </row>
    <row r="34" spans="1:8" x14ac:dyDescent="0.3">
      <c r="A34" s="4" t="s">
        <v>45</v>
      </c>
      <c r="B34" s="3"/>
      <c r="C34" s="3"/>
      <c r="D34" s="3">
        <v>1</v>
      </c>
      <c r="E34" s="3"/>
      <c r="F34" s="3"/>
      <c r="G34" s="3"/>
      <c r="H34" s="3" cm="1">
        <f t="array" ref="H34">_xlfn.IFS(B34=1,K$4,C34=1,L$4,D34=1,M$4,E34=1,N$4,F34=1,O$4,G34=1,P$4,COUNTBLANK(B35:G35)&gt;5," ")</f>
        <v>4</v>
      </c>
    </row>
    <row r="35" spans="1:8" x14ac:dyDescent="0.3">
      <c r="A35" s="4" t="s">
        <v>46</v>
      </c>
      <c r="B35" s="3"/>
      <c r="C35" s="3">
        <v>1</v>
      </c>
      <c r="D35" s="3"/>
      <c r="E35" s="3"/>
      <c r="F35" s="3"/>
      <c r="G35" s="3"/>
      <c r="H35" s="3" cm="1">
        <f t="array" ref="H35">_xlfn.IFS(B35=1,K$4,C35=1,L$4,D35=1,M$4,E35=1,N$4,F35=1,O$4,G35=1,P$4,COUNTBLANK(B36:G36)&gt;5," ")</f>
        <v>2</v>
      </c>
    </row>
    <row r="36" spans="1:8" x14ac:dyDescent="0.3">
      <c r="A36" s="4" t="s">
        <v>47</v>
      </c>
      <c r="B36" s="3"/>
      <c r="C36" s="3">
        <v>1</v>
      </c>
      <c r="D36" s="3"/>
      <c r="E36" s="3"/>
      <c r="F36" s="3"/>
      <c r="G36" s="3"/>
      <c r="H36" s="3" cm="1">
        <f t="array" ref="H36">_xlfn.IFS(B36=1,K$4,C36=1,L$4,D36=1,M$4,E36=1,N$4,F36=1,O$4,G36=1,P$4,COUNTBLANK(B37:G37)&gt;5," ")</f>
        <v>2</v>
      </c>
    </row>
    <row r="37" spans="1:8" x14ac:dyDescent="0.3">
      <c r="A37" s="4"/>
      <c r="B37" s="3"/>
      <c r="C37" s="3"/>
      <c r="D37" s="3"/>
      <c r="E37" s="3"/>
      <c r="F37" s="3"/>
      <c r="G37" s="3"/>
      <c r="H37" s="3" t="str" cm="1">
        <f t="array" ref="H37">_xlfn.IFS(B37=1,K$4,C37=1,L$4,D37=1,M$4,E37=1,N$4,F37=1,O$4,G37=1,P$4,COUNTBLANK(B38:G38)&gt;5," ")</f>
        <v xml:space="preserve"> </v>
      </c>
    </row>
    <row r="38" spans="1:8" x14ac:dyDescent="0.3">
      <c r="A38" s="4"/>
      <c r="B38" s="3"/>
      <c r="C38" s="3"/>
      <c r="D38" s="3"/>
      <c r="E38" s="3"/>
      <c r="F38" s="3"/>
      <c r="G38" s="3"/>
      <c r="H38" s="3" t="str" cm="1">
        <f t="array" ref="H38">_xlfn.IFS(B38=1,K$4,C38=1,L$4,D38=1,M$4,E38=1,N$4,F38=1,O$4,G38=1,P$4,COUNTBLANK(B39:G39)&gt;5," ")</f>
        <v xml:space="preserve"> </v>
      </c>
    </row>
    <row r="39" spans="1:8" x14ac:dyDescent="0.3">
      <c r="A39" s="4"/>
      <c r="B39" s="3"/>
      <c r="C39" s="3"/>
      <c r="D39" s="3"/>
      <c r="E39" s="3"/>
      <c r="F39" s="3"/>
      <c r="G39" s="3"/>
      <c r="H39" s="3" t="str" cm="1">
        <f t="array" ref="H39">_xlfn.IFS(B39=1,K$4,C39=1,L$4,D39=1,M$4,E39=1,N$4,F39=1,O$4,G39=1,P$4,COUNTBLANK(B40:G40)&gt;5," ")</f>
        <v xml:space="preserve"> </v>
      </c>
    </row>
    <row r="40" spans="1:8" x14ac:dyDescent="0.3">
      <c r="A40" s="4"/>
      <c r="B40" s="3"/>
      <c r="C40" s="3"/>
      <c r="D40" s="3"/>
      <c r="E40" s="3"/>
      <c r="F40" s="3"/>
      <c r="G40" s="3"/>
      <c r="H40" s="3" t="str" cm="1">
        <f t="array" ref="H40">_xlfn.IFS(B40=1,K$4,C40=1,L$4,D40=1,M$4,E40=1,N$4,F40=1,O$4,G40=1,P$4,COUNTBLANK(B41:G41)&gt;5," ")</f>
        <v xml:space="preserve"> </v>
      </c>
    </row>
    <row r="41" spans="1:8" x14ac:dyDescent="0.3">
      <c r="A41" s="4"/>
      <c r="B41" s="3"/>
      <c r="C41" s="3"/>
      <c r="D41" s="3"/>
      <c r="E41" s="3"/>
      <c r="F41" s="3"/>
      <c r="G41" s="3"/>
      <c r="H41" s="3"/>
    </row>
    <row r="42" spans="1:8" x14ac:dyDescent="0.3">
      <c r="A42" s="4" t="s">
        <v>7</v>
      </c>
      <c r="B42" s="5"/>
      <c r="C42" s="5"/>
      <c r="D42" s="5"/>
      <c r="E42" s="5"/>
      <c r="F42" s="5"/>
      <c r="G42" s="5"/>
      <c r="H42" s="5">
        <f>SUM(H34:H41)</f>
        <v>8</v>
      </c>
    </row>
    <row r="43" spans="1:8" x14ac:dyDescent="0.3">
      <c r="A43" s="2" t="s">
        <v>48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8</v>
      </c>
      <c r="H43" s="2" t="s">
        <v>6</v>
      </c>
    </row>
    <row r="44" spans="1:8" x14ac:dyDescent="0.3">
      <c r="A44" s="4" t="s">
        <v>49</v>
      </c>
      <c r="B44" s="3"/>
      <c r="C44" s="3"/>
      <c r="D44" s="3">
        <v>1</v>
      </c>
      <c r="E44" s="3"/>
      <c r="F44" s="3"/>
      <c r="G44" s="3"/>
      <c r="H44" s="3" cm="1">
        <f t="array" ref="H44">_xlfn.IFS(B44=1,K$4,C44=1,L$4,D44=1,M$4,E44=1,N$4,F44=1,O$4,G44=1,P$4,COUNTBLANK(B45:G45)&gt;5," ")</f>
        <v>4</v>
      </c>
    </row>
    <row r="45" spans="1:8" x14ac:dyDescent="0.3">
      <c r="A45" s="4" t="s">
        <v>50</v>
      </c>
      <c r="B45" s="3"/>
      <c r="C45" s="3">
        <v>1</v>
      </c>
      <c r="D45" s="3"/>
      <c r="E45" s="3"/>
      <c r="F45" s="3"/>
      <c r="G45" s="3"/>
      <c r="H45" s="3" cm="1">
        <f t="array" ref="H45">_xlfn.IFS(B45=1,K$4,C45=1,L$4,D45=1,M$4,E45=1,N$4,F45=1,O$4,G45=1,P$4,COUNTBLANK(B46:G46)&gt;5," ")</f>
        <v>2</v>
      </c>
    </row>
    <row r="46" spans="1:8" x14ac:dyDescent="0.3">
      <c r="A46" s="4" t="s">
        <v>51</v>
      </c>
      <c r="B46" s="3"/>
      <c r="C46" s="3">
        <v>1</v>
      </c>
      <c r="D46" s="3"/>
      <c r="E46" s="3"/>
      <c r="F46" s="3"/>
      <c r="G46" s="3"/>
      <c r="H46" s="3" cm="1">
        <f t="array" ref="H46">_xlfn.IFS(B46=1,K$4,C46=1,L$4,D46=1,M$4,E46=1,N$4,F46=1,O$4,G46=1,P$4,COUNTBLANK(B47:G47)&gt;5," ")</f>
        <v>2</v>
      </c>
    </row>
    <row r="47" spans="1:8" x14ac:dyDescent="0.3">
      <c r="A47" s="4"/>
      <c r="B47" s="3"/>
      <c r="C47" s="3"/>
      <c r="D47" s="3"/>
      <c r="E47" s="3"/>
      <c r="F47" s="3"/>
      <c r="G47" s="3"/>
      <c r="H47" s="3" t="str" cm="1">
        <f t="array" ref="H47">_xlfn.IFS(B47=1,K$4,C47=1,L$4,D47=1,M$4,E47=1,N$4,F47=1,O$4,G47=1,P$4,COUNTBLANK(B48:G48)&gt;5," ")</f>
        <v xml:space="preserve"> </v>
      </c>
    </row>
    <row r="48" spans="1:8" x14ac:dyDescent="0.3">
      <c r="A48" s="4"/>
      <c r="B48" s="3"/>
      <c r="C48" s="3"/>
      <c r="D48" s="3"/>
      <c r="E48" s="3"/>
      <c r="F48" s="3"/>
      <c r="G48" s="3"/>
      <c r="H48" s="3" t="str" cm="1">
        <f t="array" ref="H48">_xlfn.IFS(B48=1,K$4,C48=1,L$4,D48=1,M$4,E48=1,N$4,F48=1,O$4,G48=1,P$4,COUNTBLANK(B49:G49)&gt;5," ")</f>
        <v xml:space="preserve"> </v>
      </c>
    </row>
    <row r="49" spans="1:8" x14ac:dyDescent="0.3">
      <c r="A49" s="4"/>
      <c r="B49" s="3"/>
      <c r="C49" s="3"/>
      <c r="D49" s="3"/>
      <c r="E49" s="3"/>
      <c r="F49" s="3"/>
      <c r="G49" s="3"/>
      <c r="H49" s="3" t="str" cm="1">
        <f t="array" ref="H49">_xlfn.IFS(B49=1,K$4,C49=1,L$4,D49=1,M$4,E49=1,N$4,F49=1,O$4,G49=1,P$4,COUNTBLANK(B50:G50)&gt;5," ")</f>
        <v xml:space="preserve"> </v>
      </c>
    </row>
    <row r="50" spans="1:8" x14ac:dyDescent="0.3">
      <c r="A50" s="4"/>
      <c r="B50" s="3"/>
      <c r="C50" s="3"/>
      <c r="D50" s="3"/>
      <c r="E50" s="3"/>
      <c r="F50" s="3"/>
      <c r="G50" s="3"/>
      <c r="H50" s="3" t="str" cm="1">
        <f t="array" ref="H50">_xlfn.IFS(B50=1,K$4,C50=1,L$4,D50=1,M$4,E50=1,N$4,F50=1,O$4,G50=1,P$4,COUNTBLANK(B51:G51)&gt;5," ")</f>
        <v xml:space="preserve"> </v>
      </c>
    </row>
    <row r="51" spans="1:8" x14ac:dyDescent="0.3">
      <c r="A51" s="4"/>
      <c r="B51" s="3"/>
      <c r="C51" s="3"/>
      <c r="D51" s="3"/>
      <c r="E51" s="3"/>
      <c r="F51" s="3"/>
      <c r="G51" s="3"/>
      <c r="H51" s="3"/>
    </row>
    <row r="52" spans="1:8" x14ac:dyDescent="0.3">
      <c r="A52" s="4" t="s">
        <v>7</v>
      </c>
      <c r="B52" s="5"/>
      <c r="C52" s="5"/>
      <c r="D52" s="5"/>
      <c r="E52" s="5"/>
      <c r="F52" s="5"/>
      <c r="G52" s="5"/>
      <c r="H52" s="5">
        <f>SUM(H44:H51)</f>
        <v>8</v>
      </c>
    </row>
    <row r="53" spans="1:8" x14ac:dyDescent="0.3">
      <c r="A53" s="2" t="s">
        <v>52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8</v>
      </c>
      <c r="H53" s="2" t="s">
        <v>6</v>
      </c>
    </row>
    <row r="54" spans="1:8" x14ac:dyDescent="0.3">
      <c r="A54" s="4" t="s">
        <v>53</v>
      </c>
      <c r="B54" s="3"/>
      <c r="C54" s="3"/>
      <c r="D54" s="3">
        <v>1</v>
      </c>
      <c r="E54" s="3"/>
      <c r="F54" s="3"/>
      <c r="G54" s="3"/>
      <c r="H54" s="3" cm="1">
        <f t="array" ref="H54">_xlfn.IFS(B54=1,K$4,C54=1,L$4,D54=1,M$4,E54=1,N$4,F54=1,O$4,G54=1,P$4,COUNTBLANK(B55:G55)&gt;5," ")</f>
        <v>4</v>
      </c>
    </row>
    <row r="55" spans="1:8" x14ac:dyDescent="0.3">
      <c r="A55" s="4" t="s">
        <v>54</v>
      </c>
      <c r="B55" s="3"/>
      <c r="C55" s="3"/>
      <c r="D55" s="3">
        <v>1</v>
      </c>
      <c r="E55" s="3"/>
      <c r="F55" s="3"/>
      <c r="G55" s="3"/>
      <c r="H55" s="3" cm="1">
        <f t="array" ref="H55">_xlfn.IFS(B55=1,K$4,C55=1,L$4,D55=1,M$4,E55=1,N$4,F55=1,O$4,G55=1,P$4,COUNTBLANK(B56:G56)&gt;5," ")</f>
        <v>4</v>
      </c>
    </row>
    <row r="56" spans="1:8" x14ac:dyDescent="0.3">
      <c r="A56" s="4" t="s">
        <v>55</v>
      </c>
      <c r="B56" s="3"/>
      <c r="C56" s="3"/>
      <c r="D56" s="3">
        <v>1</v>
      </c>
      <c r="E56" s="3"/>
      <c r="F56" s="3"/>
      <c r="G56" s="3"/>
      <c r="H56" s="3" cm="1">
        <f t="array" ref="H56">_xlfn.IFS(B56=1,K$4,C56=1,L$4,D56=1,M$4,E56=1,N$4,F56=1,O$4,G56=1,P$4,COUNTBLANK(B57:G57)&gt;5," ")</f>
        <v>4</v>
      </c>
    </row>
    <row r="57" spans="1:8" x14ac:dyDescent="0.3">
      <c r="A57" s="4"/>
      <c r="B57" s="3"/>
      <c r="C57" s="3"/>
      <c r="D57" s="3"/>
      <c r="E57" s="3"/>
      <c r="F57" s="3"/>
      <c r="G57" s="3"/>
      <c r="H57" s="3" t="str" cm="1">
        <f t="array" ref="H57">_xlfn.IFS(B57=1,K$4,C57=1,L$4,D57=1,M$4,E57=1,N$4,F57=1,O$4,G57=1,P$4,COUNTBLANK(B58:G58)&gt;5," ")</f>
        <v xml:space="preserve"> </v>
      </c>
    </row>
    <row r="58" spans="1:8" x14ac:dyDescent="0.3">
      <c r="A58" s="4"/>
      <c r="B58" s="3"/>
      <c r="C58" s="3"/>
      <c r="D58" s="3"/>
      <c r="E58" s="3"/>
      <c r="F58" s="3"/>
      <c r="G58" s="3"/>
      <c r="H58" s="3" t="str" cm="1">
        <f t="array" ref="H58">_xlfn.IFS(B58=1,K$4,C58=1,L$4,D58=1,M$4,E58=1,N$4,F58=1,O$4,G58=1,P$4,COUNTBLANK(B59:G59)&gt;5," ")</f>
        <v xml:space="preserve"> </v>
      </c>
    </row>
    <row r="59" spans="1:8" x14ac:dyDescent="0.3">
      <c r="A59" s="4"/>
      <c r="B59" s="3"/>
      <c r="C59" s="3"/>
      <c r="D59" s="3"/>
      <c r="E59" s="3"/>
      <c r="F59" s="3"/>
      <c r="G59" s="3"/>
      <c r="H59" s="3" t="str" cm="1">
        <f t="array" ref="H59">_xlfn.IFS(B59=1,K$4,C59=1,L$4,D59=1,M$4,E59=1,N$4,F59=1,O$4,G59=1,P$4,COUNTBLANK(B60:G60)&gt;5," ")</f>
        <v xml:space="preserve"> </v>
      </c>
    </row>
    <row r="60" spans="1:8" x14ac:dyDescent="0.3">
      <c r="A60" s="4"/>
      <c r="B60" s="3"/>
      <c r="C60" s="3"/>
      <c r="D60" s="3"/>
      <c r="E60" s="3"/>
      <c r="F60" s="3"/>
      <c r="G60" s="3"/>
      <c r="H60" s="3" t="str" cm="1">
        <f t="array" ref="H60">_xlfn.IFS(B60=1,K$4,C60=1,L$4,D60=1,M$4,E60=1,N$4,F60=1,O$4,G60=1,P$4,COUNTBLANK(B61:G61)&gt;5," ")</f>
        <v xml:space="preserve"> </v>
      </c>
    </row>
    <row r="61" spans="1:8" x14ac:dyDescent="0.3">
      <c r="A61" s="4"/>
      <c r="B61" s="3"/>
      <c r="C61" s="3"/>
      <c r="D61" s="3"/>
      <c r="E61" s="3"/>
      <c r="F61" s="3"/>
      <c r="G61" s="3"/>
      <c r="H61" s="3"/>
    </row>
    <row r="62" spans="1:8" x14ac:dyDescent="0.3">
      <c r="A62" s="4" t="s">
        <v>7</v>
      </c>
      <c r="B62" s="5"/>
      <c r="C62" s="5"/>
      <c r="D62" s="5"/>
      <c r="E62" s="5"/>
      <c r="F62" s="5"/>
      <c r="G62" s="5"/>
      <c r="H62" s="5">
        <f>SUM(H54:H61)</f>
        <v>12</v>
      </c>
    </row>
  </sheetData>
  <mergeCells count="3">
    <mergeCell ref="A1:H2"/>
    <mergeCell ref="J9:M9"/>
    <mergeCell ref="J16:N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B6B7-221B-486B-85A2-CEE2DFED6D06}">
  <dimension ref="B2:I16"/>
  <sheetViews>
    <sheetView tabSelected="1" zoomScale="145" zoomScaleNormal="145" workbookViewId="0">
      <selection activeCell="H13" sqref="H13"/>
    </sheetView>
  </sheetViews>
  <sheetFormatPr baseColWidth="10" defaultRowHeight="14.4" x14ac:dyDescent="0.3"/>
  <cols>
    <col min="2" max="2" width="21.44140625" customWidth="1"/>
    <col min="9" max="9" width="24.88671875" bestFit="1" customWidth="1"/>
  </cols>
  <sheetData>
    <row r="2" spans="2:9" x14ac:dyDescent="0.3">
      <c r="H2" s="1" t="s">
        <v>23</v>
      </c>
      <c r="I2" s="9">
        <v>35</v>
      </c>
    </row>
    <row r="3" spans="2:9" x14ac:dyDescent="0.3">
      <c r="B3" s="14" t="s">
        <v>22</v>
      </c>
      <c r="C3" s="14"/>
      <c r="D3" s="14"/>
      <c r="E3" s="14"/>
      <c r="F3" s="14"/>
    </row>
    <row r="4" spans="2:9" x14ac:dyDescent="0.3">
      <c r="B4" s="6" t="s">
        <v>20</v>
      </c>
      <c r="C4" s="6">
        <v>1</v>
      </c>
      <c r="D4" s="6">
        <v>2</v>
      </c>
      <c r="E4" s="6">
        <v>3</v>
      </c>
      <c r="F4" s="6">
        <v>4</v>
      </c>
    </row>
    <row r="5" spans="2:9" x14ac:dyDescent="0.3">
      <c r="B5" s="8" t="s">
        <v>6</v>
      </c>
      <c r="C5" s="3">
        <f>Estimación!J11</f>
        <v>119</v>
      </c>
      <c r="D5" s="3">
        <f>C5/2</f>
        <v>59.5</v>
      </c>
      <c r="E5" s="3">
        <f>C5/3</f>
        <v>39.666666666666664</v>
      </c>
      <c r="F5" s="3">
        <f>C5/4</f>
        <v>29.75</v>
      </c>
    </row>
    <row r="6" spans="2:9" x14ac:dyDescent="0.3">
      <c r="B6" s="8" t="s">
        <v>11</v>
      </c>
      <c r="C6" s="3">
        <f>Estimación!K19</f>
        <v>3.71875</v>
      </c>
      <c r="D6" s="3">
        <f>Estimación!L19</f>
        <v>0.37187500000000001</v>
      </c>
      <c r="E6" s="3">
        <f>Estimación!M19</f>
        <v>0</v>
      </c>
      <c r="F6" s="3">
        <f>Estimación!N19</f>
        <v>0</v>
      </c>
    </row>
    <row r="7" spans="2:9" x14ac:dyDescent="0.3">
      <c r="B7" s="8" t="s">
        <v>12</v>
      </c>
      <c r="C7" s="3">
        <f>Estimación!K20</f>
        <v>0.74375000000000002</v>
      </c>
      <c r="D7" s="3">
        <f>Estimación!L20</f>
        <v>0</v>
      </c>
      <c r="E7" s="3">
        <f>Estimación!M20</f>
        <v>0</v>
      </c>
      <c r="F7" s="3">
        <f>Estimación!N20</f>
        <v>0</v>
      </c>
    </row>
    <row r="8" spans="2:9" x14ac:dyDescent="0.3">
      <c r="B8" s="5" t="s">
        <v>21</v>
      </c>
      <c r="C8" s="10">
        <f>C5*I2</f>
        <v>4165</v>
      </c>
      <c r="D8" s="10">
        <f>(D5*I2)*2</f>
        <v>4165</v>
      </c>
      <c r="E8" s="10">
        <f>(E5*I2)*3</f>
        <v>4165</v>
      </c>
      <c r="F8" s="10">
        <f>(F5*I2)*4</f>
        <v>4165</v>
      </c>
    </row>
    <row r="10" spans="2:9" x14ac:dyDescent="0.3">
      <c r="B10" s="14" t="s">
        <v>25</v>
      </c>
      <c r="C10" s="14"/>
      <c r="D10" s="14"/>
      <c r="E10" s="14"/>
      <c r="F10" s="14"/>
    </row>
    <row r="11" spans="2:9" x14ac:dyDescent="0.3">
      <c r="B11" s="6" t="s">
        <v>24</v>
      </c>
      <c r="C11" s="6">
        <v>1</v>
      </c>
      <c r="D11" s="6">
        <v>2</v>
      </c>
      <c r="E11" s="6">
        <v>3</v>
      </c>
      <c r="F11" s="6">
        <v>4</v>
      </c>
    </row>
    <row r="12" spans="2:9" x14ac:dyDescent="0.3">
      <c r="B12" s="8" t="s">
        <v>26</v>
      </c>
      <c r="C12" s="11">
        <f>(C8*50)/100</f>
        <v>2082.5</v>
      </c>
      <c r="D12" s="11">
        <f t="shared" ref="D12:F12" si="0">(D8*50)/100</f>
        <v>2082.5</v>
      </c>
      <c r="E12" s="11">
        <f t="shared" si="0"/>
        <v>2082.5</v>
      </c>
      <c r="F12" s="11">
        <f t="shared" si="0"/>
        <v>2082.5</v>
      </c>
    </row>
    <row r="13" spans="2:9" x14ac:dyDescent="0.3">
      <c r="B13" s="8" t="s">
        <v>27</v>
      </c>
      <c r="C13" s="11">
        <f>(C8*30)/100</f>
        <v>1249.5</v>
      </c>
      <c r="D13" s="11">
        <f t="shared" ref="D13:F13" si="1">(D8*30)/100</f>
        <v>1249.5</v>
      </c>
      <c r="E13" s="11">
        <f t="shared" si="1"/>
        <v>1249.5</v>
      </c>
      <c r="F13" s="11">
        <f t="shared" si="1"/>
        <v>1249.5</v>
      </c>
    </row>
    <row r="14" spans="2:9" x14ac:dyDescent="0.3">
      <c r="B14" s="8" t="s">
        <v>28</v>
      </c>
      <c r="C14" s="11">
        <f>(C8*10)/100</f>
        <v>416.5</v>
      </c>
      <c r="D14" s="11">
        <f t="shared" ref="D14:F14" si="2">(D8*10)/100</f>
        <v>416.5</v>
      </c>
      <c r="E14" s="11">
        <f t="shared" si="2"/>
        <v>416.5</v>
      </c>
      <c r="F14" s="11">
        <f t="shared" si="2"/>
        <v>416.5</v>
      </c>
    </row>
    <row r="15" spans="2:9" x14ac:dyDescent="0.3">
      <c r="B15" s="8" t="s">
        <v>29</v>
      </c>
      <c r="C15" s="11">
        <f>(C8*10)/100</f>
        <v>416.5</v>
      </c>
      <c r="D15" s="11">
        <f t="shared" ref="D15:F15" si="3">(D8*10)/100</f>
        <v>416.5</v>
      </c>
      <c r="E15" s="11">
        <f t="shared" si="3"/>
        <v>416.5</v>
      </c>
      <c r="F15" s="11">
        <f t="shared" si="3"/>
        <v>416.5</v>
      </c>
    </row>
    <row r="16" spans="2:9" x14ac:dyDescent="0.3">
      <c r="B16" s="5" t="s">
        <v>21</v>
      </c>
      <c r="C16" s="10">
        <f>SUM(C12:C15)</f>
        <v>4165</v>
      </c>
      <c r="D16" s="10">
        <f t="shared" ref="D16:F16" si="4">SUM(D12:D15)</f>
        <v>4165</v>
      </c>
      <c r="E16" s="10">
        <f t="shared" si="4"/>
        <v>4165</v>
      </c>
      <c r="F16" s="10">
        <f t="shared" si="4"/>
        <v>4165</v>
      </c>
    </row>
  </sheetData>
  <mergeCells count="2">
    <mergeCell ref="B3:F3"/>
    <mergeCell ref="B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Estimación</vt:lpstr>
      <vt:lpstr>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 Tech</dc:creator>
  <cp:lastModifiedBy>Cinthia</cp:lastModifiedBy>
  <dcterms:created xsi:type="dcterms:W3CDTF">2021-11-08T21:40:05Z</dcterms:created>
  <dcterms:modified xsi:type="dcterms:W3CDTF">2024-10-22T20:19:42Z</dcterms:modified>
</cp:coreProperties>
</file>