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0" windowWidth="27795" windowHeight="12345" activeTab="7"/>
  </bookViews>
  <sheets>
    <sheet name="IBGE (2)" sheetId="16" r:id="rId1"/>
    <sheet name="INSPIRE-STIBMIVB" sheetId="15" r:id="rId2"/>
    <sheet name="INSPIRE-IBSABISA" sheetId="14" r:id="rId3"/>
    <sheet name="URBIS" sheetId="13" r:id="rId4"/>
    <sheet name="BRUGIS" sheetId="5" r:id="rId5"/>
    <sheet name="BRUXELLES-MOBILITE" sheetId="9" r:id="rId6"/>
    <sheet name="CIRB" sheetId="6" r:id="rId7"/>
    <sheet name="IBGE" sheetId="7" r:id="rId8"/>
    <sheet name="IBSA" sheetId="10" r:id="rId9"/>
    <sheet name="STIB" sheetId="8" r:id="rId10"/>
    <sheet name="Tasks for organisation and CIRB" sheetId="11" r:id="rId11"/>
    <sheet name="Sheet2" sheetId="17" r:id="rId12"/>
  </sheets>
  <calcPr calcId="145621"/>
</workbook>
</file>

<file path=xl/calcChain.xml><?xml version="1.0" encoding="utf-8"?>
<calcChain xmlns="http://schemas.openxmlformats.org/spreadsheetml/2006/main">
  <c r="D36" i="10" l="1"/>
  <c r="D36" i="5" l="1"/>
  <c r="D36" i="9"/>
  <c r="C36" i="8" l="1"/>
  <c r="C36" i="10"/>
  <c r="C36" i="7"/>
  <c r="C36" i="6"/>
  <c r="D36" i="6"/>
  <c r="C36" i="9"/>
  <c r="C36" i="5"/>
  <c r="D95" i="16" l="1"/>
  <c r="D96" i="16"/>
  <c r="D99" i="16"/>
  <c r="D49" i="16"/>
  <c r="D46" i="16"/>
  <c r="D47" i="16"/>
  <c r="D48" i="16"/>
  <c r="D98" i="16"/>
  <c r="D97" i="16"/>
  <c r="D50" i="16"/>
  <c r="D62" i="16"/>
  <c r="D74" i="16"/>
  <c r="D67" i="16"/>
  <c r="D53" i="16"/>
  <c r="D81" i="16"/>
  <c r="D88" i="16"/>
  <c r="D85" i="16"/>
  <c r="D79" i="16"/>
  <c r="D91" i="16"/>
  <c r="D71" i="16"/>
  <c r="D54" i="16"/>
  <c r="D58" i="16"/>
  <c r="D94" i="16"/>
  <c r="D83" i="16"/>
  <c r="D84" i="16"/>
  <c r="D80" i="16"/>
  <c r="D87" i="16"/>
  <c r="D86" i="16"/>
  <c r="D82" i="16"/>
  <c r="D92" i="16"/>
  <c r="D65" i="16"/>
  <c r="D64" i="16"/>
  <c r="D76" i="16"/>
  <c r="D66" i="16"/>
  <c r="D72" i="16"/>
  <c r="D89" i="16"/>
  <c r="D90" i="16"/>
  <c r="D93" i="16"/>
  <c r="D60" i="16"/>
  <c r="D59" i="16"/>
  <c r="D73" i="16"/>
  <c r="D70" i="16"/>
  <c r="D69" i="16"/>
  <c r="D68" i="16"/>
  <c r="D61" i="16"/>
  <c r="D57" i="16"/>
  <c r="D56" i="16"/>
  <c r="D55" i="16"/>
  <c r="D52" i="16"/>
  <c r="D51" i="16"/>
  <c r="D77" i="16"/>
  <c r="D78" i="16"/>
  <c r="D63" i="16"/>
  <c r="D75" i="16"/>
  <c r="D40" i="16"/>
  <c r="C40" i="16"/>
  <c r="D39" i="16"/>
  <c r="C39" i="16"/>
  <c r="D38" i="16"/>
  <c r="C38" i="16"/>
  <c r="D37" i="16"/>
  <c r="C37" i="16"/>
  <c r="D36" i="16"/>
  <c r="A33" i="16"/>
  <c r="A32" i="16"/>
  <c r="A31" i="16"/>
  <c r="A30" i="16"/>
  <c r="A29" i="16"/>
  <c r="A27" i="16"/>
  <c r="A26" i="16"/>
  <c r="A25" i="16"/>
  <c r="A24" i="16"/>
  <c r="A23" i="16"/>
  <c r="A21" i="16"/>
  <c r="A20" i="16"/>
  <c r="A19" i="16"/>
  <c r="A18" i="16"/>
  <c r="A17" i="16"/>
  <c r="A14" i="16"/>
  <c r="A13" i="16"/>
  <c r="A12" i="16"/>
  <c r="A11" i="16"/>
  <c r="A10" i="16"/>
  <c r="A9" i="16"/>
  <c r="C39" i="15" l="1"/>
  <c r="D39" i="13"/>
  <c r="D39" i="14"/>
  <c r="D39" i="15"/>
  <c r="C36" i="15"/>
  <c r="C36" i="14"/>
  <c r="D57" i="15"/>
  <c r="D56" i="15"/>
  <c r="D55" i="15"/>
  <c r="D54" i="15"/>
  <c r="D53" i="15"/>
  <c r="D52" i="15"/>
  <c r="D51" i="15"/>
  <c r="D50" i="15"/>
  <c r="D49" i="15"/>
  <c r="D48" i="15"/>
  <c r="D47" i="15"/>
  <c r="D46" i="15"/>
  <c r="D40" i="15"/>
  <c r="C40" i="15"/>
  <c r="D38" i="15"/>
  <c r="C38" i="15"/>
  <c r="D37" i="15"/>
  <c r="C37" i="15"/>
  <c r="A33" i="15"/>
  <c r="A32" i="15"/>
  <c r="A31" i="15"/>
  <c r="A30" i="15"/>
  <c r="A29" i="15"/>
  <c r="A27" i="15"/>
  <c r="A26" i="15"/>
  <c r="A25" i="15"/>
  <c r="A24" i="15"/>
  <c r="A23" i="15"/>
  <c r="A21" i="15"/>
  <c r="A20" i="15"/>
  <c r="A19" i="15"/>
  <c r="A18" i="15"/>
  <c r="A17" i="15"/>
  <c r="A14" i="15"/>
  <c r="A13" i="15"/>
  <c r="A12" i="15"/>
  <c r="A11" i="15"/>
  <c r="A10" i="15"/>
  <c r="A9" i="15"/>
  <c r="C39" i="14"/>
  <c r="D57" i="14"/>
  <c r="D56" i="14"/>
  <c r="D55" i="14"/>
  <c r="D54" i="14"/>
  <c r="D53" i="14"/>
  <c r="D52" i="14"/>
  <c r="D51" i="14"/>
  <c r="D50" i="14"/>
  <c r="D49" i="14"/>
  <c r="D48" i="14"/>
  <c r="D47" i="14"/>
  <c r="D46" i="14"/>
  <c r="D40" i="14"/>
  <c r="C40" i="14"/>
  <c r="D38" i="14"/>
  <c r="C38" i="14"/>
  <c r="D37" i="14"/>
  <c r="C37" i="14"/>
  <c r="A33" i="14"/>
  <c r="A32" i="14"/>
  <c r="A31" i="14"/>
  <c r="A30" i="14"/>
  <c r="A29" i="14"/>
  <c r="A27" i="14"/>
  <c r="A26" i="14"/>
  <c r="A25" i="14"/>
  <c r="A24" i="14"/>
  <c r="A23" i="14"/>
  <c r="A21" i="14"/>
  <c r="A20" i="14"/>
  <c r="A19" i="14"/>
  <c r="A18" i="14"/>
  <c r="A17" i="14"/>
  <c r="A14" i="14"/>
  <c r="A13" i="14"/>
  <c r="A12" i="14"/>
  <c r="A11" i="14"/>
  <c r="A10" i="14"/>
  <c r="A9" i="14"/>
  <c r="C39" i="13" l="1"/>
  <c r="D36" i="8" l="1"/>
  <c r="D39" i="8"/>
  <c r="C39" i="8"/>
  <c r="C39" i="10"/>
  <c r="D39" i="10"/>
  <c r="D36" i="7"/>
  <c r="D39" i="7"/>
  <c r="C39" i="7"/>
  <c r="D39" i="6"/>
  <c r="C39" i="6"/>
  <c r="D39" i="9"/>
  <c r="C39" i="9"/>
  <c r="C39" i="5"/>
  <c r="D39" i="5"/>
  <c r="C36" i="13"/>
  <c r="D38" i="8"/>
  <c r="C38" i="8"/>
  <c r="D37" i="8"/>
  <c r="C37" i="8"/>
  <c r="D38" i="10"/>
  <c r="C38" i="10"/>
  <c r="D37" i="10"/>
  <c r="C37" i="10"/>
  <c r="D38" i="7"/>
  <c r="C38" i="7"/>
  <c r="D37" i="7"/>
  <c r="C37" i="7"/>
  <c r="D38" i="6"/>
  <c r="C38" i="6"/>
  <c r="D37" i="6"/>
  <c r="C37" i="6"/>
  <c r="D38" i="9"/>
  <c r="C38" i="9"/>
  <c r="D37" i="9"/>
  <c r="C37" i="9"/>
  <c r="D38" i="5"/>
  <c r="C38" i="5"/>
  <c r="D37" i="5"/>
  <c r="C37" i="5"/>
  <c r="D38" i="13"/>
  <c r="D37" i="13"/>
  <c r="C38" i="13"/>
  <c r="C37" i="13"/>
  <c r="D40" i="13" l="1"/>
  <c r="D57" i="13"/>
  <c r="D56" i="13"/>
  <c r="D55" i="13"/>
  <c r="D54" i="13"/>
  <c r="D53" i="13"/>
  <c r="D52" i="13"/>
  <c r="D51" i="13"/>
  <c r="D50" i="13"/>
  <c r="D49" i="13"/>
  <c r="D48" i="13"/>
  <c r="D47" i="13"/>
  <c r="D46" i="13"/>
  <c r="C40" i="13"/>
  <c r="A33" i="13"/>
  <c r="A32" i="13"/>
  <c r="A31" i="13"/>
  <c r="A30" i="13"/>
  <c r="A29" i="13"/>
  <c r="A27" i="13"/>
  <c r="A26" i="13"/>
  <c r="A25" i="13"/>
  <c r="A24" i="13"/>
  <c r="A23" i="13"/>
  <c r="A21" i="13"/>
  <c r="A20" i="13"/>
  <c r="A19" i="13"/>
  <c r="A18" i="13"/>
  <c r="A17" i="13"/>
  <c r="A14" i="13"/>
  <c r="A13" i="13"/>
  <c r="A12" i="13"/>
  <c r="A11" i="13"/>
  <c r="A10" i="13"/>
  <c r="A9" i="13"/>
  <c r="D174" i="11" l="1"/>
  <c r="D173" i="11"/>
  <c r="D172" i="11"/>
  <c r="D158" i="11"/>
  <c r="D129" i="11"/>
  <c r="D128" i="11"/>
  <c r="D127" i="11"/>
  <c r="D126" i="11"/>
  <c r="D125" i="11"/>
  <c r="D124" i="11"/>
  <c r="D123" i="11"/>
  <c r="D122" i="11"/>
  <c r="D121" i="11"/>
  <c r="D120" i="11"/>
  <c r="D119" i="11"/>
  <c r="D118" i="11"/>
  <c r="D117" i="11"/>
  <c r="D116" i="11"/>
  <c r="D115" i="11"/>
  <c r="D114" i="11"/>
  <c r="D113" i="11"/>
  <c r="D112" i="11"/>
  <c r="D111" i="11"/>
  <c r="D110" i="11"/>
  <c r="D109" i="11"/>
  <c r="D108" i="11"/>
  <c r="D94" i="11"/>
  <c r="D93" i="11"/>
  <c r="D92" i="11"/>
  <c r="D91" i="11"/>
  <c r="D90" i="11"/>
  <c r="D89" i="11"/>
  <c r="D88" i="11"/>
  <c r="D87" i="11"/>
  <c r="D86" i="11"/>
  <c r="D85" i="11"/>
  <c r="D84" i="11"/>
  <c r="D83" i="11"/>
  <c r="D82" i="11"/>
  <c r="D81" i="11"/>
  <c r="D80" i="11"/>
  <c r="D79" i="11"/>
  <c r="D78" i="11"/>
  <c r="D77" i="11"/>
  <c r="D76" i="11"/>
  <c r="D75" i="11"/>
  <c r="D74" i="11"/>
  <c r="D73" i="11"/>
  <c r="D72" i="11"/>
  <c r="D71" i="11"/>
  <c r="D70" i="11"/>
  <c r="D69" i="11"/>
  <c r="D68" i="11"/>
  <c r="D67" i="11"/>
  <c r="D52" i="11"/>
  <c r="D51" i="11"/>
  <c r="D50" i="11"/>
  <c r="D49" i="11"/>
  <c r="D48" i="11"/>
  <c r="D47" i="11"/>
  <c r="D46" i="11"/>
  <c r="D45" i="11"/>
  <c r="D31" i="11"/>
  <c r="D30" i="11"/>
  <c r="D29" i="11"/>
  <c r="D28" i="11"/>
  <c r="D27" i="11"/>
  <c r="D26" i="11"/>
  <c r="D25" i="11"/>
  <c r="D24" i="11"/>
  <c r="D23" i="11"/>
  <c r="D22" i="11"/>
  <c r="D21" i="11"/>
  <c r="D20" i="11"/>
  <c r="D19" i="11"/>
  <c r="D18" i="11"/>
  <c r="D17" i="11"/>
  <c r="D16" i="11"/>
  <c r="D15" i="11"/>
  <c r="D14" i="11"/>
  <c r="D66" i="11"/>
  <c r="A168" i="11" l="1"/>
  <c r="A153" i="11"/>
  <c r="A154" i="11"/>
  <c r="D153" i="11"/>
  <c r="E153" i="11"/>
  <c r="F153" i="11"/>
  <c r="D154" i="11"/>
  <c r="E154" i="11"/>
  <c r="F154" i="11"/>
  <c r="E168" i="11"/>
  <c r="E167" i="11"/>
  <c r="E104" i="11"/>
  <c r="E103" i="11"/>
  <c r="E62" i="11"/>
  <c r="E61" i="11"/>
  <c r="E41" i="11"/>
  <c r="E40" i="11"/>
  <c r="E10" i="11"/>
  <c r="E9" i="11"/>
  <c r="G168" i="11"/>
  <c r="G167" i="11"/>
  <c r="F168" i="11"/>
  <c r="F167" i="11"/>
  <c r="D168" i="11"/>
  <c r="D167" i="11"/>
  <c r="A167" i="11"/>
  <c r="G154" i="11"/>
  <c r="G153" i="11"/>
  <c r="A104" i="11"/>
  <c r="G104" i="11"/>
  <c r="G103" i="11"/>
  <c r="F104" i="11"/>
  <c r="D104" i="11"/>
  <c r="F103" i="11"/>
  <c r="D103" i="11"/>
  <c r="A103" i="11"/>
  <c r="G62" i="11"/>
  <c r="F62" i="11"/>
  <c r="D62" i="11"/>
  <c r="G61" i="11"/>
  <c r="F61" i="11"/>
  <c r="D61" i="11"/>
  <c r="A62" i="11"/>
  <c r="A61" i="11"/>
  <c r="G41" i="11"/>
  <c r="G40" i="11"/>
  <c r="F41" i="11"/>
  <c r="D41" i="11"/>
  <c r="F40" i="11"/>
  <c r="D40" i="11"/>
  <c r="A41" i="11"/>
  <c r="A40" i="11"/>
  <c r="G10" i="11"/>
  <c r="G9" i="11"/>
  <c r="F10" i="11"/>
  <c r="F9" i="11"/>
  <c r="D10" i="11"/>
  <c r="D9" i="11"/>
  <c r="A10" i="11"/>
  <c r="A9" i="11"/>
  <c r="D63" i="5"/>
  <c r="D62" i="5"/>
  <c r="D61" i="5"/>
  <c r="D60" i="5"/>
  <c r="D59" i="5"/>
  <c r="D58" i="5"/>
  <c r="D57" i="5"/>
  <c r="D56" i="5"/>
  <c r="D55" i="5"/>
  <c r="D54" i="5"/>
  <c r="D53" i="5"/>
  <c r="D52" i="5"/>
  <c r="D51" i="5"/>
  <c r="D50" i="5"/>
  <c r="D49" i="5"/>
  <c r="D48" i="5"/>
  <c r="D47" i="5"/>
  <c r="D46" i="5"/>
  <c r="D52" i="9"/>
  <c r="D51" i="9"/>
  <c r="D50" i="9"/>
  <c r="D49" i="9"/>
  <c r="D48" i="9"/>
  <c r="D47" i="9"/>
  <c r="D46" i="9"/>
  <c r="D66" i="7"/>
  <c r="D65" i="7"/>
  <c r="D64" i="7"/>
  <c r="D63" i="7"/>
  <c r="D62" i="7"/>
  <c r="D61" i="7"/>
  <c r="D60" i="7"/>
  <c r="D59" i="7"/>
  <c r="D58" i="7"/>
  <c r="D57" i="7"/>
  <c r="D56" i="7"/>
  <c r="D55" i="7"/>
  <c r="D54" i="7"/>
  <c r="D53" i="7"/>
  <c r="D52" i="7"/>
  <c r="D51" i="7"/>
  <c r="D50" i="7"/>
  <c r="D49" i="7"/>
  <c r="D48" i="7"/>
  <c r="D47" i="7"/>
  <c r="D46" i="7"/>
  <c r="D57" i="6"/>
  <c r="D56" i="6"/>
  <c r="D55" i="6"/>
  <c r="D54" i="6"/>
  <c r="D53" i="6"/>
  <c r="D52" i="6"/>
  <c r="D51" i="6"/>
  <c r="D50" i="6"/>
  <c r="D49" i="6"/>
  <c r="D48" i="6"/>
  <c r="D47" i="6"/>
  <c r="D46" i="6"/>
  <c r="A33" i="8" l="1"/>
  <c r="A32" i="8"/>
  <c r="A31" i="8"/>
  <c r="A30" i="8"/>
  <c r="A27" i="8"/>
  <c r="A26" i="8"/>
  <c r="A25" i="8"/>
  <c r="A24" i="8"/>
  <c r="A21" i="8"/>
  <c r="A20" i="8"/>
  <c r="A19" i="8"/>
  <c r="A18" i="8"/>
  <c r="A33" i="10"/>
  <c r="A32" i="10"/>
  <c r="A31" i="10"/>
  <c r="A30" i="10"/>
  <c r="A27" i="10"/>
  <c r="A26" i="10"/>
  <c r="A25" i="10"/>
  <c r="A24" i="10"/>
  <c r="A21" i="10"/>
  <c r="A20" i="10"/>
  <c r="A19" i="10"/>
  <c r="A18" i="10"/>
  <c r="A33" i="7"/>
  <c r="A32" i="7"/>
  <c r="A31" i="7"/>
  <c r="A30" i="7"/>
  <c r="A27" i="7"/>
  <c r="A26" i="7"/>
  <c r="A25" i="7"/>
  <c r="A24" i="7"/>
  <c r="A21" i="7"/>
  <c r="A20" i="7"/>
  <c r="A19" i="7"/>
  <c r="A18" i="7"/>
  <c r="A33" i="6"/>
  <c r="A32" i="6"/>
  <c r="A31" i="6"/>
  <c r="A30" i="6"/>
  <c r="A27" i="6"/>
  <c r="A26" i="6"/>
  <c r="A25" i="6"/>
  <c r="A24" i="6"/>
  <c r="A21" i="6"/>
  <c r="A20" i="6"/>
  <c r="A19" i="6"/>
  <c r="A18" i="6"/>
  <c r="A33" i="9"/>
  <c r="A32" i="9"/>
  <c r="A31" i="9"/>
  <c r="A30" i="9"/>
  <c r="A27" i="9"/>
  <c r="A26" i="9"/>
  <c r="A25" i="9"/>
  <c r="A24" i="9"/>
  <c r="A21" i="9"/>
  <c r="A20" i="9"/>
  <c r="A19" i="9"/>
  <c r="A18" i="9"/>
  <c r="A33" i="5"/>
  <c r="A32" i="5"/>
  <c r="A31" i="5"/>
  <c r="A30" i="5"/>
  <c r="A29" i="5"/>
  <c r="A27" i="5"/>
  <c r="A26" i="5"/>
  <c r="A25" i="5"/>
  <c r="A24" i="5"/>
  <c r="A21" i="5"/>
  <c r="A20" i="5"/>
  <c r="A19" i="5"/>
  <c r="A18" i="5"/>
  <c r="D40" i="5"/>
  <c r="C40" i="5"/>
  <c r="D40" i="9"/>
  <c r="C40" i="9"/>
  <c r="D40" i="6"/>
  <c r="C40" i="6"/>
  <c r="D40" i="7"/>
  <c r="C40" i="7"/>
  <c r="D40" i="10"/>
  <c r="C40" i="10"/>
  <c r="D40" i="8"/>
  <c r="C40" i="8"/>
  <c r="A29" i="10"/>
  <c r="A23" i="10"/>
  <c r="A17" i="10"/>
  <c r="A14" i="10"/>
  <c r="A13" i="10"/>
  <c r="A12" i="10"/>
  <c r="A11" i="10"/>
  <c r="A10" i="10"/>
  <c r="A9" i="10"/>
  <c r="A29" i="9"/>
  <c r="A23" i="9"/>
  <c r="A17" i="9"/>
  <c r="A14" i="9"/>
  <c r="A13" i="9"/>
  <c r="A12" i="9"/>
  <c r="A11" i="9"/>
  <c r="A10" i="9"/>
  <c r="A9" i="9"/>
  <c r="A29" i="8"/>
  <c r="A23" i="8"/>
  <c r="A17" i="8"/>
  <c r="A14" i="8"/>
  <c r="A13" i="8"/>
  <c r="A12" i="8"/>
  <c r="A11" i="8"/>
  <c r="A10" i="8"/>
  <c r="A9" i="8"/>
  <c r="A29" i="7"/>
  <c r="A23" i="7"/>
  <c r="A17" i="7"/>
  <c r="A14" i="7"/>
  <c r="A13" i="7"/>
  <c r="A12" i="7"/>
  <c r="A11" i="7"/>
  <c r="A10" i="7"/>
  <c r="A9" i="7"/>
  <c r="A10" i="5"/>
  <c r="A9" i="5"/>
  <c r="A9" i="6"/>
  <c r="A10" i="6"/>
  <c r="A29" i="6"/>
  <c r="A23" i="6"/>
  <c r="A17" i="6"/>
  <c r="A14" i="6"/>
  <c r="A13" i="6"/>
  <c r="A12" i="6"/>
  <c r="A11" i="6"/>
  <c r="A23" i="5"/>
  <c r="A17" i="5"/>
  <c r="A14" i="5"/>
  <c r="A13" i="5"/>
  <c r="A12" i="5"/>
  <c r="A11" i="5"/>
</calcChain>
</file>

<file path=xl/sharedStrings.xml><?xml version="1.0" encoding="utf-8"?>
<sst xmlns="http://schemas.openxmlformats.org/spreadsheetml/2006/main" count="1871" uniqueCount="448">
  <si>
    <t>Bruxelles Environnement / Leefmilieu Brussel</t>
  </si>
  <si>
    <t>http://wms.ibgebim.be/inspirefr</t>
  </si>
  <si>
    <t>http://wms.ibgebim.be/inspireeng</t>
  </si>
  <si>
    <t>http://wms.ibgebim.be/inspirenl</t>
  </si>
  <si>
    <t>http://data-mobility.irisnet.be/inspire/capabilities/fr/wms</t>
  </si>
  <si>
    <t>http://data-mobility.irisnet.be/inspire/capabilities/en/wms</t>
  </si>
  <si>
    <t>http://data-mobility.irisnet.be/inspire/capabilities/nl/wms</t>
  </si>
  <si>
    <t>CIRB / CIBG</t>
  </si>
  <si>
    <t>http://geoserver.gis.irisnet.be/ows?language=fre</t>
  </si>
  <si>
    <t>http://geoserver.gis.irisnet.be/ows?language=eng</t>
  </si>
  <si>
    <t>http://geoserver.gis.irisnet.be/ows?language=dut</t>
  </si>
  <si>
    <t>IBSA / BISA</t>
  </si>
  <si>
    <t>STIB / MIVB</t>
  </si>
  <si>
    <t>http://gis.irisnet.be/geoserver/stib_mivb/wms?language=fre</t>
  </si>
  <si>
    <t>http://gis.irisnet.be/geoserver/stib_mivb/wms?language=eng</t>
  </si>
  <si>
    <t>http://gis.irisnet.be/geoserver/stib_mivb/wms?language=dut</t>
  </si>
  <si>
    <t>Full internal capabilities URL</t>
  </si>
  <si>
    <t>Outputfolder for new metadata requests</t>
  </si>
  <si>
    <t>Folder for successful metadata requests</t>
  </si>
  <si>
    <t>Multilingual capabilities base URL</t>
  </si>
  <si>
    <t>Folder for resulting capabilities</t>
  </si>
  <si>
    <t>INSPIRE compliant parameter</t>
  </si>
  <si>
    <t>Configuration params.xls</t>
  </si>
  <si>
    <t>geonetworkBaseUrl</t>
  </si>
  <si>
    <t>http://www.geo.irisnet.be/geonetwork</t>
  </si>
  <si>
    <t>serviceFileIdentifier</t>
  </si>
  <si>
    <t>c692038f-97ad-d987-11a1-bc33-d010-5725-25d8c7af</t>
  </si>
  <si>
    <t>GeoPortail capabilities URL WMS</t>
  </si>
  <si>
    <t>GeoPortail capabilities URL WFS</t>
  </si>
  <si>
    <t>Production</t>
  </si>
  <si>
    <t>Staging</t>
  </si>
  <si>
    <t>organisationName</t>
  </si>
  <si>
    <t>Bruxelles Développement urbain / Brussel Stedelijke Ontwikkeling</t>
  </si>
  <si>
    <t>defaultLanguage</t>
  </si>
  <si>
    <t>authorityName</t>
  </si>
  <si>
    <t>authorityHref</t>
  </si>
  <si>
    <t>http://www.brugis.be</t>
  </si>
  <si>
    <t>BE.BRUGIS</t>
  </si>
  <si>
    <t>fre</t>
  </si>
  <si>
    <t>d52a665f-7b72-443a-af5f-115d726f93b7</t>
  </si>
  <si>
    <t>Translation of service tags (service.xml)</t>
  </si>
  <si>
    <t>Title</t>
  </si>
  <si>
    <t>Abstract</t>
  </si>
  <si>
    <t>Fees</t>
  </si>
  <si>
    <t>AccessConstraints</t>
  </si>
  <si>
    <t>BRUGIS WMS INSPIRE FRE</t>
  </si>
  <si>
    <t>Service de visualisation de données cartographique de Bruxelles Développement urbain pour la directive INSPIRE</t>
  </si>
  <si>
    <t>Aucune condition ne s'applique. Utilisation libre sous réserve de mentionner la source et la date de la dernière mise à jour.</t>
  </si>
  <si>
    <t>Pas de frais</t>
  </si>
  <si>
    <t>BRUGIS WMS INSPIRE DUT</t>
  </si>
  <si>
    <t>Visualisatie dienst van Brussels Stedelijke Ontwikkeling voor de richtlijn INSPIRE</t>
  </si>
  <si>
    <t>Service mapping data visualization Brussels Urban Development for INSPIRE directive</t>
  </si>
  <si>
    <t>Geen kosten</t>
  </si>
  <si>
    <t>Geen voorwaarde van toepassing. Vrij gebruik onder voorbehoud van vermelding van de bron en de datum van de laatste wijziging.</t>
  </si>
  <si>
    <t>No condition applies. Free use under the condition that the source and the latest revision date are mentioned.</t>
  </si>
  <si>
    <t>No Fees</t>
  </si>
  <si>
    <t>BRUGIS WMS INSPIRE ENG</t>
  </si>
  <si>
    <t>Tool parameters</t>
  </si>
  <si>
    <t>eng</t>
  </si>
  <si>
    <t>dut</t>
  </si>
  <si>
    <t>&lt;/Service&gt;</t>
  </si>
  <si>
    <t>Geoportal/Geonetwork</t>
  </si>
  <si>
    <t>http://www.geo.irisnetlab.be/geonetwork</t>
  </si>
  <si>
    <t>904b40ae-8c0a-8e6f-aef5-65a3-2471-37df-59af5e2f</t>
  </si>
  <si>
    <t>Old staging</t>
  </si>
  <si>
    <t>d77d4353-8930-bce1-b4ee-1b65-9800-ab17-d95a9dca</t>
  </si>
  <si>
    <t>Possible old production</t>
  </si>
  <si>
    <t>Service Web Map pour les couches de CIBG</t>
  </si>
  <si>
    <t>94dc31a2-942a-efe0-1cfb-7f5b-8ac5-3f40-8ccda6f4</t>
  </si>
  <si>
    <t>8366a92e-0529-b019-a55a-a6c0-4ad0-ee35-153e840b</t>
  </si>
  <si>
    <t>XML/XSL</t>
  </si>
  <si>
    <t>Environment (0=Staging, 1=Production)</t>
  </si>
  <si>
    <t>BRUSSELS.CIRB</t>
  </si>
  <si>
    <t>http://www.cirb.brussels</t>
  </si>
  <si>
    <t>15393f9b-bf25-3401-50a4-6f2a-5dcd-b844-09f23f8d</t>
  </si>
  <si>
    <t>Bruenvi / Service de visualisation Inspire</t>
  </si>
  <si>
    <t>Bruenvi / INSPIRE View Service</t>
  </si>
  <si>
    <t>Bruenvi / View Service for Inspire</t>
  </si>
  <si>
    <t>Visualisatie dienst van Leefmilieu Brussel voor de richtlijn INSPIRE</t>
  </si>
  <si>
    <t>Service mapping data visualization Brussels Environment for INSPIRE</t>
  </si>
  <si>
    <t>Geonetwork old capabilities URL WMS FRE</t>
  </si>
  <si>
    <t>Geonetwork old capabilities URL WMS ENG</t>
  </si>
  <si>
    <t>Geonetwork old capabilities URL WMS DUT</t>
  </si>
  <si>
    <t>http://wms.ibgebim.be/inspireeng?&amp;Service=WMS&amp;Request=Getcapabilities</t>
  </si>
  <si>
    <t>http://wms.ibgebim.be/inspirenl?&amp;Service=WMS&amp;Request=Getcapabilities</t>
  </si>
  <si>
    <t>http://geoserver.gis.irisnet.be/ows?Service=WMS&amp;Request=GetCapabilities&amp;language=fre</t>
  </si>
  <si>
    <t>http://geoserver.gis.irisnet.be/ows?Service=WMS&amp;Request=GetCapabilities&amp;language=eng</t>
  </si>
  <si>
    <t>http://geoserver.gis.irisnet.be/ows?Service=WMS&amp;Request=GetCapabilities&amp;language=dut</t>
  </si>
  <si>
    <t>http://www.geo.irisnet.be/geonetwork/wms/BRUGIS-WMS-1.3.0-static-eng.xml</t>
  </si>
  <si>
    <t>http://www.geo.irisnet.be/geonetwork/wms/BRUGIS-WMS-1.3.0-static-fre.xml</t>
  </si>
  <si>
    <t>http://www.geo.irisnet.be/geonetwork/wms/BRUGIS-WMS-1.3.0-static-dut.xml</t>
  </si>
  <si>
    <t>http://gis.irisnet.be/geoserver/stib_mivb/wms?request=getCapabilities&amp;service=wms&amp;language=fre</t>
  </si>
  <si>
    <t>http://gis.irisnet.be/geoserver/stib_mivb/wms?request=getCapabilities&amp;service=wms&amp;language=eng</t>
  </si>
  <si>
    <t>http://gis.irisnet.be/geoserver/stib_mivb/wms?request=getCapabilities&amp;service=wms&amp;language=dut</t>
  </si>
  <si>
    <t>Organisation name of last service metadata version was Bruxelles Mobilité / Mobiel Brussel but all metadata has as organisation name Bruxelles Bruxelles Mobilité / Brussel Mobiliteit</t>
  </si>
  <si>
    <t>Bruxelles Mobilité / Brussel Mobiliteit</t>
  </si>
  <si>
    <t>421b5918-1507-9c50-3a12-e1f4-1e17-41cd-0aecdd90</t>
  </si>
  <si>
    <t>http://www.geo.irisnetlab.be/geonetwork/wms/BRUGIS-WMS-1.3.0-static-fre.xml</t>
  </si>
  <si>
    <t>http://www.geo.irisnetlab.be/geonetwork/wms/BRUGIS-WMS-1.3.0-static-eng.xml</t>
  </si>
  <si>
    <t>http://www.geo.irisnetlab.be/geonetwork/wms/BRUGIS-WMS-1.3.0-static-dut.xml</t>
  </si>
  <si>
    <t>d8d5f45e-897d-cc54-fb0d-f109-8d16-c572-fa2a0fd4</t>
  </si>
  <si>
    <t>WMS Bruxelles Mobilité</t>
  </si>
  <si>
    <t>Web Map Service voor layers van Brussel Mobiliteit</t>
  </si>
  <si>
    <t>Web Map Service pour les couches de Bruxelles Mobilité</t>
  </si>
  <si>
    <t>Web Map Service for layers of Brussels Mobility</t>
  </si>
  <si>
    <t>http://data-mobility.irisnet.be/geoserver/ows?SERVICE=WMS&amp;request=GetCapabilities</t>
  </si>
  <si>
    <t>4a69ba7f-95ec-8f9a-73f5-8cda-d772-88c1-fb3a2f04</t>
  </si>
  <si>
    <t>576ff5b3-24e1-f4d6-9517-6586-e4e1-a16e-7085dda8</t>
  </si>
  <si>
    <t>STIB/MIVB WMS</t>
  </si>
  <si>
    <t>Web Map Service pour les couches de la STIB</t>
  </si>
  <si>
    <t>Web Map Service voor MIVB layers</t>
  </si>
  <si>
    <t>Web Map Service for the STIB/MIVB layers</t>
  </si>
  <si>
    <t>BE.IRISNET.STIB</t>
  </si>
  <si>
    <t>BE.IRISNET.CIRB</t>
  </si>
  <si>
    <t>http://cirb.irisnet.be</t>
  </si>
  <si>
    <t>http://environnement.irisnet.be</t>
  </si>
  <si>
    <t>BE.IRISNET.ENVIRONNEMENT</t>
  </si>
  <si>
    <t>Based on point of contact mail address</t>
  </si>
  <si>
    <t>BE.IBSA</t>
  </si>
  <si>
    <t>http://www.ibsa.be</t>
  </si>
  <si>
    <t>http://mbhg.irisnet.be</t>
  </si>
  <si>
    <t>BE.IRISNET.MBHG</t>
  </si>
  <si>
    <t>BE.BRUXELLES-MOBILITE</t>
  </si>
  <si>
    <t>http://www.bruxelles-mobilite.be</t>
  </si>
  <si>
    <t>http://stib.irisnet.be</t>
  </si>
  <si>
    <t>BE.STIB</t>
  </si>
  <si>
    <t>http://www.stib.be</t>
  </si>
  <si>
    <t>BE.IBGE</t>
  </si>
  <si>
    <t>http://www.ibge.be</t>
  </si>
  <si>
    <t>New extension</t>
  </si>
  <si>
    <t>BRUSSELS.IRISNET.CIRB</t>
  </si>
  <si>
    <t>http://cirb.irisnet.brussels</t>
  </si>
  <si>
    <t>BRUSSELS.IRISNET.ENVIRONNEMENT</t>
  </si>
  <si>
    <t>http://environnement.irisnet.brussels</t>
  </si>
  <si>
    <t>BRUSSELS.IRISNET.STIB</t>
  </si>
  <si>
    <t>http://stib.irisnet.brussels</t>
  </si>
  <si>
    <t>BRUSSELS.IRISNET.MBHG</t>
  </si>
  <si>
    <t>http://mbhg.irisnet.brussels</t>
  </si>
  <si>
    <t>http://sprb.irisnet.be</t>
  </si>
  <si>
    <t>http://gis.irisnet.be/geoserver/ibsa_bisa/wms?request=getCapabilities&amp;service=wms</t>
  </si>
  <si>
    <t>http://gis.irisnet.be/geoserver/ibsa_bisa/wms?request=getCapabilities&amp;service=wms&amp;language=DUT</t>
  </si>
  <si>
    <t>http://gis.irisnet.be/geoserver/ibsa_bisa/wms?request=getCapabilities&amp;service=wms&amp;language=ENG</t>
  </si>
  <si>
    <t>Not configured in Harvester already</t>
  </si>
  <si>
    <t>New infrastruction at CIRB</t>
  </si>
  <si>
    <t>http://wms.ibgebim.be/inspirefr?Service=WMS&amp;Request=GetCapabilities</t>
  </si>
  <si>
    <t>Created based on url, changes to the url is also a change to the identifier, camelcase censitive, i tested the change of the service parameter from WmS to WMS</t>
  </si>
  <si>
    <t>Shortname</t>
  </si>
  <si>
    <t>STIB</t>
  </si>
  <si>
    <t>BRUGIS</t>
  </si>
  <si>
    <t>BRUXELLES-MOBILITE</t>
  </si>
  <si>
    <t>CIRB</t>
  </si>
  <si>
    <t>IBGE</t>
  </si>
  <si>
    <t>IBSA</t>
  </si>
  <si>
    <t>BISA WMS</t>
  </si>
  <si>
    <t>Web Map Service voor BISA layers</t>
  </si>
  <si>
    <t>Web Map Service pour les couches IBSA</t>
  </si>
  <si>
    <t>Layers</t>
  </si>
  <si>
    <t>http://www.geo.irisnet.be/geonetwork/srv/fre/csw?Request=GetRecordById&amp;Service=CSW&amp;Version=2.0.2&amp;elementSetName=full&amp;outputSchema=http://www.isotc211.org/2005/gmd&amp;id=ed4319b7-95b1-4758-9004-081d66f1d679</t>
  </si>
  <si>
    <t>http://www.geo.irisnet.be/geonetwork/srv/fre/csw?Request=GetRecordById&amp;Service=CSW&amp;Version=2.0.2&amp;elementSetName=full&amp;outputSchema=http://www.isotc211.org/2005/gmd&amp;id=523cbba0-4373-4b61-8462-eab85c27cdb4</t>
  </si>
  <si>
    <t>http://www.geo.irisnet.be/geonetwork/srv/fre/csw?Request=GetRecordById&amp;Service=CSW&amp;Version=2.0.2&amp;elementSetName=full&amp;outputSchema=http://www.isotc211.org/2005/gmd&amp;id=1d2baa79-ff45-46e3-8200-4e8f9ee19892</t>
  </si>
  <si>
    <t>http://www.geo.irisnet.be/geonetwork/srv/fre/csw?Request=GetRecordById&amp;Service=CSW&amp;Version=2.0.2&amp;elementSetName=full&amp;outputSchema=http://www.isotc211.org/2005/gmd&amp;id=cd7ca698-975e-4ab2-babd-46581edc2eb7</t>
  </si>
  <si>
    <t>http://www.geo.irisnet.be/geonetwork/srv/fre/csw?Request=GetRecordById&amp;Service=CSW&amp;Version=2.0.2&amp;elementSetName=full&amp;outputSchema=http://www.isotc211.org/2005/gmd&amp;id=67e995a6-9326-4bd5-86ce-bbe084a52c8f</t>
  </si>
  <si>
    <t>http://www.geo.irisnet.be/geonetwork/srv/fre/csw?Request=GetRecordById&amp;Service=CSW&amp;Version=2.0.2&amp;elementSetName=full&amp;outputSchema=http://www.isotc211.org/2005/gmd&amp;id=60555a3e-8afb-496b-99c1-aa2922bc3de8</t>
  </si>
  <si>
    <t>INSPIRENL:Beschermde_Gehelen</t>
  </si>
  <si>
    <t>INSPIRENL:Beschermde_archeologische_landschappen</t>
  </si>
  <si>
    <t>INSPIRENL:Beschermde_landschappen</t>
  </si>
  <si>
    <t>INSPIRENL:Beschermde_monumenten</t>
  </si>
  <si>
    <t>INSPIREFR:Ensembles_classes</t>
  </si>
  <si>
    <t>INSPIREEN:Green_areas_with_high_biological_value</t>
  </si>
  <si>
    <t>INSPIRENL:Groengebieden_met_hoogbiologische_waarde</t>
  </si>
  <si>
    <t>INSPIREFR:Monuments_classes</t>
  </si>
  <si>
    <t>INSPIREEN:Protection_area</t>
  </si>
  <si>
    <t>INSPIREEN:Registered_archaeological_site</t>
  </si>
  <si>
    <t>INSPIREEN:Registered_complex</t>
  </si>
  <si>
    <t>INSPIREEN:Registered_monument</t>
  </si>
  <si>
    <t>INSPIREEN:Registered_site</t>
  </si>
  <si>
    <t>INSPIREFR:Sites_archeologiques_classes</t>
  </si>
  <si>
    <t>INSPIREFR:Sites_classes</t>
  </si>
  <si>
    <t>INSPIRENL:Vrijwaringzone</t>
  </si>
  <si>
    <t>INSPIREFR:Zone_de_protection</t>
  </si>
  <si>
    <t>INSPIREFR:Zones_vertes_a_haute_valeur_biologique</t>
  </si>
  <si>
    <t>Name</t>
  </si>
  <si>
    <t>Metadata url</t>
  </si>
  <si>
    <t>Inspire</t>
  </si>
  <si>
    <t>OK</t>
  </si>
  <si>
    <t>GetMap</t>
  </si>
  <si>
    <t>http://www.geo.irisnet.be/geonetwork/srv/fre/csw?Request=GetRecordById&amp;Service=CSW&amp;Version=2.0.2&amp;elementSetName=full&amp;outputSchema=http://www.isotc211.org/2005/gmd&amp;id=05882529-a99f-4768-83d2-f23ded7ef154</t>
  </si>
  <si>
    <t>http://www.geo.irisnet.be/geonetwork/srv/fre/csw?Request=GetRecordById&amp;Service=CSW&amp;Version=2.0.2&amp;elementSetName=full&amp;outputSchema=http://www.isotc211.org/2005/gmd&amp;id=6e6ce68e-a552-4513-91c6-e9b6dbd541e2</t>
  </si>
  <si>
    <t>http://www.geo.irisnet.be/geonetwork/srv/fre/csw?Request=GetRecordById&amp;Service=CSW&amp;Version=2.0.2&amp;elementSetName=full&amp;outputSchema=http://www.isotc211.org/2005/gmd&amp;id=eb87d3b5-23ea-4c81-85b0-7d21968c5ce4</t>
  </si>
  <si>
    <t>http://www.geo.irisnet.be/geonetwork/srv/fre/csw?Request=GetRecordById&amp;Service=CSW&amp;Version=2.0.2&amp;elementSetName=full&amp;outputSchema=http://www.isotc211.org/2005/gmd&amp;id=33ab10f7-7845-4e18-9354-40e83bbbe15c</t>
  </si>
  <si>
    <t>http://www.geo.irisnet.be/geonetwork/srv/fre/csw?Request=GetRecordById&amp;Service=CSW&amp;Version=2.0.2&amp;elementSetName=full&amp;outputSchema=http://www.isotc211.org/2005/gmd&amp;id=b469ad31-7cc5-42ba-bc20-ded14677f5d6</t>
  </si>
  <si>
    <t>http://www.geo.irisnet.be/geonetwork/srv/fre/csw?Request=GetRecordById&amp;Service=CSW&amp;Version=2.0.2&amp;elementSetName=full&amp;outputSchema=http://www.isotc211.org/2005/gmd&amp;id=5d68c6ff-8875-4fdc-85db-aa298d1ca072</t>
  </si>
  <si>
    <t>bm_inspire_fr:Taxi_Collecto</t>
  </si>
  <si>
    <t>bm_inspire_fr:Zones_30</t>
  </si>
  <si>
    <t>bm_inspire_fr:Tunnels</t>
  </si>
  <si>
    <t>bm_inspire_fr:Regional_roads</t>
  </si>
  <si>
    <t>bm_inspire_fr:icr</t>
  </si>
  <si>
    <t>bm_inspire_fr:Bike_Infrastructure</t>
  </si>
  <si>
    <t>bm_inspire_fr:parkings</t>
  </si>
  <si>
    <t>bm_inspire_fr:speedcameras</t>
  </si>
  <si>
    <t>urbis:URB_A_ADPT</t>
  </si>
  <si>
    <t>urbis:URB_A_BU</t>
  </si>
  <si>
    <t>urbis:URB_A_MD</t>
  </si>
  <si>
    <t>urbis:URB_A_MU</t>
  </si>
  <si>
    <t>urbis:URB_A_MY_SS</t>
  </si>
  <si>
    <t>urbis:URB_A_MZ</t>
  </si>
  <si>
    <t>urbis:URB_A_POL</t>
  </si>
  <si>
    <t>urbis:URB_A_RE</t>
  </si>
  <si>
    <t>urbis:URB_A_SN</t>
  </si>
  <si>
    <t>urbis:URB_M_RTLINE</t>
  </si>
  <si>
    <t>urbis:URB_M_TONAME_LIN</t>
  </si>
  <si>
    <t>urbis:ortho2012</t>
  </si>
  <si>
    <t>urbis:URB_A_MY_SA</t>
  </si>
  <si>
    <t>urbis:URB_A_SD</t>
  </si>
  <si>
    <t>urbis:URB_M_SHAPE</t>
  </si>
  <si>
    <t>urbis:URB_M_ZIPOINT</t>
  </si>
  <si>
    <t>urbis:URB_T_LINE</t>
  </si>
  <si>
    <t>urbis:URB_T_POINT</t>
  </si>
  <si>
    <t>urbis:URB_A_SI_POINT_VW</t>
  </si>
  <si>
    <t>urbisFR</t>
  </si>
  <si>
    <t>urbisNL</t>
  </si>
  <si>
    <t>urbis:ortho2009</t>
  </si>
  <si>
    <t>urbis:ortho2004</t>
  </si>
  <si>
    <t>urbisFRGray</t>
  </si>
  <si>
    <t>urbisNLGray</t>
  </si>
  <si>
    <t>urbis:MuNeighbour</t>
  </si>
  <si>
    <t>urbis:Highways</t>
  </si>
  <si>
    <t>BE.CIRB</t>
  </si>
  <si>
    <t>http://www.cirb.be</t>
  </si>
  <si>
    <t>http://www.geo.irisnet.be/geonetwork/srv/fre/csw?Request=GetRecordById&amp;Service=CSW&amp;Version=2.0.2&amp;elementSetName=full&amp;outputSchema=http://www.isotc211.org/2005/gmd&amp;id=espaces_verts_region_bruxelloise.xml</t>
  </si>
  <si>
    <t>http://www.geo.irisnet.be/geonetwork/srv/fre/csw?Request=GetRecordById&amp;Service=CSW&amp;Version=2.0.2&amp;elementSetName=full&amp;outputSchema=http://www.isotc211.org/2005/gmd&amp;id=fd03abe0-6cfc-4b75-a8cd-36e2c961421e</t>
  </si>
  <si>
    <t>http://www.geo.irisnet.be/geonetwork/srv/fre/csw?Request=GetRecordById&amp;Service=CSW&amp;Version=2.0.2&amp;elementSetName=full&amp;outputSchema=http://www.isotc211.org/2005/gmd&amp;id=0bacf5ca-c51d-42d2-8a5a-7519cae09564</t>
  </si>
  <si>
    <t>http://www.geo.irisnet.be/geonetwork/srv/fre/csw?Request=GetRecordById&amp;Service=CSW&amp;Version=2.0.2&amp;elementSetName=full&amp;outputSchema=http://www.isotc211.org/2005/gmd&amp;id=natura_2000_habitats.xml</t>
  </si>
  <si>
    <t>http://www.geo.irisnet.be/geonetwork/srv/fre/csw?Request=GetRecordById&amp;Service=CSW&amp;Version=2.0.2&amp;elementSetName=full&amp;outputSchema=http://www.isotc211.org/2005/gmd&amp;id=natura_2000_stations.xml</t>
  </si>
  <si>
    <t>http://www.geo.irisnet.be/geonetwork/srv/fre/csw?Request=GetRecordById&amp;Service=CSW&amp;Version=2.0.2&amp;elementSetName=full&amp;outputSchema=http://www.isotc211.org/2005/gmd&amp;id=49220e81-638b-4876-a259-dd87f0b270b1</t>
  </si>
  <si>
    <t>http://www.geo.irisnet.be/geonetwork/srv/fre/csw?Request=GetRecordById&amp;Service=CSW&amp;Version=2.0.2&amp;elementSetName=full&amp;outputSchema=http://www.isotc211.org/2005/gmd&amp;id=reseau_surv_piezo_art8.xml</t>
  </si>
  <si>
    <t>http://www.geo.irisnet.be/geonetwork/srv/fre/csw?Request=GetRecordById&amp;Service=CSW&amp;Version=2.0.2&amp;elementSetName=full&amp;outputSchema=http://www.isotc211.org/2005/gmd&amp;id=Zone1_protection_captage_galerie.xml</t>
  </si>
  <si>
    <t>http://www.geo.irisnet.be/geonetwork/srv/fre/csw?Request=GetRecordById&amp;Service=CSW&amp;Version=2.0.2&amp;elementSetName=full&amp;outputSchema=http://www.isotc211.org/2005/gmd&amp;id=Zones2_et3_protection_captage_Pg.xml</t>
  </si>
  <si>
    <t>http://www.geo.irisnet.be/geonetwork/srv/fre/csw?Request=GetRecordById&amp;Service=CSW&amp;Version=2.0.2&amp;elementSetName=full&amp;outputSchema=http://www.isotc211.org/2005/gmd&amp;id=gwb.xml</t>
  </si>
  <si>
    <t>http://www.geo.irisnet.be/geonetwork/srv/fre/csw?Request=GetRecordById&amp;Service=CSW&amp;Version=2.0.2&amp;elementSetName=full&amp;outputSchema=http://www.isotc211.org/2005/gmd&amp;id=stationsSW_qualite_phisique_chimique.xml</t>
  </si>
  <si>
    <t>http://www.geo.irisnet.be/geonetwork/srv/fre/csw?Request=GetRecordById&amp;Service=CSW&amp;Version=2.0.2&amp;elementSetName=full&amp;outputSchema=http://www.isotc211.org/2005/gmd&amp;id=stationsSW_cyprinicole.xml</t>
  </si>
  <si>
    <t>http://www.geo.irisnet.be/geonetwork/srv/fre/csw?Request=GetRecordById&amp;Service=CSW&amp;Version=2.0.2&amp;elementSetName=full&amp;outputSchema=http://www.isotc211.org/2005/gmd&amp;id=Sous_bassin_hydro.xml</t>
  </si>
  <si>
    <t>http://www.geo.irisnet.be/geonetwork/srv/fre/csw?Request=GetRecordById&amp;Service=CSW&amp;Version=2.0.2&amp;elementSetName=full&amp;outputSchema=http://www.isotc211.org/2005/gmd&amp;id=rpa.xml</t>
  </si>
  <si>
    <t>http://www.geo.irisnet.be/geonetwork/srv/fre/csw?Request=GetRecordById&amp;Service=CSW&amp;Version=2.0.2&amp;elementSetName=full&amp;outputSchema=http://www.isotc211.org/2005/gmd&amp;id=a7bcb16d-bbfb-42b9-939b-351211ef75e8</t>
  </si>
  <si>
    <t>http://www.geo.irisnet.be/geonetwork/srv/fre/csw?Request=GetRecordById&amp;Service=CSW&amp;Version=2.0.2&amp;elementSetName=full&amp;outputSchema=http://www.isotc211.org/2005/gmd&amp;id=95cb54b3-6e5f-4697-ba6d-7b2dc2f3c5c5</t>
  </si>
  <si>
    <t>http://www.geo.irisnet.be/geonetwork/srv/fre/csw?Request=GetRecordById&amp;Service=CSW&amp;Version=2.0.2&amp;elementSetName=full&amp;outputSchema=http://www.isotc211.org/2005/gmd&amp;id=2f2ab1f0-19a2-43fe-940b-8d906ac19cc7</t>
  </si>
  <si>
    <t>http://www.geo.irisnet.be/geonetwork/srv/fre/csw?Request=GetRecordById&amp;Service=CSW&amp;Version=2.0.2&amp;elementSetName=full&amp;outputSchema=http://www.isotc211.org/2005/gmd&amp;id=dd374aec-3802-4da1-8bad-59004e17460f</t>
  </si>
  <si>
    <t>http://www.geo.irisnet.be/geonetwork/srv/fre/csw?Request=GetRecordById&amp;Service=CSW&amp;Version=2.0.2&amp;elementSetName=full&amp;outputSchema=http://www.isotc211.org/2005/gmd&amp;id=stationsGW_controles_2007.xml</t>
  </si>
  <si>
    <t>http://www.geo.irisnet.be/geonetwork/srv/fre/csw?Request=GetRecordById&amp;Service=CSW&amp;Version=2.0.2&amp;elementSetName=full&amp;outputSchema=http://www.isotc211.org/2005/gmd&amp;id=96a8626e-0910-421b-8404-0b83d1740f24</t>
  </si>
  <si>
    <t>http://www.geo.irisnet.be/geonetwork/srv/fre/csw?Request=GetRecordById&amp;Service=CSW&amp;Version=2.0.2&amp;elementSetName=full&amp;outputSchema=http://www.isotc211.org/2005/gmd&amp;id=dfcb6396-9c89-4f2f-b125-6695a557a959</t>
  </si>
  <si>
    <t>bruenvi_water_bodies_surface</t>
  </si>
  <si>
    <t>bruenvi_public_green_area</t>
  </si>
  <si>
    <t>bruenvi_natural_reserve</t>
  </si>
  <si>
    <t>bruenvi_seveso_area</t>
  </si>
  <si>
    <t>bruenvi_natura_2000_habitat</t>
  </si>
  <si>
    <t>bruenvi_natura_2000_station</t>
  </si>
  <si>
    <t>bruenvi_water_singel_object</t>
  </si>
  <si>
    <t>bruenvi_water_monitoring_groundwater_quality</t>
  </si>
  <si>
    <t>bruenvi_water_protectedsite_drinking_water_gallery</t>
  </si>
  <si>
    <t>bruenvi_water_protectedsite_drinking_water</t>
  </si>
  <si>
    <t>bruenvi_water_groundwaterbody</t>
  </si>
  <si>
    <t>bruenvi_water_monitoring_river_quality_phch</t>
  </si>
  <si>
    <t>bruenvi_water_monitoring_river_fish</t>
  </si>
  <si>
    <t>bruenvi_water_watershed</t>
  </si>
  <si>
    <t>bruenvi_european_protected_areas</t>
  </si>
  <si>
    <t>bruenvi_areas_limitation_aircraft_noise</t>
  </si>
  <si>
    <t>bruenvi_protection_area_sonian_forest</t>
  </si>
  <si>
    <t>bruenvi_water_sewage_treatment</t>
  </si>
  <si>
    <t>bruenvi_water_protectedsite_drinking_water_wells</t>
  </si>
  <si>
    <t>bruenvi_water_monitoring_groundwater_level</t>
  </si>
  <si>
    <t>bruenvi_air_monitoring_stations</t>
  </si>
  <si>
    <t>bruenvi_noise_monitoring_stations</t>
  </si>
  <si>
    <t>ibsa_bisa:Morpho01_1_2011</t>
  </si>
  <si>
    <t>http://geonetwork.geobru.irisnet.be/geonetwork/srv/fre/csw?Request=GetRecordById&amp;Service=CSW&amp;Version=2.0.2&amp;elementSetName=full&amp;outputSchema=http://www.isotc211.org/2005/gmd&amp;id=3effafa7-6de4-4ea1-a7c0-e43627c10859</t>
  </si>
  <si>
    <t>http://geonetwork.geobru.irisnet.be/geonetwork/srv/fre/csw?Request=GetRecordById&amp;Service=CSW&amp;Version=2.0.2&amp;elementSetName=full&amp;outputSchema=http://www.isotc211.org/2005/gmd&amp;id=f288e3d2-7e38-40f5-a664-f0e42a499167</t>
  </si>
  <si>
    <t>http://geonetwork.geobru.irisnet.be/geonetwork/srv/fre/csw?Request=GetRecordById&amp;Service=CSW&amp;Version=2.0.2&amp;elementSetName=full&amp;outputSchema=http://www.isotc211.org/2005/gmd&amp;id=7ce782ad-0627-4ce2-a491-75058dc05f8a</t>
  </si>
  <si>
    <t>stib_mivb:ACTU_LIGNES_BRUTES</t>
  </si>
  <si>
    <t>stib_mivb:ACTU_STOPS</t>
  </si>
  <si>
    <t>stib_mivb:ACTU_GLieux</t>
  </si>
  <si>
    <t>Replaced apps/search/index.html?uuid and geobru.irisnet by correct url</t>
  </si>
  <si>
    <t>http://www.geo.irisnet.be/geonetwork/srv/eng/csw?Request=GetRecordById&amp;Service=CSW&amp;Version=2.0.2&amp;elementSetName=full&amp;outputSchema=http://www.isotc211.org/2005/gmd&amp;id=3febf25d-a21c-4e14-adee-e1b022185314</t>
  </si>
  <si>
    <t>http://www.geo.irisnet.be/geonetwork/srv/eng/csw?Request=GetRecordById&amp;Service=CSW&amp;Version=2.0.2&amp;elementSetName=full&amp;outputSchema=http://www.isotc211.org/2005/gmd&amp;id=abd786df-2ad9-4025-adde-7ded08c259d3</t>
  </si>
  <si>
    <t>http://www.geo.irisnet.be/geonetwork/srv/eng/csw?Request=GetRecordById&amp;Service=CSW&amp;Version=2.0.2&amp;elementSetName=full&amp;outputSchema=http://www.isotc211.org/2005/gmd&amp;id=9651e420-2c8d-48ec-b4a1-6a43a3f6a40f</t>
  </si>
  <si>
    <t>http://www.geo.irisnet.be/geonetwork/srv/eng/csw?Request=GetRecordById&amp;Service=CSW&amp;Version=2.0.2&amp;elementSetName=full&amp;outputSchema=http://www.isotc211.org/2005/gmd&amp;id=0e1a4a49-52af-4a1d-976a-a7d64f18204e</t>
  </si>
  <si>
    <t>http://www.geo.irisnet.be/geonetwork/srv/eng/csw?Request=GetRecordById&amp;Service=CSW&amp;Version=2.0.2&amp;elementSetName=full&amp;outputSchema=http://www.isotc211.org/2005/gmd&amp;id=85ad7f95-5b2f-4d1e-85a0-84cbf471fe4e</t>
  </si>
  <si>
    <t>http://www.geo.irisnet.be/geonetwork/srv/eng/csw?Request=GetRecordById&amp;Service=CSW&amp;Version=2.0.2&amp;elementSetName=full&amp;outputSchema=http://www.isotc211.org/2005/gmd&amp;id=3452edb8-641e-4c79-96ba-516d0119291e</t>
  </si>
  <si>
    <t>http://www.geo.irisnet.be/geonetwork/srv/eng/csw?Request=GetRecordById&amp;Service=CSW&amp;Version=2.0.2&amp;elementSetName=full&amp;outputSchema=http://www.isotc211.org/2005/gmd&amp;id=8d89a535-35b3-4ded-894d-3cf1b4bad93e</t>
  </si>
  <si>
    <t>http://www.geo.irisnet.be/geonetwork/srv/eng/csw?Request=GetRecordById&amp;Service=CSW&amp;Version=2.0.2&amp;elementSetName=full&amp;outputSchema=http://www.isotc211.org/2005/gmd&amp;id=6f340f3e-2cd9-4f22-83a1-a6933853e903</t>
  </si>
  <si>
    <t>http://www.geo.irisnet.be/geonetwork/srv/eng/csw?Request=GetRecordById&amp;Service=CSW&amp;Version=2.0.2&amp;elementSetName=full&amp;outputSchema=http://www.isotc211.org/2005/gmd&amp;id=6c5fef0f-81ac-4da9-8cdc-ad3efb945655</t>
  </si>
  <si>
    <t>http://www.geo.irisnet.be/geonetwork/srv/eng/csw?Request=GetRecordById&amp;Service=CSW&amp;Version=2.0.2&amp;elementSetName=full&amp;outputSchema=http://www.isotc211.org/2005/gmd&amp;id= 5a08229f-d2ed-4b75-b588-1b07994aacc8</t>
  </si>
  <si>
    <t>http://www.geo.irisnet.be/geonetwork/srv/eng/csw?Request=GetRecordById&amp;Service=CSW&amp;Version=2.0.2&amp;elementSetName=full&amp;outputSchema=http://www.isotc211.org/2005/gmd&amp;id=e53dea13-3be1-48dc-8d72-eeefb8f64bd2</t>
  </si>
  <si>
    <t>http://www.geo.irisnet.be/geonetwork/srv/eng/csw?Request=GetRecordById&amp;Service=CSW&amp;Version=2.0.2&amp;elementSetName=full&amp;outputSchema=http://www.isotc211.org/2005/gmd&amp;id=db2e0ac3-a8ac-464b-bfef-514dfa37d4e6</t>
  </si>
  <si>
    <t>FileIdentifier</t>
  </si>
  <si>
    <t>Replaced geonetwork.geobru.irisnet by correct url</t>
  </si>
  <si>
    <t>Replaced irisnetlab.be and geonetwork.geobru by correct url</t>
  </si>
  <si>
    <t>urbis:LabeledStreetAxe</t>
  </si>
  <si>
    <t>urbis:ortho2014</t>
  </si>
  <si>
    <t>Validation XML SPY</t>
  </si>
  <si>
    <t>Service-&gt;Name</t>
  </si>
  <si>
    <t>WMS INSPIRE must be WMS</t>
  </si>
  <si>
    <t>BE.IRISNET.SPRB</t>
  </si>
  <si>
    <t>BRUSSELS.IRISNET.SPRB</t>
  </si>
  <si>
    <t>http://sprb.irisnet.brussels</t>
  </si>
  <si>
    <t>Proposal one</t>
  </si>
  <si>
    <t>Proposal based on email address</t>
  </si>
  <si>
    <t>New domain name</t>
  </si>
  <si>
    <t>BRUSSELS.BRUGIS</t>
  </si>
  <si>
    <t>http://www.brugis.brussels</t>
  </si>
  <si>
    <t>BRUSSELS.BRUXELLES-MOBILITE</t>
  </si>
  <si>
    <t>http://www.bruxelles-mobilite.brussels</t>
  </si>
  <si>
    <t>BRUSSELS.IBGE</t>
  </si>
  <si>
    <t>http://www.ibge.brussels</t>
  </si>
  <si>
    <t>BRUSSELS.IBSA</t>
  </si>
  <si>
    <t>http://www.ibsa.brussels</t>
  </si>
  <si>
    <t>BE.IRISNET.MRBC</t>
  </si>
  <si>
    <t>http://mrbc.irisnet.be</t>
  </si>
  <si>
    <t>http://mrbc.irisnet.brussels</t>
  </si>
  <si>
    <t>BRUSSELS.IRISNET.MRBC</t>
  </si>
  <si>
    <t>BRUSSELS.STIB</t>
  </si>
  <si>
    <t>http://www.stib.brussels</t>
  </si>
  <si>
    <t>Inspire compliant</t>
  </si>
  <si>
    <t>Double style name</t>
  </si>
  <si>
    <t>Executor</t>
  </si>
  <si>
    <t>Organisation</t>
  </si>
  <si>
    <t>Validate capabilities with INSPIRE validator</t>
  </si>
  <si>
    <t>Task</t>
  </si>
  <si>
    <t>Choose one of the authority proposals</t>
  </si>
  <si>
    <t>All organisations</t>
  </si>
  <si>
    <t>Decide where the static capabilities will be hosted (geonetwork or at organisation)</t>
  </si>
  <si>
    <t>External url of new capabilities if hosted at organisation</t>
  </si>
  <si>
    <t>Complete the metadata url for the layers in red</t>
  </si>
  <si>
    <t>Validation of new capabilities after execution of all organisation tasks</t>
  </si>
  <si>
    <t>Create a button in application to regenerate fileidentifier of red fileidentifiers</t>
  </si>
  <si>
    <t>Create dataset metadata in geonetwork and complete the url for the layer in red</t>
  </si>
  <si>
    <t>Shortname and name of organisation</t>
  </si>
  <si>
    <t>Capabilities</t>
  </si>
  <si>
    <t>Authority href</t>
  </si>
  <si>
    <t>Authority name and codeSpace RS_Identifier of dataset metadata</t>
  </si>
  <si>
    <t>72098e7c-a603-6315-5704-4599-4094-d03f-5f7a0733</t>
  </si>
  <si>
    <t>Old production</t>
  </si>
  <si>
    <t>Remark</t>
  </si>
  <si>
    <t>Lignes de bus, tram et métro</t>
  </si>
  <si>
    <t>It looks like the metadata wiht title Lignes de bus, tram et métro de la STIB</t>
  </si>
  <si>
    <t>32cad93d-cb17-7681-ae54-6af4-7ee8-c10b-56794c7d</t>
  </si>
  <si>
    <t>0a77e79c-fea4-f3f1-24a8-9189-e285-b89d-a388b26a</t>
  </si>
  <si>
    <t>Solution</t>
  </si>
  <si>
    <t>Metadata Inspire compliant</t>
  </si>
  <si>
    <t>Capabilities Inspire compiiant</t>
  </si>
  <si>
    <t>(1) Styles with Title and Unique Identifier (OGC:Name)" is missing, empty or incomplete but it is required. (2) Legend URL for each style, language and dimension pairs" is missing, empty or incomplete but it is required</t>
  </si>
  <si>
    <t>(1) Legend URL for each style, language and dimension pairs" is missing, empty or incomplete but it is required</t>
  </si>
  <si>
    <t>Geonetwork other records</t>
  </si>
  <si>
    <t>Invalid urls for GetMap, GetFeatureInfo (namespace stib_mivb missing in url, causes problems in validator )</t>
  </si>
  <si>
    <t>ID</t>
  </si>
  <si>
    <t>Blocked till Organisation executes task 1001</t>
  </si>
  <si>
    <t>INSPIRE validator throws exception about mime-type of report</t>
  </si>
  <si>
    <t>9c60d124-db34-6f16-f943-35da-261a-6e64-b40e86b6</t>
  </si>
  <si>
    <t xml:space="preserve">Same dataset identifier as bruenvi_seveso_area </t>
  </si>
  <si>
    <t>37 metadata with modify date before 25-09-2015 is not linked to the capabilties and 20 of these is public data</t>
  </si>
  <si>
    <t>(1) Coordinate Reference Systems" is missing, empty or incomplete but it is required. (2) Styles with Title and Unique Identifier (OGC:Name)" is missing, empty or incomplete but it is required. (3) Legend URL for each style, language and dimension pairs" is missing, empty or incomplete but it is required</t>
  </si>
  <si>
    <t>(1) Bounding Box for each Coordinate Reference System in which the layer is available" is missing, empty or incomplete but it is required. (2) Coordinate Reference Systems" is missing, empty or incomplete but it is required. (3) Styles with Title and Unique Identifier (OGC:Name)" is missing, empty or incomplete but it is required. (4) Legend URL for each style, language and dimension pairs" is missing, empty or incomplete but it is required</t>
  </si>
  <si>
    <t>Check the remarks of the capabilities compliant columns, order could could be little different because validator remarks not always in same order as capabilties</t>
  </si>
  <si>
    <t>The element type "link" must be terminated by the matching end-tag "&lt;/link&gt;"</t>
  </si>
  <si>
    <t>http://www.geo.irisnet.be/geonetwork/srv/eng/csw?Request=GetRecordById&amp;Service=CSW&amp;Version=2.0.2&amp;elementSetName=full&amp;outputSchema=http://www.isotc211.org/2005/gmd&amp;id=05882529-a99f-4768-83d2-f23ded7ef154</t>
  </si>
  <si>
    <t>http://www.geo.irisnet.be/geonetwork/srv/eng/csw?Request=GetRecordById&amp;Service=CSW&amp;Version=2.0.2&amp;elementSetName=full&amp;outputSchema=http://www.isotc211.org/2005/gmd&amp;id=6e6ce68e-a552-4513-91c6-e9b6dbd541e2</t>
  </si>
  <si>
    <t>http://www.geo.irisnet.be/geonetwork/srv/eng/csw?Request=GetRecordById&amp;Service=CSW&amp;Version=2.0.2&amp;elementSetName=full&amp;outputSchema=http://www.isotc211.org/2005/gmd&amp;id=eb87d3b5-23ea-4c81-85b0-7d21968c5ce4</t>
  </si>
  <si>
    <t>http://www.geo.irisnet.be/geonetwork/srv/eng/csw?Request=GetRecordById&amp;Service=CSW&amp;Version=2.0.2&amp;elementSetName=full&amp;outputSchema=http://www.isotc211.org/2005/gmd&amp;id=33ab10f7-7845-4e18-9354-40e83bbbe15c</t>
  </si>
  <si>
    <t>http://www.geo.irisnet.be/geonetwork/srv/eng/csw?Request=GetRecordById&amp;Service=CSW&amp;Version=2.0.2&amp;elementSetName=full&amp;outputSchema=http://www.isotc211.org/2005/gmd&amp;id=b469ad31-7cc5-42ba-bc20-ded14677f5d6</t>
  </si>
  <si>
    <t>[main] INFO CapabilitiesTransformer - Failed to update layer bm_inspire_fr:speedcameras</t>
  </si>
  <si>
    <t>http://www.geo.irisnet.be/geonetwork/srv/eng/csw?Request=GetRecordById&amp;Service=CSW&amp;Version=2.0.2&amp;elementSetName=full&amp;outputSchema=http://www.isotc211.org/2005/gmd&amp;id=5d68c6ff-8875-4fdc-85db-aa298d1ca072</t>
  </si>
  <si>
    <t>f0561254-f643-68a9-8037-8ca7-abea-b566-092b6065</t>
  </si>
  <si>
    <t>URBIS</t>
  </si>
  <si>
    <t>Added style and legend url in static capabilities</t>
  </si>
  <si>
    <t>http://www.geo.irisnet.be/geonetwork/srv/eng/csw?Request=GetRecordById&amp;Service=CSW&amp;Version=2.0.2&amp;elementSetName=full&amp;outputSchema=http://www.isotc211.org/2005/gmd&amp;id=a85212a9-86bf-47e1-888c-be31da22f57f</t>
  </si>
  <si>
    <t>Removed space after id= in MetadataURL of capabilities in production</t>
  </si>
  <si>
    <t>Check if id of Metadataurl must be changed to 6d9d47bc-9ffd-43b0-987a-c44514887b65</t>
  </si>
  <si>
    <t>Using load balancer</t>
  </si>
  <si>
    <t>INSPIRE-STIBMIVB</t>
  </si>
  <si>
    <t>INSPIRE-IBSABISA</t>
  </si>
  <si>
    <t>http://www.geo.irisnet.be/geonetwork/srv/eng/csw?Request=GetRecordById&amp;Service=CSW&amp;Version=2.0.2&amp;elementSetName=full&amp;outputSchema=http://www.isotc211.org/2005/gmd&amp;id=48ba0b05-bc71-4012-babd-607de39b72c2</t>
  </si>
  <si>
    <t>http://www.geo.irisnet.be/geonetwork/srv/eng/csw?Request=GetRecordById&amp;Service=CSW&amp;Version=2.0.2&amp;elementSetName=full&amp;outputSchema=http://www.isotc211.org/2005/gmd&amp;id=a8dc239b-25ba-41c8-b813-87e4f3833d28</t>
  </si>
  <si>
    <t>http://www.geo.irisnet.be/geonetwork/srv/eng/csw?Request=GetRecordById&amp;Service=CSW&amp;Version=2.0.2&amp;elementSetName=full&amp;outputSchema=http://www.isotc211.org/2005/gmd&amp;id=20076be4-d04e-4f75-985d-c3fb57aef9e2</t>
  </si>
  <si>
    <t>http://www.geo.irisnet.be/geonetwork/srv/eng/csw?Request=GetRecordById&amp;Service=CSW&amp;Version=2.0.2&amp;elementSetName=full&amp;outputSchema=http://www.isotc211.org/2005/gmd&amp;id=c38ab3ad-5046-4c9d-b1fc-099e08949d7b</t>
  </si>
  <si>
    <t>http://www.geo.irisnet.be/geonetwork/srv/eng/csw?Request=GetRecordById&amp;Service=CSW&amp;Version=2.0.2&amp;elementSetName=full&amp;outputSchema=http://www.isotc211.org/2005/gmd&amp;id=96a8626e-0910-421b-8404-0b83d1740f24</t>
  </si>
  <si>
    <t>http://www.geo.irisnet.be/geonetwork/srv/eng/csw?Request=GetRecordById&amp;Service=CSW&amp;Version=2.0.2&amp;elementSetName=full&amp;outputSchema=http://www.isotc211.org/2005/gmd&amp;id=4937b126-5bbf-4493-a4e3-4c480676ed3e</t>
  </si>
  <si>
    <t>http://www.geo.irisnet.be/geonetwork/srv/eng/csw?Request=GetRecordById&amp;Service=CSW&amp;Version=2.0.2&amp;elementSetName=full&amp;outputSchema=http://www.isotc211.org/2005/gmd&amp;id=65d758d2-1a0f-4f04-93a6-8ab606d01b0f</t>
  </si>
  <si>
    <t>http://www.geo.irisnet.be/geonetwork/srv/eng/csw?Request=GetRecordById&amp;Service=CSW&amp;Version=2.0.2&amp;elementSetName=full&amp;outputSchema=http://www.isotc211.org/2005/gmd&amp;id=d11b40a3-21c7-4357-a8a3-b8b250835b10</t>
  </si>
  <si>
    <t>http://www.geo.irisnet.be/geonetwork/srv/eng/csw?Request=GetRecordById&amp;Service=CSW&amp;Version=2.0.2&amp;elementSetName=full&amp;outputSchema=http://www.isotc211.org/2005/gmd&amp;id=espaces_verts_region_bruxelloise.xml</t>
  </si>
  <si>
    <t>http://www.geo.irisnet.be/geonetwork/srv/eng/csw?Request=GetRecordById&amp;Service=CSW&amp;Version=2.0.2&amp;elementSetName=full&amp;outputSchema=http://www.isotc211.org/2005/gmd&amp;id=natura_2000_habitats.xml</t>
  </si>
  <si>
    <t>http://www.geo.irisnet.be/geonetwork/srv/eng/csw?Request=GetRecordById&amp;Service=CSW&amp;Version=2.0.2&amp;elementSetName=full&amp;outputSchema=http://www.isotc211.org/2005/gmd&amp;id=natura_2000_stations.xml</t>
  </si>
  <si>
    <t>http://www.geo.irisnet.be/geonetwork/srv/eng/csw?Request=GetRecordById&amp;Service=CSW&amp;Version=2.0.2&amp;elementSetName=full&amp;outputSchema=http://www.isotc211.org/2005/gmd&amp;id=49220e81-638b-4876-a259-dd87f0b270b1</t>
  </si>
  <si>
    <t>http://www.geo.irisnet.be/geonetwork/srv/eng/csw?Request=GetRecordById&amp;Service=CSW&amp;Version=2.0.2&amp;elementSetName=full&amp;outputSchema=http://www.isotc211.org/2005/gmd&amp;id=reseau_surv_piezo_art8.xml</t>
  </si>
  <si>
    <t>http://www.geo.irisnet.be/geonetwork/srv/eng/csw?Request=GetRecordById&amp;Service=CSW&amp;Version=2.0.2&amp;elementSetName=full&amp;outputSchema=http://www.isotc211.org/2005/gmd&amp;id=Zone1_protection_captage_galerie.xml</t>
  </si>
  <si>
    <t>http://www.geo.irisnet.be/geonetwork/srv/eng/csw?Request=GetRecordById&amp;Service=CSW&amp;Version=2.0.2&amp;elementSetName=full&amp;outputSchema=http://www.isotc211.org/2005/gmd&amp;id=gwb.xml</t>
  </si>
  <si>
    <t>http://www.geo.irisnet.be/geonetwork/srv/eng/csw?Request=GetRecordById&amp;Service=CSW&amp;Version=2.0.2&amp;elementSetName=full&amp;outputSchema=http://www.isotc211.org/2005/gmd&amp;id=stationsSW_qualite_phisique_chimique.xml</t>
  </si>
  <si>
    <t>http://www.geo.irisnet.be/geonetwork/srv/eng/csw?Request=GetRecordById&amp;Service=CSW&amp;Version=2.0.2&amp;elementSetName=full&amp;outputSchema=http://www.isotc211.org/2005/gmd&amp;id=stationsSW_cyprinicole.xml</t>
  </si>
  <si>
    <t>http://www.geo.irisnet.be/geonetwork/srv/eng/csw?Request=GetRecordById&amp;Service=CSW&amp;Version=2.0.2&amp;elementSetName=full&amp;outputSchema=http://www.isotc211.org/2005/gmd&amp;id=Sous_bassin_hydro.xml</t>
  </si>
  <si>
    <t>http://www.geo.irisnet.be/geonetwork/srv/eng/csw?Request=GetRecordById&amp;Service=CSW&amp;Version=2.0.2&amp;elementSetName=full&amp;outputSchema=http://www.isotc211.org/2005/gmd&amp;id=rpa.xml</t>
  </si>
  <si>
    <t>http://www.geo.irisnet.be/geonetwork/srv/eng/csw?Request=GetRecordById&amp;Service=CSW&amp;Version=2.0.2&amp;elementSetName=full&amp;outputSchema=http://www.isotc211.org/2005/gmd&amp;id=dd374aec-3802-4da1-8bad-59004e17460f</t>
  </si>
  <si>
    <t>http://www.geo.irisnet.be/geonetwork/srv/eng/csw?Request=GetRecordById&amp;Service=CSW&amp;Version=2.0.2&amp;elementSetName=full&amp;outputSchema=http://www.isotc211.org/2005/gmd&amp;id=dfcb6396-9c89-4f2f-b125-6695a557a959</t>
  </si>
  <si>
    <t>bruenvi_sensitivity_class</t>
  </si>
  <si>
    <t>bruenvi_natura_2000_buffer</t>
  </si>
  <si>
    <t>bruenvi_sustainable_neighborhood_zone</t>
  </si>
  <si>
    <t>bruenvi_sustainable_neighborhood</t>
  </si>
  <si>
    <t>bruenvi_accomodation_clef_verte</t>
  </si>
  <si>
    <t>bruenvi_accomodation_ecolabel</t>
  </si>
  <si>
    <t>bruenvi_ecolabel_firm</t>
  </si>
  <si>
    <t>bruenvi_kitchen_garden</t>
  </si>
  <si>
    <t>bruenvi_park_design_2012</t>
  </si>
  <si>
    <t>bruenvi_poi_greenway</t>
  </si>
  <si>
    <t>bruenvi_royal_parks_walk</t>
  </si>
  <si>
    <t>bruenvi_schools_in_environmental_action</t>
  </si>
  <si>
    <t>bruenvi_member_of_SERD_network</t>
  </si>
  <si>
    <t>BELGIUM rail road</t>
  </si>
  <si>
    <t>sncb_ligne_voy_Belg</t>
  </si>
  <si>
    <t>sncb_ligne_voy_BX</t>
  </si>
  <si>
    <t>BELGIUM Airport</t>
  </si>
  <si>
    <t>Airport_softsurfaces</t>
  </si>
  <si>
    <t>Airport_runway</t>
  </si>
  <si>
    <t>BELGIUM highways</t>
  </si>
  <si>
    <t>Topographic_Wetness_Index</t>
  </si>
  <si>
    <t>parcelle_cadastrale_2014</t>
  </si>
  <si>
    <t>inventaire_etat_sol_public</t>
  </si>
  <si>
    <t>bruenvi_batex</t>
  </si>
  <si>
    <t>bruenvi_compost</t>
  </si>
  <si>
    <t>bruenvi_forest_path</t>
  </si>
  <si>
    <t>bruenvi_greenway</t>
  </si>
  <si>
    <t>bruenvi_playground</t>
  </si>
  <si>
    <t>bruenvi_water_protectedsite_drinking_buffer2km</t>
  </si>
  <si>
    <t>bruenvi_water_river_cover</t>
  </si>
  <si>
    <t>bruenvi_water_river_open</t>
  </si>
  <si>
    <t>bruenvi_water_surface</t>
  </si>
  <si>
    <t>http://www.geo.irisnet.be/geonetwork/srv/eng/csw?Request=GetRecordById&amp;Service=CSW&amp;Version=2.0.2&amp;elementSetName=full&amp;outputSchema=http://www.isotc211.org/2005/gmd&amp;id=Zones2_et3_protection_captage_Pg.xml</t>
  </si>
  <si>
    <t>http://wms.ibgebim.be/ibgewms?FORMAT=image/png&amp;CRS=CRS:84&amp;SRSKEY=CRS&amp;STYLES=&amp;WIDTH=1524&amp;HEIGHT=1524&amp;LAYERS=bruenvi_water_singel_object&amp;PROJECTION=CRS:84&amp;REQUEST=GetMap&amp;BBOX=4.23825,50.7645,4.49891,50.9066&amp;VERSION=1.3.0&amp;SERVICE=WMS&amp;TRANSPARENT=TRUE" </t>
  </si>
  <si>
    <t>http://wms.ibgebim.be/ibgewms?FORMAT=image/png&amp;CRS=CRS:84&amp;SRSKEY=CRS&amp;STYLES=&amp;WIDTH=1524&amp;HEIGHT=1524&amp;LAYERS=Bruxelles%20Environnement%20/%20Leefmilieu%20Brussel%20&amp;PROJECTION=CRS:84&amp;REQUEST=GetMap&amp;BBOX=4.23825,50.7645,4.49891,50.9066&amp;VERSION=1.3.0&amp;SERVICE=WMS&amp;TRANSPARENT=TRUE</t>
  </si>
  <si>
    <t>MIVB WMS</t>
  </si>
  <si>
    <t>WMS STIB</t>
  </si>
  <si>
    <t>WMS CIRB</t>
  </si>
  <si>
    <t>Service Web Map pour les couches de CIRB</t>
  </si>
  <si>
    <t>CIBG WMS</t>
  </si>
  <si>
    <t>Web Map Service voor CIBG layers</t>
  </si>
  <si>
    <t>CIRB/CIBG WMS</t>
  </si>
  <si>
    <t>Web Map Service for the CIRB/CIBG layers</t>
  </si>
  <si>
    <t>Brussel Mobiliteit WMS</t>
  </si>
  <si>
    <t>Brussels Mobility WMS</t>
  </si>
  <si>
    <t>WMS IBSA</t>
  </si>
  <si>
    <t>Web Map Service for the IBSA/BISA layers</t>
  </si>
  <si>
    <t>IBSA/BISA WMS</t>
  </si>
  <si>
    <t>Service de visualisation de Bruxelles Environnement pour la directive INSPIRE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</si>
</sst>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rgb="FF006100"/>
      <name val="Calibri"/>
      <family val="2"/>
      <scheme val="minor"/>
    </font>
    <font>
      <sz val="11"/>
      <color rgb="FF9C0006"/>
      <name val="Calibri"/>
      <family val="2"/>
      <scheme val="minor"/>
    </font>
    <font>
      <u/>
      <sz val="11"/>
      <color theme="10"/>
      <name val="Calibri"/>
      <family val="2"/>
      <scheme val="minor"/>
    </font>
    <font>
      <sz val="10"/>
      <color rgb="FF1A1AA6"/>
      <name val="Courier New"/>
      <family val="3"/>
    </font>
    <font>
      <sz val="11"/>
      <color theme="1"/>
      <name val="Calibri"/>
      <family val="2"/>
      <scheme val="minor"/>
    </font>
    <font>
      <b/>
      <sz val="11"/>
      <color theme="1"/>
      <name val="Calibri"/>
      <family val="2"/>
      <scheme val="minor"/>
    </font>
    <font>
      <b/>
      <sz val="11"/>
      <color rgb="FF006100"/>
      <name val="Calibri"/>
      <family val="2"/>
      <scheme val="minor"/>
    </font>
    <font>
      <sz val="11"/>
      <name val="Calibri"/>
      <family val="2"/>
      <scheme val="minor"/>
    </font>
    <font>
      <sz val="11"/>
      <name val="Calibri"/>
      <family val="2"/>
    </font>
    <font>
      <sz val="10"/>
      <color rgb="FF000000"/>
      <name val="Courier New"/>
      <family val="3"/>
    </font>
    <font>
      <sz val="11"/>
      <color rgb="FF9C6500"/>
      <name val="Calibri"/>
      <family val="2"/>
      <scheme val="minor"/>
    </font>
    <font>
      <b/>
      <sz val="9"/>
      <color rgb="FF444444"/>
      <name val="Arial"/>
      <family val="2"/>
    </font>
    <font>
      <sz val="9"/>
      <name val="Calibri"/>
      <family val="2"/>
      <scheme val="minor"/>
    </font>
    <font>
      <sz val="11"/>
      <color rgb="FF3F3F76"/>
      <name val="Calibri"/>
      <family val="2"/>
      <scheme val="minor"/>
    </font>
    <font>
      <b/>
      <sz val="14"/>
      <color rgb="FF000000"/>
      <name val="Times New Roman"/>
      <family val="1"/>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rgb="FFFFEB9C"/>
      </patternFill>
    </fill>
    <fill>
      <patternFill patternType="solid">
        <fgColor rgb="FFFFCC99"/>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
      <left style="thin">
        <color rgb="FF7F7F7F"/>
      </left>
      <right style="thin">
        <color rgb="FF7F7F7F"/>
      </right>
      <top style="thin">
        <color rgb="FF7F7F7F"/>
      </top>
      <bottom style="thin">
        <color rgb="FF7F7F7F"/>
      </bottom>
      <diagonal/>
    </border>
  </borders>
  <cellStyleXfs count="7">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pplyNumberFormat="0" applyFill="0" applyBorder="0" applyAlignment="0" applyProtection="0"/>
    <xf numFmtId="0" fontId="5" fillId="4" borderId="1" applyNumberFormat="0" applyFont="0" applyAlignment="0" applyProtection="0"/>
    <xf numFmtId="0" fontId="11" fillId="5" borderId="0" applyNumberFormat="0" applyBorder="0" applyAlignment="0" applyProtection="0"/>
    <xf numFmtId="0" fontId="14" fillId="6" borderId="16" applyNumberFormat="0" applyAlignment="0" applyProtection="0"/>
  </cellStyleXfs>
  <cellXfs count="78">
    <xf numFmtId="0" fontId="0" fillId="0" borderId="0" xfId="0"/>
    <xf numFmtId="0" fontId="3" fillId="0" borderId="0" xfId="3"/>
    <xf numFmtId="0" fontId="1" fillId="2" borderId="0" xfId="1"/>
    <xf numFmtId="0" fontId="2" fillId="3" borderId="0" xfId="2"/>
    <xf numFmtId="0" fontId="4" fillId="0" borderId="0" xfId="0" applyFont="1"/>
    <xf numFmtId="0" fontId="0" fillId="4" borderId="1" xfId="4" applyFont="1"/>
    <xf numFmtId="0" fontId="6" fillId="4" borderId="1" xfId="4" applyFont="1"/>
    <xf numFmtId="0" fontId="7" fillId="2" borderId="0" xfId="1" applyFont="1"/>
    <xf numFmtId="0" fontId="1" fillId="2" borderId="1" xfId="1" applyBorder="1"/>
    <xf numFmtId="0" fontId="1" fillId="2" borderId="0" xfId="1" applyBorder="1"/>
    <xf numFmtId="0" fontId="2" fillId="3" borderId="1" xfId="2" applyBorder="1"/>
    <xf numFmtId="0" fontId="9" fillId="0" borderId="0" xfId="0" applyFont="1"/>
    <xf numFmtId="0" fontId="8" fillId="0" borderId="0" xfId="3" applyFont="1"/>
    <xf numFmtId="0" fontId="10" fillId="0" borderId="0" xfId="0" applyFont="1"/>
    <xf numFmtId="0" fontId="1" fillId="2" borderId="2" xfId="1" applyBorder="1"/>
    <xf numFmtId="0" fontId="1" fillId="2" borderId="3" xfId="1" applyBorder="1"/>
    <xf numFmtId="0" fontId="1" fillId="2" borderId="4" xfId="1"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1" fillId="2" borderId="10" xfId="1" applyBorder="1"/>
    <xf numFmtId="0" fontId="1" fillId="2" borderId="11" xfId="1" applyBorder="1"/>
    <xf numFmtId="0" fontId="1" fillId="2" borderId="12" xfId="1" applyBorder="1"/>
    <xf numFmtId="0" fontId="0" fillId="0" borderId="2" xfId="0" applyBorder="1"/>
    <xf numFmtId="0" fontId="0" fillId="0" borderId="3" xfId="0" applyBorder="1"/>
    <xf numFmtId="0" fontId="0" fillId="0" borderId="4" xfId="0" applyBorder="1"/>
    <xf numFmtId="0" fontId="0" fillId="0" borderId="0" xfId="0" applyFill="1" applyBorder="1"/>
    <xf numFmtId="0" fontId="0" fillId="0" borderId="5" xfId="0" applyFill="1" applyBorder="1"/>
    <xf numFmtId="0" fontId="0" fillId="0" borderId="7" xfId="0" applyFill="1" applyBorder="1"/>
    <xf numFmtId="0" fontId="0" fillId="4" borderId="13" xfId="4" applyFont="1" applyBorder="1"/>
    <xf numFmtId="0" fontId="0" fillId="4" borderId="14" xfId="4" applyFont="1" applyBorder="1"/>
    <xf numFmtId="0" fontId="0" fillId="4" borderId="15" xfId="4" applyFont="1" applyBorder="1"/>
    <xf numFmtId="0" fontId="0" fillId="0" borderId="2" xfId="0" applyFill="1" applyBorder="1"/>
    <xf numFmtId="0" fontId="2" fillId="3" borderId="0" xfId="2" applyBorder="1"/>
    <xf numFmtId="0" fontId="2" fillId="3" borderId="8" xfId="2" applyBorder="1"/>
    <xf numFmtId="0" fontId="2" fillId="3" borderId="3" xfId="2" applyBorder="1"/>
    <xf numFmtId="0" fontId="11" fillId="5" borderId="0" xfId="5"/>
    <xf numFmtId="0" fontId="0" fillId="4" borderId="2" xfId="4" applyFont="1" applyBorder="1"/>
    <xf numFmtId="0" fontId="0" fillId="4" borderId="4" xfId="4" applyFont="1" applyBorder="1"/>
    <xf numFmtId="0" fontId="1" fillId="2" borderId="7" xfId="1" applyBorder="1"/>
    <xf numFmtId="0" fontId="1" fillId="2" borderId="9" xfId="1" applyBorder="1"/>
    <xf numFmtId="0" fontId="12" fillId="0" borderId="0" xfId="0" applyFont="1"/>
    <xf numFmtId="0" fontId="13" fillId="0" borderId="0" xfId="0" applyFont="1"/>
    <xf numFmtId="0" fontId="0" fillId="4" borderId="3" xfId="4" applyFont="1" applyBorder="1"/>
    <xf numFmtId="0" fontId="1" fillId="2" borderId="8" xfId="1" applyBorder="1"/>
    <xf numFmtId="49" fontId="1" fillId="2" borderId="12" xfId="1" applyNumberFormat="1" applyBorder="1" applyAlignment="1">
      <alignment wrapText="1"/>
    </xf>
    <xf numFmtId="49" fontId="0" fillId="0" borderId="6" xfId="0" applyNumberFormat="1" applyFill="1" applyBorder="1" applyAlignment="1">
      <alignment wrapText="1"/>
    </xf>
    <xf numFmtId="49" fontId="0" fillId="0" borderId="9" xfId="0" applyNumberFormat="1" applyFill="1" applyBorder="1" applyAlignment="1">
      <alignment wrapText="1"/>
    </xf>
    <xf numFmtId="49" fontId="0" fillId="0" borderId="0" xfId="0" applyNumberFormat="1" applyAlignment="1">
      <alignment wrapText="1"/>
    </xf>
    <xf numFmtId="49" fontId="1" fillId="2" borderId="11" xfId="1" applyNumberFormat="1" applyBorder="1" applyAlignment="1">
      <alignment wrapText="1"/>
    </xf>
    <xf numFmtId="49" fontId="2" fillId="3" borderId="0" xfId="2" applyNumberFormat="1" applyBorder="1" applyAlignment="1">
      <alignment wrapText="1"/>
    </xf>
    <xf numFmtId="49" fontId="2" fillId="3" borderId="8" xfId="2" applyNumberFormat="1" applyBorder="1" applyAlignment="1">
      <alignment wrapText="1"/>
    </xf>
    <xf numFmtId="49" fontId="0" fillId="0" borderId="0" xfId="0" applyNumberFormat="1" applyBorder="1" applyAlignment="1">
      <alignment wrapText="1"/>
    </xf>
    <xf numFmtId="49" fontId="1" fillId="2" borderId="3" xfId="1" applyNumberFormat="1" applyBorder="1" applyAlignment="1">
      <alignment wrapText="1"/>
    </xf>
    <xf numFmtId="49" fontId="0" fillId="4" borderId="14" xfId="4" applyNumberFormat="1" applyFont="1" applyBorder="1" applyAlignment="1">
      <alignment wrapText="1"/>
    </xf>
    <xf numFmtId="49" fontId="2" fillId="3" borderId="0" xfId="2" applyNumberFormat="1" applyAlignment="1">
      <alignment wrapText="1"/>
    </xf>
    <xf numFmtId="49" fontId="0" fillId="0" borderId="0" xfId="0" applyNumberFormat="1" applyFill="1" applyBorder="1" applyAlignment="1">
      <alignment wrapText="1"/>
    </xf>
    <xf numFmtId="49" fontId="2" fillId="3" borderId="3" xfId="2" applyNumberFormat="1" applyBorder="1" applyAlignment="1">
      <alignment wrapText="1"/>
    </xf>
    <xf numFmtId="49" fontId="1" fillId="2" borderId="4" xfId="1" applyNumberFormat="1" applyBorder="1" applyAlignment="1">
      <alignment wrapText="1"/>
    </xf>
    <xf numFmtId="49" fontId="0" fillId="0" borderId="4" xfId="0" applyNumberFormat="1" applyFill="1" applyBorder="1" applyAlignment="1">
      <alignment wrapText="1"/>
    </xf>
    <xf numFmtId="49" fontId="0" fillId="4" borderId="3" xfId="4" applyNumberFormat="1" applyFont="1" applyBorder="1" applyAlignment="1">
      <alignment wrapText="1"/>
    </xf>
    <xf numFmtId="49" fontId="1" fillId="2" borderId="8" xfId="1" applyNumberFormat="1" applyBorder="1" applyAlignment="1">
      <alignment wrapText="1"/>
    </xf>
    <xf numFmtId="0" fontId="0" fillId="0" borderId="0" xfId="0" applyAlignment="1">
      <alignment wrapText="1"/>
    </xf>
    <xf numFmtId="49" fontId="2" fillId="3" borderId="6" xfId="2" applyNumberFormat="1" applyBorder="1" applyAlignment="1">
      <alignment wrapText="1"/>
    </xf>
    <xf numFmtId="0" fontId="0" fillId="0" borderId="0" xfId="0" applyAlignment="1"/>
    <xf numFmtId="49" fontId="0" fillId="0" borderId="0" xfId="0" applyNumberFormat="1" applyAlignment="1"/>
    <xf numFmtId="0" fontId="1" fillId="2" borderId="11" xfId="1" applyBorder="1" applyAlignment="1"/>
    <xf numFmtId="0" fontId="0" fillId="0" borderId="0" xfId="0" applyBorder="1" applyAlignment="1"/>
    <xf numFmtId="0" fontId="0" fillId="0" borderId="8" xfId="0" applyBorder="1" applyAlignment="1"/>
    <xf numFmtId="0" fontId="1" fillId="2" borderId="3" xfId="1" applyBorder="1" applyAlignment="1"/>
    <xf numFmtId="0" fontId="0" fillId="4" borderId="14" xfId="4" applyFont="1" applyBorder="1" applyAlignment="1"/>
    <xf numFmtId="0" fontId="0" fillId="0" borderId="3" xfId="0" applyBorder="1" applyAlignment="1"/>
    <xf numFmtId="49" fontId="2" fillId="3" borderId="0" xfId="2" applyNumberFormat="1" applyAlignment="1"/>
    <xf numFmtId="0" fontId="14" fillId="6" borderId="16" xfId="6"/>
    <xf numFmtId="0" fontId="15" fillId="0" borderId="0" xfId="0" applyFont="1"/>
  </cellXfs>
  <cellStyles count="7">
    <cellStyle name="Bad" xfId="2" builtinId="27"/>
    <cellStyle name="Good" xfId="1" builtinId="26"/>
    <cellStyle name="Hyperlink" xfId="3" builtinId="8"/>
    <cellStyle name="Input" xfId="6" builtinId="20"/>
    <cellStyle name="Neutral" xfId="5" builtinId="28"/>
    <cellStyle name="Normal" xfId="0" builtinId="0"/>
    <cellStyle name="Note"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ibge.be/" TargetMode="External"/><Relationship Id="rId7" Type="http://schemas.openxmlformats.org/officeDocument/2006/relationships/hyperlink" Target="http://www.ibge.brussels/" TargetMode="External"/><Relationship Id="rId2" Type="http://schemas.openxmlformats.org/officeDocument/2006/relationships/hyperlink" Target="http://wms.ibgebim.be/inspirefr?SERVICE=WMS&amp;request=GetCapabilities" TargetMode="External"/><Relationship Id="rId1" Type="http://schemas.openxmlformats.org/officeDocument/2006/relationships/hyperlink" Target="http://www.geo.irisnetlab.be/geonetwork" TargetMode="External"/><Relationship Id="rId6" Type="http://schemas.openxmlformats.org/officeDocument/2006/relationships/hyperlink" Target="http://wms.ibgebim.be/inspirefr?Service=WMS&amp;Request=GetCapabilities" TargetMode="External"/><Relationship Id="rId5" Type="http://schemas.openxmlformats.org/officeDocument/2006/relationships/hyperlink" Target="http://environnement.irisnet.brussels/" TargetMode="External"/><Relationship Id="rId4" Type="http://schemas.openxmlformats.org/officeDocument/2006/relationships/hyperlink" Target="http://environnement.irisnet.be/"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tib.irisnet.be/" TargetMode="External"/><Relationship Id="rId2" Type="http://schemas.openxmlformats.org/officeDocument/2006/relationships/hyperlink" Target="http://www.stib.be/" TargetMode="External"/><Relationship Id="rId1" Type="http://schemas.openxmlformats.org/officeDocument/2006/relationships/hyperlink" Target="http://www.geo.irisnetlab.be/geonetwork" TargetMode="External"/><Relationship Id="rId6" Type="http://schemas.openxmlformats.org/officeDocument/2006/relationships/printerSettings" Target="../printerSettings/printerSettings10.bin"/><Relationship Id="rId5" Type="http://schemas.openxmlformats.org/officeDocument/2006/relationships/hyperlink" Target="http://www.stib.brussels/" TargetMode="External"/><Relationship Id="rId4" Type="http://schemas.openxmlformats.org/officeDocument/2006/relationships/hyperlink" Target="http://stib.irisnet.brussel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http://mrbc.irisnet.be/" TargetMode="External"/><Relationship Id="rId7" Type="http://schemas.openxmlformats.org/officeDocument/2006/relationships/printerSettings" Target="../printerSettings/printerSettings2.bin"/><Relationship Id="rId2" Type="http://schemas.openxmlformats.org/officeDocument/2006/relationships/hyperlink" Target="http://192.168.22.103:8080/geoserver/ows?SERVICE=WMS&amp;request=GetCapabilities" TargetMode="External"/><Relationship Id="rId1" Type="http://schemas.openxmlformats.org/officeDocument/2006/relationships/hyperlink" Target="http://www.geo.irisnetlab.be/geonetwork" TargetMode="External"/><Relationship Id="rId6" Type="http://schemas.openxmlformats.org/officeDocument/2006/relationships/hyperlink" Target="http://www.stib.be/" TargetMode="External"/><Relationship Id="rId5" Type="http://schemas.openxmlformats.org/officeDocument/2006/relationships/hyperlink" Target="http://www.ibsa.brussels/" TargetMode="External"/><Relationship Id="rId4" Type="http://schemas.openxmlformats.org/officeDocument/2006/relationships/hyperlink" Target="http://mrbc.irisnet.brussel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ibsa.be/" TargetMode="External"/><Relationship Id="rId7" Type="http://schemas.openxmlformats.org/officeDocument/2006/relationships/printerSettings" Target="../printerSettings/printerSettings3.bin"/><Relationship Id="rId2" Type="http://schemas.openxmlformats.org/officeDocument/2006/relationships/hyperlink" Target="http://192.168.22.103:8080/geoserver/ows?SERVICE=WMS&amp;request=GetCapabilities" TargetMode="External"/><Relationship Id="rId1" Type="http://schemas.openxmlformats.org/officeDocument/2006/relationships/hyperlink" Target="http://www.geo.irisnetlab.be/geonetwork" TargetMode="External"/><Relationship Id="rId6" Type="http://schemas.openxmlformats.org/officeDocument/2006/relationships/hyperlink" Target="http://www.ibsa.brussels/" TargetMode="External"/><Relationship Id="rId5" Type="http://schemas.openxmlformats.org/officeDocument/2006/relationships/hyperlink" Target="http://mrbc.irisnet.brussels/" TargetMode="External"/><Relationship Id="rId4" Type="http://schemas.openxmlformats.org/officeDocument/2006/relationships/hyperlink" Target="http://mrbc.irisnet.b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cirb.irisnet.be/" TargetMode="External"/><Relationship Id="rId7" Type="http://schemas.openxmlformats.org/officeDocument/2006/relationships/printerSettings" Target="../printerSettings/printerSettings4.bin"/><Relationship Id="rId2" Type="http://schemas.openxmlformats.org/officeDocument/2006/relationships/hyperlink" Target="http://www.cirb.be/" TargetMode="External"/><Relationship Id="rId1" Type="http://schemas.openxmlformats.org/officeDocument/2006/relationships/hyperlink" Target="http://www.geo.irisnetlab.be/geonetwork" TargetMode="External"/><Relationship Id="rId6" Type="http://schemas.openxmlformats.org/officeDocument/2006/relationships/hyperlink" Target="http://192.168.22.103:8080/geoserver/ows?SERVICE=WMS&amp;request=GetCapabilities" TargetMode="External"/><Relationship Id="rId5" Type="http://schemas.openxmlformats.org/officeDocument/2006/relationships/hyperlink" Target="http://www.cirb.brussels/" TargetMode="External"/><Relationship Id="rId4" Type="http://schemas.openxmlformats.org/officeDocument/2006/relationships/hyperlink" Target="http://cirb.irisnet.brussels/"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www.geo.irisnet.be/geonetwork/wms/BRUGIS-WMS-1.3.0-static-dut.xml" TargetMode="External"/><Relationship Id="rId7" Type="http://schemas.openxmlformats.org/officeDocument/2006/relationships/hyperlink" Target="http://www.brugis.brussels/" TargetMode="External"/><Relationship Id="rId2" Type="http://schemas.openxmlformats.org/officeDocument/2006/relationships/hyperlink" Target="http://www.geo.irisnet.be/geonetwork/wms/BRUGIS-WMS-1.3.0-static-fre.xml" TargetMode="External"/><Relationship Id="rId1" Type="http://schemas.openxmlformats.org/officeDocument/2006/relationships/hyperlink" Target="http://www.geo.irisnetlab.be/geonetwork" TargetMode="External"/><Relationship Id="rId6" Type="http://schemas.openxmlformats.org/officeDocument/2006/relationships/hyperlink" Target="http://www.brugis.be/" TargetMode="External"/><Relationship Id="rId5" Type="http://schemas.openxmlformats.org/officeDocument/2006/relationships/hyperlink" Target="http://sprb.irisnet.brussels/" TargetMode="External"/><Relationship Id="rId4" Type="http://schemas.openxmlformats.org/officeDocument/2006/relationships/hyperlink" Target="http://sprb.irisnet.be/" TargetMode="Externa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mbhg.irisnet.be/" TargetMode="External"/><Relationship Id="rId7" Type="http://schemas.openxmlformats.org/officeDocument/2006/relationships/hyperlink" Target="http://www.bruxelles-mobilite.brussels/" TargetMode="External"/><Relationship Id="rId2" Type="http://schemas.openxmlformats.org/officeDocument/2006/relationships/hyperlink" Target="http://data-mobility.irisnet.be/inspire/capabilities/fr/wms" TargetMode="External"/><Relationship Id="rId1" Type="http://schemas.openxmlformats.org/officeDocument/2006/relationships/hyperlink" Target="http://www.geo.irisnetlab.be/geonetwork" TargetMode="External"/><Relationship Id="rId6" Type="http://schemas.openxmlformats.org/officeDocument/2006/relationships/hyperlink" Target="http://data-mobility.irisnet.be/geoserver/ows?SERVICE=WMS&amp;request=GetCapabilities" TargetMode="External"/><Relationship Id="rId5" Type="http://schemas.openxmlformats.org/officeDocument/2006/relationships/hyperlink" Target="http://mbhg.irisnet.brussels/" TargetMode="External"/><Relationship Id="rId4" Type="http://schemas.openxmlformats.org/officeDocument/2006/relationships/hyperlink" Target="http://www.bruxelles-mobilite.be/" TargetMode="Externa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geoserver.gis.irisnet.be/ows?Service=WMS&amp;Request=GetCapabilities&amp;language=eng" TargetMode="External"/><Relationship Id="rId7" Type="http://schemas.openxmlformats.org/officeDocument/2006/relationships/hyperlink" Target="http://www.cirb.brussels/" TargetMode="External"/><Relationship Id="rId2" Type="http://schemas.openxmlformats.org/officeDocument/2006/relationships/hyperlink" Target="http://www.cirb.be/" TargetMode="External"/><Relationship Id="rId1" Type="http://schemas.openxmlformats.org/officeDocument/2006/relationships/hyperlink" Target="http://www.geo.irisnetlab.be/geonetwork" TargetMode="External"/><Relationship Id="rId6" Type="http://schemas.openxmlformats.org/officeDocument/2006/relationships/hyperlink" Target="http://cirb.irisnet.brussels/" TargetMode="External"/><Relationship Id="rId5" Type="http://schemas.openxmlformats.org/officeDocument/2006/relationships/hyperlink" Target="http://cirb.irisnet.be/" TargetMode="External"/><Relationship Id="rId4" Type="http://schemas.openxmlformats.org/officeDocument/2006/relationships/hyperlink" Target="http://geoserver.gis.irisnet.be/ows?Service=WMS&amp;Request=GetCapabilities&amp;language=dut"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wms.ibgebim.be/inspirefr?SERVICE=WMS&amp;request=GetCapabilities" TargetMode="External"/><Relationship Id="rId3" Type="http://schemas.openxmlformats.org/officeDocument/2006/relationships/hyperlink" Target="http://www.ibge.be/" TargetMode="External"/><Relationship Id="rId7" Type="http://schemas.openxmlformats.org/officeDocument/2006/relationships/hyperlink" Target="http://www.ibge.brussels/" TargetMode="External"/><Relationship Id="rId2" Type="http://schemas.openxmlformats.org/officeDocument/2006/relationships/hyperlink" Target="http://wms.ibgebim.be/inspirefr?SERVICE=WMS&amp;request=GetCapabilities" TargetMode="External"/><Relationship Id="rId1" Type="http://schemas.openxmlformats.org/officeDocument/2006/relationships/hyperlink" Target="http://www.geo.irisnetlab.be/geonetwork" TargetMode="External"/><Relationship Id="rId6" Type="http://schemas.openxmlformats.org/officeDocument/2006/relationships/hyperlink" Target="http://wms.ibgebim.be/inspirefr?Service=WMS&amp;Request=GetCapabilities" TargetMode="External"/><Relationship Id="rId5" Type="http://schemas.openxmlformats.org/officeDocument/2006/relationships/hyperlink" Target="http://environnement.irisnet.brussels/" TargetMode="External"/><Relationship Id="rId4" Type="http://schemas.openxmlformats.org/officeDocument/2006/relationships/hyperlink" Target="http://environnement.irisnet.be/" TargetMode="External"/><Relationship Id="rId9"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gis.irisnet.be/geoserver/ibsa_bisa/wms?request=getCapabilities&amp;service=wms&amp;language=ENG" TargetMode="External"/><Relationship Id="rId7" Type="http://schemas.openxmlformats.org/officeDocument/2006/relationships/printerSettings" Target="../printerSettings/printerSettings9.bin"/><Relationship Id="rId2" Type="http://schemas.openxmlformats.org/officeDocument/2006/relationships/hyperlink" Target="http://www.ibsa.be/" TargetMode="External"/><Relationship Id="rId1" Type="http://schemas.openxmlformats.org/officeDocument/2006/relationships/hyperlink" Target="http://www.geo.irisnetlab.be/geonetwork" TargetMode="External"/><Relationship Id="rId6" Type="http://schemas.openxmlformats.org/officeDocument/2006/relationships/hyperlink" Target="http://www.ibsa.brussels/" TargetMode="External"/><Relationship Id="rId5" Type="http://schemas.openxmlformats.org/officeDocument/2006/relationships/hyperlink" Target="http://mrbc.irisnet.brussels/" TargetMode="External"/><Relationship Id="rId4" Type="http://schemas.openxmlformats.org/officeDocument/2006/relationships/hyperlink" Target="http://mrbc.irisnet.b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
  <sheetViews>
    <sheetView topLeftCell="B65" workbookViewId="0">
      <selection activeCell="C100" sqref="C100"/>
    </sheetView>
  </sheetViews>
  <sheetFormatPr defaultRowHeight="15" x14ac:dyDescent="0.25"/>
  <cols>
    <col min="1" max="1" width="145.85546875" bestFit="1" customWidth="1"/>
    <col min="2" max="2" width="38" bestFit="1" customWidth="1"/>
    <col min="3" max="3" width="93.28515625" bestFit="1" customWidth="1"/>
    <col min="4" max="4" width="62" bestFit="1" customWidth="1"/>
    <col min="5" max="5" width="47" bestFit="1" customWidth="1"/>
    <col min="6" max="6" width="22.28515625" bestFit="1" customWidth="1"/>
  </cols>
  <sheetData>
    <row r="1" spans="1:6" x14ac:dyDescent="0.25">
      <c r="A1" s="2" t="s">
        <v>70</v>
      </c>
      <c r="B1" s="7" t="s">
        <v>61</v>
      </c>
      <c r="C1" s="8" t="s">
        <v>30</v>
      </c>
      <c r="D1" s="2" t="s">
        <v>29</v>
      </c>
    </row>
    <row r="2" spans="1:6" x14ac:dyDescent="0.25">
      <c r="A2" t="s">
        <v>71</v>
      </c>
      <c r="B2" t="s">
        <v>27</v>
      </c>
    </row>
    <row r="3" spans="1:6" x14ac:dyDescent="0.25">
      <c r="A3">
        <v>1</v>
      </c>
      <c r="B3" t="s">
        <v>28</v>
      </c>
    </row>
    <row r="4" spans="1:6" x14ac:dyDescent="0.25">
      <c r="A4" t="s">
        <v>146</v>
      </c>
    </row>
    <row r="5" spans="1:6" x14ac:dyDescent="0.25">
      <c r="A5" t="s">
        <v>151</v>
      </c>
      <c r="B5" t="s">
        <v>80</v>
      </c>
      <c r="C5" t="s">
        <v>1</v>
      </c>
      <c r="D5" s="1" t="s">
        <v>144</v>
      </c>
    </row>
    <row r="6" spans="1:6" x14ac:dyDescent="0.25">
      <c r="B6" t="s">
        <v>81</v>
      </c>
      <c r="C6" t="s">
        <v>2</v>
      </c>
      <c r="D6" t="s">
        <v>83</v>
      </c>
    </row>
    <row r="7" spans="1:6" x14ac:dyDescent="0.25">
      <c r="B7" t="s">
        <v>82</v>
      </c>
      <c r="C7" s="11" t="s">
        <v>3</v>
      </c>
      <c r="D7" t="s">
        <v>84</v>
      </c>
    </row>
    <row r="8" spans="1:6" x14ac:dyDescent="0.25">
      <c r="B8" s="8" t="s">
        <v>22</v>
      </c>
      <c r="C8" s="8" t="s">
        <v>30</v>
      </c>
      <c r="D8" s="2" t="s">
        <v>29</v>
      </c>
      <c r="E8" s="9" t="s">
        <v>64</v>
      </c>
      <c r="F8" s="9" t="s">
        <v>66</v>
      </c>
    </row>
    <row r="9" spans="1:6" x14ac:dyDescent="0.25">
      <c r="A9" t="str">
        <f>CONCATENATE("&lt;xsl:variable name=""",B9,"""&gt;",IF($A$3=0,C9,D9),"&lt;/xsl:variable&gt;")</f>
        <v>&lt;xsl:variable name="geonetworkBaseUrl"&gt;http://www.geo.irisnet.be/geonetwork&lt;/xsl:variable&gt;</v>
      </c>
      <c r="B9" t="s">
        <v>23</v>
      </c>
      <c r="C9" s="1" t="s">
        <v>62</v>
      </c>
      <c r="D9" t="s">
        <v>24</v>
      </c>
      <c r="F9" s="44"/>
    </row>
    <row r="10" spans="1:6" x14ac:dyDescent="0.25">
      <c r="A10" t="str">
        <f>CONCATENATE("&lt;xsl:variable name=""",B10,"""&gt;",IF($A$3=0,C10,D10),"&lt;/xsl:variable&gt;")</f>
        <v>&lt;xsl:variable name="serviceFileIdentifier"&gt;9c60d124-db34-6f16-f943-35da-261a-6e64-b40e86b6&lt;/xsl:variable&gt;</v>
      </c>
      <c r="B10" t="s">
        <v>25</v>
      </c>
      <c r="C10" s="3" t="s">
        <v>100</v>
      </c>
      <c r="D10" s="44" t="s">
        <v>355</v>
      </c>
      <c r="E10" s="3" t="s">
        <v>145</v>
      </c>
      <c r="F10" s="39" t="s">
        <v>74</v>
      </c>
    </row>
    <row r="11" spans="1:6" x14ac:dyDescent="0.25">
      <c r="A11" t="str">
        <f>CONCATENATE("&lt;xsl:variable name=""",B11,"""&gt;",C11,"&lt;/xsl:variable&gt;")</f>
        <v>&lt;xsl:variable name="organisationName"&gt;Bruxelles Environnement / Leefmilieu Brussel&lt;/xsl:variable&gt;</v>
      </c>
      <c r="B11" t="s">
        <v>31</v>
      </c>
      <c r="C11" t="s">
        <v>0</v>
      </c>
    </row>
    <row r="12" spans="1:6" x14ac:dyDescent="0.25">
      <c r="A12" t="str">
        <f>CONCATENATE("&lt;xsl:variable name=""",B12,"""&gt;",C12,"&lt;/xsl:variable&gt;")</f>
        <v>&lt;xsl:variable name="defaultLanguage"&gt;fre&lt;/xsl:variable&gt;</v>
      </c>
      <c r="B12" t="s">
        <v>33</v>
      </c>
      <c r="C12" t="s">
        <v>38</v>
      </c>
      <c r="D12" t="s">
        <v>129</v>
      </c>
      <c r="E12" t="s">
        <v>117</v>
      </c>
      <c r="F12" t="s">
        <v>129</v>
      </c>
    </row>
    <row r="13" spans="1:6" x14ac:dyDescent="0.25">
      <c r="A13" t="str">
        <f>CONCATENATE("&lt;xsl:variable name=""",B13,"""&gt;",C13,"&lt;/xsl:variable&gt;")</f>
        <v>&lt;xsl:variable name="authorityName"&gt;BE.IBGE&lt;/xsl:variable&gt;</v>
      </c>
      <c r="B13" t="s">
        <v>34</v>
      </c>
      <c r="C13" t="s">
        <v>127</v>
      </c>
      <c r="D13" t="s">
        <v>310</v>
      </c>
      <c r="E13" t="s">
        <v>116</v>
      </c>
      <c r="F13" t="s">
        <v>132</v>
      </c>
    </row>
    <row r="14" spans="1:6" x14ac:dyDescent="0.25">
      <c r="A14" t="str">
        <f>CONCATENATE("&lt;xsl:variable name=""",B14,"""&gt;",C14,"&lt;/xsl:variable&gt;")</f>
        <v>&lt;xsl:variable name="authorityHref"&gt;http://www.ibge.be&lt;/xsl:variable&gt;</v>
      </c>
      <c r="B14" t="s">
        <v>35</v>
      </c>
      <c r="C14" s="1" t="s">
        <v>128</v>
      </c>
      <c r="D14" s="1" t="s">
        <v>311</v>
      </c>
      <c r="E14" s="1" t="s">
        <v>115</v>
      </c>
      <c r="F14" s="1" t="s">
        <v>133</v>
      </c>
    </row>
    <row r="16" spans="1:6" x14ac:dyDescent="0.25">
      <c r="B16" s="8" t="s">
        <v>40</v>
      </c>
      <c r="C16" s="8"/>
      <c r="D16" s="8"/>
    </row>
    <row r="17" spans="1:4" x14ac:dyDescent="0.25">
      <c r="A17" t="str">
        <f>CONCATENATE("&lt;Service lang=""",B17,"""&gt;")</f>
        <v>&lt;Service lang="fre"&gt;</v>
      </c>
      <c r="B17" s="6" t="s">
        <v>38</v>
      </c>
    </row>
    <row r="18" spans="1:4" x14ac:dyDescent="0.25">
      <c r="A18" t="str">
        <f>CONCATENATE("&lt;",B18,"&gt;",C18,"&lt;/",B18,"&gt;")</f>
        <v>&lt;Title&gt;Bruenvi / Service de visualisation Inspire&lt;/Title&gt;</v>
      </c>
      <c r="B18" t="s">
        <v>41</v>
      </c>
      <c r="C18" t="s">
        <v>75</v>
      </c>
    </row>
    <row r="19" spans="1:4" x14ac:dyDescent="0.25">
      <c r="A19" t="str">
        <f>CONCATENATE("&lt;",B19,"&gt;",C19,"&lt;/",B19,"&gt;")</f>
        <v>&lt;Abstract&gt;Service Web Map pour les couches de CIBG&lt;/Abstract&gt;</v>
      </c>
      <c r="B19" t="s">
        <v>42</v>
      </c>
      <c r="C19" t="s">
        <v>67</v>
      </c>
    </row>
    <row r="20" spans="1:4" x14ac:dyDescent="0.25">
      <c r="A20" t="str">
        <f>CONCATENATE("&lt;",B20,"&gt;",C20,"&lt;/",B20,"&gt;")</f>
        <v>&lt;Fees&gt;Pas de frais&lt;/Fees&gt;</v>
      </c>
      <c r="B20" t="s">
        <v>43</v>
      </c>
      <c r="C20" t="s">
        <v>48</v>
      </c>
    </row>
    <row r="21" spans="1:4" x14ac:dyDescent="0.25">
      <c r="A21" t="str">
        <f>CONCATENATE("&lt;",B21,"&gt;",C21,"&lt;/",B21,"&gt;")</f>
        <v>&lt;AccessConstraints&gt;Aucune condition ne s'applique. Utilisation libre sous réserve de mentionner la source et la date de la dernière mise à jour.&lt;/AccessConstraints&gt;</v>
      </c>
      <c r="B21" t="s">
        <v>44</v>
      </c>
      <c r="C21" t="s">
        <v>47</v>
      </c>
    </row>
    <row r="22" spans="1:4" x14ac:dyDescent="0.25">
      <c r="A22" t="s">
        <v>60</v>
      </c>
    </row>
    <row r="23" spans="1:4" x14ac:dyDescent="0.25">
      <c r="A23" t="str">
        <f>CONCATENATE("&lt;Service lang=""",B23,"""&gt;")</f>
        <v>&lt;Service lang="eng"&gt;</v>
      </c>
      <c r="B23" s="6" t="s">
        <v>58</v>
      </c>
    </row>
    <row r="24" spans="1:4" x14ac:dyDescent="0.25">
      <c r="A24" t="str">
        <f>CONCATENATE("&lt;",B24,"&gt;",C24,"&lt;/",B24,"&gt;")</f>
        <v>&lt;Title&gt;Bruenvi / View Service for Inspire&lt;/Title&gt;</v>
      </c>
      <c r="B24" t="s">
        <v>41</v>
      </c>
      <c r="C24" t="s">
        <v>77</v>
      </c>
    </row>
    <row r="25" spans="1:4" x14ac:dyDescent="0.25">
      <c r="A25" t="str">
        <f>CONCATENATE("&lt;",B25,"&gt;",C25,"&lt;/",B25,"&gt;")</f>
        <v>&lt;Abstract&gt;Service mapping data visualization Brussels Environment for INSPIRE&lt;/Abstract&gt;</v>
      </c>
      <c r="B25" t="s">
        <v>42</v>
      </c>
      <c r="C25" t="s">
        <v>79</v>
      </c>
      <c r="D25" s="6"/>
    </row>
    <row r="26" spans="1:4" x14ac:dyDescent="0.25">
      <c r="A26" t="str">
        <f>CONCATENATE("&lt;",B26,"&gt;",C26,"&lt;/",B26,"&gt;")</f>
        <v>&lt;Fees&gt;No Fees&lt;/Fees&gt;</v>
      </c>
      <c r="B26" t="s">
        <v>43</v>
      </c>
      <c r="C26" t="s">
        <v>55</v>
      </c>
    </row>
    <row r="27" spans="1:4" x14ac:dyDescent="0.25">
      <c r="A27" t="str">
        <f>CONCATENATE("&lt;",B27,"&gt;",C27,"&lt;/",B27,"&gt;")</f>
        <v>&lt;AccessConstraints&gt;No condition applies. Free use under the condition that the source and the latest revision date are mentioned.&lt;/AccessConstraints&gt;</v>
      </c>
      <c r="B27" t="s">
        <v>44</v>
      </c>
      <c r="C27" t="s">
        <v>54</v>
      </c>
    </row>
    <row r="28" spans="1:4" x14ac:dyDescent="0.25">
      <c r="A28" t="s">
        <v>60</v>
      </c>
    </row>
    <row r="29" spans="1:4" x14ac:dyDescent="0.25">
      <c r="A29" t="str">
        <f>CONCATENATE("&lt;Service lang=""",B29,"""&gt;")</f>
        <v>&lt;Service lang="dut"&gt;</v>
      </c>
      <c r="B29" s="6" t="s">
        <v>59</v>
      </c>
    </row>
    <row r="30" spans="1:4" x14ac:dyDescent="0.25">
      <c r="A30" t="str">
        <f>CONCATENATE("&lt;",B30,"&gt;",C30,"&lt;/",B30,"&gt;")</f>
        <v>&lt;Title&gt;Bruenvi / INSPIRE View Service&lt;/Title&gt;</v>
      </c>
      <c r="B30" t="s">
        <v>41</v>
      </c>
      <c r="C30" t="s">
        <v>76</v>
      </c>
    </row>
    <row r="31" spans="1:4" x14ac:dyDescent="0.25">
      <c r="A31" t="str">
        <f>CONCATENATE("&lt;",B31,"&gt;",C31,"&lt;/",B31,"&gt;")</f>
        <v>&lt;Abstract&gt;Visualisatie dienst van Leefmilieu Brussel voor de richtlijn INSPIRE&lt;/Abstract&gt;</v>
      </c>
      <c r="B31" t="s">
        <v>42</v>
      </c>
      <c r="C31" t="s">
        <v>78</v>
      </c>
    </row>
    <row r="32" spans="1:4" x14ac:dyDescent="0.25">
      <c r="A32" t="str">
        <f>CONCATENATE("&lt;",B32,"&gt;",C32,"&lt;/",B32,"&gt;")</f>
        <v>&lt;Fees&gt;Geen kosten&lt;/Fees&gt;</v>
      </c>
      <c r="B32" t="s">
        <v>43</v>
      </c>
      <c r="C32" t="s">
        <v>52</v>
      </c>
    </row>
    <row r="33" spans="1:5" x14ac:dyDescent="0.25">
      <c r="A33" t="str">
        <f>CONCATENATE("&lt;",B33,"&gt;",C33,"&lt;/",B33,"&gt;")</f>
        <v>&lt;AccessConstraints&gt;Geen voorwaarde van toepassing. Vrij gebruik onder voorbehoud van vermelding van de bron en de datum van de laatste wijziging.&lt;/AccessConstraints&gt;</v>
      </c>
      <c r="B33" t="s">
        <v>44</v>
      </c>
      <c r="C33" t="s">
        <v>53</v>
      </c>
    </row>
    <row r="34" spans="1:5" x14ac:dyDescent="0.25">
      <c r="A34" t="s">
        <v>60</v>
      </c>
    </row>
    <row r="35" spans="1:5" x14ac:dyDescent="0.25">
      <c r="B35" s="8" t="s">
        <v>57</v>
      </c>
      <c r="C35" s="8" t="s">
        <v>30</v>
      </c>
      <c r="D35" s="2" t="s">
        <v>29</v>
      </c>
    </row>
    <row r="36" spans="1:5" x14ac:dyDescent="0.25">
      <c r="B36" t="s">
        <v>16</v>
      </c>
      <c r="C36" s="1"/>
      <c r="D36" s="1" t="str">
        <f>CONCATENATE("""","http://wms.ibgebim.be/inspirefr?SERVICE=WMS&amp;request=GetCapabilities","""")</f>
        <v>"http://wms.ibgebim.be/inspirefr?SERVICE=WMS&amp;request=GetCapabilities"</v>
      </c>
    </row>
    <row r="37" spans="1:5" x14ac:dyDescent="0.25">
      <c r="B37" t="s">
        <v>17</v>
      </c>
      <c r="C37" t="str">
        <f>CONCATENATE("output/",LOWER($A$5))</f>
        <v>output/ibge</v>
      </c>
      <c r="D37" t="str">
        <f>CONCATENATE("output/",LOWER($A$5))</f>
        <v>output/ibge</v>
      </c>
    </row>
    <row r="38" spans="1:5" x14ac:dyDescent="0.25">
      <c r="B38" t="s">
        <v>18</v>
      </c>
      <c r="C38" t="str">
        <f>CONCATENATE("input/",LOWER($A$5))</f>
        <v>input/ibge</v>
      </c>
      <c r="D38" t="str">
        <f>CONCATENATE("input/",LOWER($A$5))</f>
        <v>input/ibge</v>
      </c>
    </row>
    <row r="39" spans="1:5" x14ac:dyDescent="0.25">
      <c r="B39" t="s">
        <v>19</v>
      </c>
      <c r="C39" t="str">
        <f>CONCATENATE("""","http://www.geo.irisnetlab.be/geonetwork/wms/",LOWER($A5),"/",UPPER($A5),"-INSPIRE-WMS-","""")</f>
        <v>"http://www.geo.irisnetlab.be/geonetwork/wms/ibge/IBGE-INSPIRE-WMS-"</v>
      </c>
      <c r="D39" t="str">
        <f>CONCATENATE("""","http://www.geo.irisnet.be/geonetwork/wms/",LOWER($A5),"/",UPPER($A5),"-INSPIRE-WMS-","""")</f>
        <v>"http://www.geo.irisnet.be/geonetwork/wms/ibge/IBGE-INSPIRE-WMS-"</v>
      </c>
    </row>
    <row r="40" spans="1:5" x14ac:dyDescent="0.25">
      <c r="B40" t="s">
        <v>20</v>
      </c>
      <c r="C40" t="str">
        <f>CONCATENATE("result/",LOWER($A5))</f>
        <v>result/ibge</v>
      </c>
      <c r="D40" t="str">
        <f>CONCATENATE("result/",LOWER($A5))</f>
        <v>result/ibge</v>
      </c>
    </row>
    <row r="41" spans="1:5" x14ac:dyDescent="0.25">
      <c r="B41" t="s">
        <v>21</v>
      </c>
      <c r="C41">
        <v>1</v>
      </c>
      <c r="D41">
        <v>1</v>
      </c>
    </row>
    <row r="42" spans="1:5" x14ac:dyDescent="0.25">
      <c r="B42" t="s">
        <v>375</v>
      </c>
      <c r="C42">
        <v>0</v>
      </c>
      <c r="D42">
        <v>0</v>
      </c>
    </row>
    <row r="44" spans="1:5" x14ac:dyDescent="0.25">
      <c r="B44" s="2" t="s">
        <v>156</v>
      </c>
      <c r="C44" s="2"/>
      <c r="D44" s="2"/>
    </row>
    <row r="45" spans="1:5" x14ac:dyDescent="0.25">
      <c r="B45" s="5" t="s">
        <v>181</v>
      </c>
      <c r="C45" s="5" t="s">
        <v>183</v>
      </c>
      <c r="D45" s="5" t="s">
        <v>292</v>
      </c>
      <c r="E45" s="5" t="s">
        <v>182</v>
      </c>
    </row>
    <row r="46" spans="1:5" x14ac:dyDescent="0.25">
      <c r="B46" t="s">
        <v>417</v>
      </c>
      <c r="D46" t="str">
        <f t="shared" ref="D46:D77" si="0">IF(NOT(E46=""),MID(E46,FIND("id=",E46)+3,100),"")</f>
        <v/>
      </c>
    </row>
    <row r="47" spans="1:5" x14ac:dyDescent="0.25">
      <c r="B47" t="s">
        <v>416</v>
      </c>
      <c r="D47" t="str">
        <f t="shared" si="0"/>
        <v/>
      </c>
    </row>
    <row r="48" spans="1:5" x14ac:dyDescent="0.25">
      <c r="B48" t="s">
        <v>415</v>
      </c>
      <c r="D48" t="str">
        <f t="shared" si="0"/>
        <v/>
      </c>
    </row>
    <row r="49" spans="2:6" x14ac:dyDescent="0.25">
      <c r="B49" t="s">
        <v>418</v>
      </c>
      <c r="D49" t="str">
        <f t="shared" si="0"/>
        <v/>
      </c>
    </row>
    <row r="50" spans="2:6" x14ac:dyDescent="0.25">
      <c r="B50" t="s">
        <v>412</v>
      </c>
      <c r="D50" t="str">
        <f t="shared" si="0"/>
        <v/>
      </c>
    </row>
    <row r="51" spans="2:6" x14ac:dyDescent="0.25">
      <c r="B51" t="s">
        <v>403</v>
      </c>
      <c r="D51" t="str">
        <f t="shared" si="0"/>
        <v/>
      </c>
    </row>
    <row r="52" spans="2:6" x14ac:dyDescent="0.25">
      <c r="B52" t="s">
        <v>404</v>
      </c>
      <c r="D52" t="str">
        <f t="shared" si="0"/>
        <v/>
      </c>
    </row>
    <row r="53" spans="2:6" x14ac:dyDescent="0.25">
      <c r="B53" s="2" t="s">
        <v>270</v>
      </c>
      <c r="D53" t="str">
        <f t="shared" si="0"/>
        <v>96a8626e-0910-421b-8404-0b83d1740f24</v>
      </c>
      <c r="E53" t="s">
        <v>382</v>
      </c>
      <c r="F53" s="3" t="s">
        <v>279</v>
      </c>
    </row>
    <row r="54" spans="2:6" x14ac:dyDescent="0.25">
      <c r="B54" s="76" t="s">
        <v>265</v>
      </c>
      <c r="D54" t="str">
        <f t="shared" si="0"/>
        <v>a7bcb16d-bbfb-42b9-939b-351211ef75e8</v>
      </c>
      <c r="E54" t="s">
        <v>243</v>
      </c>
    </row>
    <row r="55" spans="2:6" x14ac:dyDescent="0.25">
      <c r="B55" t="s">
        <v>422</v>
      </c>
      <c r="D55" t="str">
        <f t="shared" si="0"/>
        <v>48ba0b05-bc71-4012-babd-607de39b72c2</v>
      </c>
      <c r="E55" t="s">
        <v>378</v>
      </c>
      <c r="F55" s="3" t="s">
        <v>279</v>
      </c>
    </row>
    <row r="56" spans="2:6" x14ac:dyDescent="0.25">
      <c r="B56" t="s">
        <v>423</v>
      </c>
      <c r="D56" t="str">
        <f t="shared" si="0"/>
        <v>a8dc239b-25ba-41c8-b813-87e4f3833d28</v>
      </c>
      <c r="E56" t="s">
        <v>379</v>
      </c>
      <c r="F56" s="3" t="s">
        <v>279</v>
      </c>
    </row>
    <row r="57" spans="2:6" x14ac:dyDescent="0.25">
      <c r="B57" t="s">
        <v>405</v>
      </c>
      <c r="D57" t="str">
        <f t="shared" si="0"/>
        <v/>
      </c>
    </row>
    <row r="58" spans="2:6" x14ac:dyDescent="0.25">
      <c r="B58" s="2" t="s">
        <v>264</v>
      </c>
      <c r="D58" t="str">
        <f t="shared" si="0"/>
        <v>rpa.xml</v>
      </c>
      <c r="E58" t="s">
        <v>396</v>
      </c>
      <c r="F58" s="3" t="s">
        <v>279</v>
      </c>
    </row>
    <row r="59" spans="2:6" x14ac:dyDescent="0.25">
      <c r="B59" t="s">
        <v>424</v>
      </c>
      <c r="D59" t="str">
        <f t="shared" si="0"/>
        <v>c38ab3ad-5046-4c9d-b1fc-099e08949d7b</v>
      </c>
      <c r="E59" t="s">
        <v>381</v>
      </c>
      <c r="F59" s="3" t="s">
        <v>279</v>
      </c>
    </row>
    <row r="60" spans="2:6" x14ac:dyDescent="0.25">
      <c r="B60" t="s">
        <v>425</v>
      </c>
      <c r="D60" t="str">
        <f t="shared" si="0"/>
        <v>96a8626e-0910-421b-8404-0b83d1740f24</v>
      </c>
      <c r="E60" t="s">
        <v>382</v>
      </c>
      <c r="F60" s="3" t="s">
        <v>279</v>
      </c>
    </row>
    <row r="61" spans="2:6" x14ac:dyDescent="0.25">
      <c r="B61" t="s">
        <v>406</v>
      </c>
      <c r="D61" t="str">
        <f t="shared" si="0"/>
        <v/>
      </c>
    </row>
    <row r="62" spans="2:6" x14ac:dyDescent="0.25">
      <c r="B62" t="s">
        <v>411</v>
      </c>
      <c r="D62" t="str">
        <f t="shared" si="0"/>
        <v/>
      </c>
    </row>
    <row r="63" spans="2:6" x14ac:dyDescent="0.25">
      <c r="B63" t="s">
        <v>400</v>
      </c>
      <c r="D63" t="str">
        <f t="shared" si="0"/>
        <v/>
      </c>
    </row>
    <row r="64" spans="2:6" x14ac:dyDescent="0.25">
      <c r="B64" s="2" t="s">
        <v>254</v>
      </c>
      <c r="D64" t="str">
        <f t="shared" si="0"/>
        <v>natura_2000_habitats.xml</v>
      </c>
      <c r="E64" t="s">
        <v>387</v>
      </c>
      <c r="F64" s="3" t="s">
        <v>279</v>
      </c>
    </row>
    <row r="65" spans="2:6" x14ac:dyDescent="0.25">
      <c r="B65" s="2" t="s">
        <v>255</v>
      </c>
      <c r="D65" t="str">
        <f t="shared" si="0"/>
        <v>natura_2000_stations.xml</v>
      </c>
      <c r="E65" t="s">
        <v>388</v>
      </c>
      <c r="F65" s="3" t="s">
        <v>279</v>
      </c>
    </row>
    <row r="66" spans="2:6" x14ac:dyDescent="0.25">
      <c r="B66" s="76" t="s">
        <v>252</v>
      </c>
      <c r="D66" t="str">
        <f t="shared" si="0"/>
        <v>fd03abe0-6cfc-4b75-a8cd-36e2c961421e</v>
      </c>
      <c r="E66" t="s">
        <v>230</v>
      </c>
    </row>
    <row r="67" spans="2:6" x14ac:dyDescent="0.25">
      <c r="B67" s="2" t="s">
        <v>271</v>
      </c>
      <c r="C67" s="3"/>
      <c r="D67" t="str">
        <f t="shared" si="0"/>
        <v>dfcb6396-9c89-4f2f-b125-6695a557a959</v>
      </c>
      <c r="E67" t="s">
        <v>398</v>
      </c>
      <c r="F67" s="3" t="s">
        <v>279</v>
      </c>
    </row>
    <row r="68" spans="2:6" x14ac:dyDescent="0.25">
      <c r="B68" t="s">
        <v>407</v>
      </c>
      <c r="D68" t="str">
        <f t="shared" si="0"/>
        <v/>
      </c>
    </row>
    <row r="69" spans="2:6" x14ac:dyDescent="0.25">
      <c r="B69" t="s">
        <v>426</v>
      </c>
      <c r="D69" t="str">
        <f t="shared" si="0"/>
        <v>20076be4-d04e-4f75-985d-c3fb57aef9e2</v>
      </c>
      <c r="E69" t="s">
        <v>380</v>
      </c>
      <c r="F69" s="3" t="s">
        <v>279</v>
      </c>
    </row>
    <row r="70" spans="2:6" x14ac:dyDescent="0.25">
      <c r="B70" t="s">
        <v>408</v>
      </c>
      <c r="D70" t="str">
        <f t="shared" si="0"/>
        <v/>
      </c>
    </row>
    <row r="71" spans="2:6" x14ac:dyDescent="0.25">
      <c r="B71" s="76" t="s">
        <v>266</v>
      </c>
      <c r="D71" t="str">
        <f t="shared" si="0"/>
        <v>95cb54b3-6e5f-4697-ba6d-7b2dc2f3c5c5</v>
      </c>
      <c r="E71" t="s">
        <v>244</v>
      </c>
    </row>
    <row r="72" spans="2:6" x14ac:dyDescent="0.25">
      <c r="B72" s="2" t="s">
        <v>251</v>
      </c>
      <c r="D72" t="str">
        <f t="shared" si="0"/>
        <v>espaces_verts_region_bruxelloise.xml</v>
      </c>
      <c r="E72" t="s">
        <v>386</v>
      </c>
      <c r="F72" s="3" t="s">
        <v>279</v>
      </c>
    </row>
    <row r="73" spans="2:6" x14ac:dyDescent="0.25">
      <c r="B73" t="s">
        <v>409</v>
      </c>
      <c r="D73" t="str">
        <f t="shared" si="0"/>
        <v/>
      </c>
    </row>
    <row r="74" spans="2:6" x14ac:dyDescent="0.25">
      <c r="B74" t="s">
        <v>410</v>
      </c>
      <c r="D74" t="str">
        <f t="shared" si="0"/>
        <v/>
      </c>
    </row>
    <row r="75" spans="2:6" x14ac:dyDescent="0.25">
      <c r="B75" t="s">
        <v>399</v>
      </c>
      <c r="D75" t="str">
        <f t="shared" si="0"/>
        <v/>
      </c>
    </row>
    <row r="76" spans="2:6" x14ac:dyDescent="0.25">
      <c r="B76" s="76" t="s">
        <v>253</v>
      </c>
      <c r="D76" t="str">
        <f t="shared" si="0"/>
        <v>0bacf5ca-c51d-42d2-8a5a-7519cae09564</v>
      </c>
      <c r="E76" t="s">
        <v>231</v>
      </c>
    </row>
    <row r="77" spans="2:6" x14ac:dyDescent="0.25">
      <c r="B77" t="s">
        <v>402</v>
      </c>
      <c r="D77" t="str">
        <f t="shared" si="0"/>
        <v/>
      </c>
    </row>
    <row r="78" spans="2:6" x14ac:dyDescent="0.25">
      <c r="B78" t="s">
        <v>401</v>
      </c>
      <c r="D78" t="str">
        <f t="shared" ref="D78:D99" si="1">IF(NOT(E78=""),MID(E78,FIND("id=",E78)+3,100),"")</f>
        <v/>
      </c>
    </row>
    <row r="79" spans="2:6" x14ac:dyDescent="0.25">
      <c r="B79" s="76" t="s">
        <v>250</v>
      </c>
      <c r="D79" t="str">
        <f t="shared" si="1"/>
        <v/>
      </c>
    </row>
    <row r="80" spans="2:6" x14ac:dyDescent="0.25">
      <c r="B80" s="2" t="s">
        <v>260</v>
      </c>
      <c r="D80" t="str">
        <f t="shared" si="1"/>
        <v>gwb.xml</v>
      </c>
      <c r="E80" t="s">
        <v>392</v>
      </c>
      <c r="F80" s="3" t="s">
        <v>279</v>
      </c>
    </row>
    <row r="81" spans="2:6" x14ac:dyDescent="0.25">
      <c r="B81" s="2" t="s">
        <v>269</v>
      </c>
      <c r="D81" t="str">
        <f t="shared" si="1"/>
        <v>reseau_surv_piezo_art8.xml</v>
      </c>
      <c r="E81" t="s">
        <v>390</v>
      </c>
      <c r="F81" s="3" t="s">
        <v>279</v>
      </c>
    </row>
    <row r="82" spans="2:6" x14ac:dyDescent="0.25">
      <c r="B82" s="2" t="s">
        <v>257</v>
      </c>
      <c r="D82" t="str">
        <f t="shared" si="1"/>
        <v>reseau_surv_piezo_art8.xml</v>
      </c>
      <c r="E82" t="s">
        <v>390</v>
      </c>
      <c r="F82" s="3" t="s">
        <v>279</v>
      </c>
    </row>
    <row r="83" spans="2:6" x14ac:dyDescent="0.25">
      <c r="B83" s="2" t="s">
        <v>262</v>
      </c>
      <c r="D83" t="str">
        <f t="shared" si="1"/>
        <v>stationsSW_cyprinicole.xml</v>
      </c>
      <c r="E83" t="s">
        <v>394</v>
      </c>
      <c r="F83" s="3" t="s">
        <v>279</v>
      </c>
    </row>
    <row r="84" spans="2:6" x14ac:dyDescent="0.25">
      <c r="B84" s="2" t="s">
        <v>261</v>
      </c>
      <c r="D84" t="str">
        <f t="shared" si="1"/>
        <v>stationsSW_qualite_phisique_chimique.xml</v>
      </c>
      <c r="E84" t="s">
        <v>393</v>
      </c>
      <c r="F84" s="3" t="s">
        <v>279</v>
      </c>
    </row>
    <row r="85" spans="2:6" x14ac:dyDescent="0.25">
      <c r="B85" t="s">
        <v>427</v>
      </c>
      <c r="D85" t="str">
        <f t="shared" si="1"/>
        <v>dd374aec-3802-4da1-8bad-59004e17460f</v>
      </c>
      <c r="E85" t="s">
        <v>397</v>
      </c>
      <c r="F85" s="3" t="s">
        <v>279</v>
      </c>
    </row>
    <row r="86" spans="2:6" x14ac:dyDescent="0.25">
      <c r="B86" s="2" t="s">
        <v>258</v>
      </c>
      <c r="D86" t="str">
        <f t="shared" si="1"/>
        <v>Zones2_et3_protection_captage_Pg.xml</v>
      </c>
      <c r="E86" t="s">
        <v>431</v>
      </c>
      <c r="F86" s="3" t="s">
        <v>279</v>
      </c>
    </row>
    <row r="87" spans="2:6" x14ac:dyDescent="0.25">
      <c r="B87" t="s">
        <v>259</v>
      </c>
      <c r="D87" t="str">
        <f t="shared" si="1"/>
        <v>Zone1_protection_captage_galerie.xml</v>
      </c>
      <c r="E87" t="s">
        <v>391</v>
      </c>
      <c r="F87" s="3" t="s">
        <v>279</v>
      </c>
    </row>
    <row r="88" spans="2:6" x14ac:dyDescent="0.25">
      <c r="B88" s="2" t="s">
        <v>268</v>
      </c>
      <c r="D88" t="str">
        <f t="shared" si="1"/>
        <v>dd374aec-3802-4da1-8bad-59004e17460f</v>
      </c>
      <c r="E88" t="s">
        <v>397</v>
      </c>
      <c r="F88" s="3" t="s">
        <v>279</v>
      </c>
    </row>
    <row r="89" spans="2:6" x14ac:dyDescent="0.25">
      <c r="B89" t="s">
        <v>428</v>
      </c>
      <c r="D89" t="str">
        <f t="shared" si="1"/>
        <v>d11b40a3-21c7-4357-a8a3-b8b250835b10</v>
      </c>
      <c r="E89" t="s">
        <v>385</v>
      </c>
      <c r="F89" s="3" t="s">
        <v>279</v>
      </c>
    </row>
    <row r="90" spans="2:6" x14ac:dyDescent="0.25">
      <c r="B90" t="s">
        <v>429</v>
      </c>
      <c r="D90" t="str">
        <f t="shared" si="1"/>
        <v>65d758d2-1a0f-4f04-93a6-8ab606d01b0f</v>
      </c>
      <c r="E90" t="s">
        <v>384</v>
      </c>
      <c r="F90" s="3" t="s">
        <v>279</v>
      </c>
    </row>
    <row r="91" spans="2:6" x14ac:dyDescent="0.25">
      <c r="B91" s="76" t="s">
        <v>267</v>
      </c>
      <c r="D91" t="str">
        <f t="shared" si="1"/>
        <v>2f2ab1f0-19a2-43fe-940b-8d906ac19cc7</v>
      </c>
      <c r="E91" t="s">
        <v>245</v>
      </c>
    </row>
    <row r="92" spans="2:6" ht="18.75" x14ac:dyDescent="0.3">
      <c r="B92" s="2" t="s">
        <v>256</v>
      </c>
      <c r="C92" s="77" t="s">
        <v>432</v>
      </c>
      <c r="D92" t="str">
        <f t="shared" si="1"/>
        <v>49220e81-638b-4876-a259-dd87f0b270b1</v>
      </c>
      <c r="E92" t="s">
        <v>389</v>
      </c>
      <c r="F92" s="3" t="s">
        <v>279</v>
      </c>
    </row>
    <row r="93" spans="2:6" x14ac:dyDescent="0.25">
      <c r="B93" t="s">
        <v>430</v>
      </c>
      <c r="D93" t="str">
        <f t="shared" si="1"/>
        <v>4937b126-5bbf-4493-a4e3-4c480676ed3e</v>
      </c>
      <c r="E93" t="s">
        <v>383</v>
      </c>
      <c r="F93" s="3" t="s">
        <v>279</v>
      </c>
    </row>
    <row r="94" spans="2:6" x14ac:dyDescent="0.25">
      <c r="B94" s="2" t="s">
        <v>263</v>
      </c>
      <c r="D94" t="str">
        <f t="shared" si="1"/>
        <v>Sous_bassin_hydro.xml</v>
      </c>
      <c r="E94" t="s">
        <v>395</v>
      </c>
      <c r="F94" s="3" t="s">
        <v>279</v>
      </c>
    </row>
    <row r="95" spans="2:6" x14ac:dyDescent="0.25">
      <c r="B95" t="s">
        <v>421</v>
      </c>
      <c r="D95" t="str">
        <f t="shared" si="1"/>
        <v/>
      </c>
    </row>
    <row r="96" spans="2:6" x14ac:dyDescent="0.25">
      <c r="B96" t="s">
        <v>420</v>
      </c>
      <c r="D96" t="str">
        <f t="shared" si="1"/>
        <v/>
      </c>
    </row>
    <row r="97" spans="2:4" x14ac:dyDescent="0.25">
      <c r="B97" t="s">
        <v>413</v>
      </c>
      <c r="D97" t="str">
        <f t="shared" si="1"/>
        <v/>
      </c>
    </row>
    <row r="98" spans="2:4" x14ac:dyDescent="0.25">
      <c r="B98" t="s">
        <v>414</v>
      </c>
      <c r="D98" t="str">
        <f t="shared" si="1"/>
        <v/>
      </c>
    </row>
    <row r="99" spans="2:4" x14ac:dyDescent="0.25">
      <c r="B99" t="s">
        <v>419</v>
      </c>
      <c r="D99" t="str">
        <f t="shared" si="1"/>
        <v/>
      </c>
    </row>
    <row r="100" spans="2:4" x14ac:dyDescent="0.25">
      <c r="C100" t="s">
        <v>433</v>
      </c>
    </row>
  </sheetData>
  <hyperlinks>
    <hyperlink ref="C9" r:id="rId1"/>
    <hyperlink ref="D36" r:id="rId2" display="http://wms.ibgebim.be/inspirefr?SERVICE=WMS&amp;request=GetCapabilities"/>
    <hyperlink ref="C14" r:id="rId3"/>
    <hyperlink ref="E14" r:id="rId4"/>
    <hyperlink ref="F14" r:id="rId5"/>
    <hyperlink ref="D5" r:id="rId6"/>
    <hyperlink ref="D14" r:id="rId7"/>
  </hyperlinks>
  <pageMargins left="0.7" right="0.7" top="0.75" bottom="0.75" header="0.3" footer="0.3"/>
  <pageSetup paperSize="9" orientation="portrait" verticalDpi="3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topLeftCell="B2" workbookViewId="0">
      <selection activeCell="C11" sqref="C11"/>
    </sheetView>
  </sheetViews>
  <sheetFormatPr defaultRowHeight="15" x14ac:dyDescent="0.25"/>
  <cols>
    <col min="1" max="1" width="145.85546875" bestFit="1" customWidth="1"/>
    <col min="2" max="2" width="38" bestFit="1" customWidth="1"/>
    <col min="3" max="3" width="93.28515625" bestFit="1" customWidth="1"/>
    <col min="4" max="4" width="62" bestFit="1" customWidth="1"/>
    <col min="5" max="5" width="47" bestFit="1" customWidth="1"/>
    <col min="6" max="6" width="22.28515625" bestFit="1" customWidth="1"/>
  </cols>
  <sheetData>
    <row r="1" spans="1:6" x14ac:dyDescent="0.25">
      <c r="A1" s="2" t="s">
        <v>70</v>
      </c>
      <c r="B1" s="7" t="s">
        <v>61</v>
      </c>
      <c r="C1" s="8" t="s">
        <v>30</v>
      </c>
      <c r="D1" s="2" t="s">
        <v>29</v>
      </c>
    </row>
    <row r="2" spans="1:6" x14ac:dyDescent="0.25">
      <c r="A2" t="s">
        <v>71</v>
      </c>
      <c r="B2" t="s">
        <v>27</v>
      </c>
    </row>
    <row r="3" spans="1:6" x14ac:dyDescent="0.25">
      <c r="A3">
        <v>1</v>
      </c>
      <c r="B3" t="s">
        <v>28</v>
      </c>
    </row>
    <row r="4" spans="1:6" x14ac:dyDescent="0.25">
      <c r="A4" t="s">
        <v>146</v>
      </c>
    </row>
    <row r="5" spans="1:6" x14ac:dyDescent="0.25">
      <c r="A5" t="s">
        <v>147</v>
      </c>
      <c r="B5" t="s">
        <v>80</v>
      </c>
      <c r="C5" t="s">
        <v>13</v>
      </c>
      <c r="D5" s="1" t="s">
        <v>91</v>
      </c>
    </row>
    <row r="6" spans="1:6" x14ac:dyDescent="0.25">
      <c r="B6" t="s">
        <v>81</v>
      </c>
      <c r="C6" t="s">
        <v>14</v>
      </c>
      <c r="D6" t="s">
        <v>92</v>
      </c>
    </row>
    <row r="7" spans="1:6" x14ac:dyDescent="0.25">
      <c r="B7" t="s">
        <v>82</v>
      </c>
      <c r="C7" t="s">
        <v>15</v>
      </c>
      <c r="D7" s="1" t="s">
        <v>93</v>
      </c>
    </row>
    <row r="8" spans="1:6" x14ac:dyDescent="0.25">
      <c r="B8" s="8" t="s">
        <v>22</v>
      </c>
      <c r="C8" s="8" t="s">
        <v>30</v>
      </c>
      <c r="D8" s="2" t="s">
        <v>29</v>
      </c>
      <c r="E8" s="9" t="s">
        <v>64</v>
      </c>
      <c r="F8" s="9" t="s">
        <v>339</v>
      </c>
    </row>
    <row r="9" spans="1:6" x14ac:dyDescent="0.25">
      <c r="A9" t="str">
        <f>CONCATENATE("&lt;xsl:variable name=""",B9,"""&gt;",IF($A$3=0,C9,D9),"&lt;/xsl:variable&gt;")</f>
        <v>&lt;xsl:variable name="geonetworkBaseUrl"&gt;http://www.geo.irisnet.be/geonetwork&lt;/xsl:variable&gt;</v>
      </c>
      <c r="B9" t="s">
        <v>23</v>
      </c>
      <c r="C9" s="1" t="s">
        <v>62</v>
      </c>
      <c r="D9" t="s">
        <v>24</v>
      </c>
    </row>
    <row r="10" spans="1:6" x14ac:dyDescent="0.25">
      <c r="A10" t="str">
        <f t="shared" ref="A10" si="0">CONCATENATE("&lt;xsl:variable name=""",B10,"""&gt;",IF($A$3=0,C10,D10),"&lt;/xsl:variable&gt;")</f>
        <v>&lt;xsl:variable name="serviceFileIdentifier"&gt;72098e7c-a603-6315-5704-4599-4094-d03f-5f7a0733&lt;/xsl:variable&gt;</v>
      </c>
      <c r="B10" t="s">
        <v>25</v>
      </c>
      <c r="C10" t="s">
        <v>107</v>
      </c>
      <c r="D10" t="s">
        <v>338</v>
      </c>
      <c r="F10" s="39" t="s">
        <v>106</v>
      </c>
    </row>
    <row r="11" spans="1:6" x14ac:dyDescent="0.25">
      <c r="A11" t="str">
        <f t="shared" ref="A11:A14" si="1">CONCATENATE("&lt;xsl:variable name=""",B11,"""&gt;",C11,"&lt;/xsl:variable&gt;")</f>
        <v>&lt;xsl:variable name="organisationName"&gt;STIB / MIVB&lt;/xsl:variable&gt;</v>
      </c>
      <c r="B11" t="s">
        <v>31</v>
      </c>
      <c r="C11" t="s">
        <v>12</v>
      </c>
    </row>
    <row r="12" spans="1:6" x14ac:dyDescent="0.25">
      <c r="A12" t="str">
        <f t="shared" si="1"/>
        <v>&lt;xsl:variable name="defaultLanguage"&gt;fre&lt;/xsl:variable&gt;</v>
      </c>
      <c r="B12" t="s">
        <v>33</v>
      </c>
      <c r="C12" t="s">
        <v>38</v>
      </c>
      <c r="D12" t="s">
        <v>129</v>
      </c>
      <c r="E12" t="s">
        <v>117</v>
      </c>
      <c r="F12" t="s">
        <v>129</v>
      </c>
    </row>
    <row r="13" spans="1:6" x14ac:dyDescent="0.25">
      <c r="A13" t="str">
        <f t="shared" si="1"/>
        <v>&lt;xsl:variable name="authorityName"&gt;BE.STIB&lt;/xsl:variable&gt;</v>
      </c>
      <c r="B13" t="s">
        <v>34</v>
      </c>
      <c r="C13" t="s">
        <v>125</v>
      </c>
      <c r="D13" t="s">
        <v>318</v>
      </c>
      <c r="E13" t="s">
        <v>112</v>
      </c>
      <c r="F13" t="s">
        <v>134</v>
      </c>
    </row>
    <row r="14" spans="1:6" x14ac:dyDescent="0.25">
      <c r="A14" t="str">
        <f t="shared" si="1"/>
        <v>&lt;xsl:variable name="authorityHref"&gt;http://www.stib.be&lt;/xsl:variable&gt;</v>
      </c>
      <c r="B14" t="s">
        <v>35</v>
      </c>
      <c r="C14" s="1" t="s">
        <v>126</v>
      </c>
      <c r="D14" s="1" t="s">
        <v>319</v>
      </c>
      <c r="E14" s="1" t="s">
        <v>124</v>
      </c>
      <c r="F14" s="1" t="s">
        <v>135</v>
      </c>
    </row>
    <row r="16" spans="1:6" x14ac:dyDescent="0.25">
      <c r="B16" s="8" t="s">
        <v>40</v>
      </c>
      <c r="C16" s="8"/>
      <c r="D16" s="8"/>
    </row>
    <row r="17" spans="1:3" x14ac:dyDescent="0.25">
      <c r="A17" t="str">
        <f>CONCATENATE("&lt;Service lang=""",B17,"""&gt;")</f>
        <v>&lt;Service lang="fre"&gt;</v>
      </c>
      <c r="B17" s="6" t="s">
        <v>38</v>
      </c>
    </row>
    <row r="18" spans="1:3" x14ac:dyDescent="0.25">
      <c r="A18" t="str">
        <f>CONCATENATE("&lt;",B18,"&gt;",C18,"&lt;/",B18,"&gt;")</f>
        <v>&lt;Title&gt;WMS STIB&lt;/Title&gt;</v>
      </c>
      <c r="B18" t="s">
        <v>41</v>
      </c>
      <c r="C18" t="s">
        <v>435</v>
      </c>
    </row>
    <row r="19" spans="1:3" x14ac:dyDescent="0.25">
      <c r="A19" t="str">
        <f>CONCATENATE("&lt;",B19,"&gt;",C19,"&lt;/",B19,"&gt;")</f>
        <v>&lt;Abstract&gt;Web Map Service pour les couches de la STIB&lt;/Abstract&gt;</v>
      </c>
      <c r="B19" t="s">
        <v>42</v>
      </c>
      <c r="C19" t="s">
        <v>109</v>
      </c>
    </row>
    <row r="20" spans="1:3" x14ac:dyDescent="0.25">
      <c r="A20" t="str">
        <f>CONCATENATE("&lt;",B20,"&gt;",C20,"&lt;/",B20,"&gt;")</f>
        <v>&lt;Fees&gt;Pas de frais&lt;/Fees&gt;</v>
      </c>
      <c r="B20" t="s">
        <v>43</v>
      </c>
      <c r="C20" t="s">
        <v>48</v>
      </c>
    </row>
    <row r="21" spans="1:3" x14ac:dyDescent="0.25">
      <c r="A21" t="str">
        <f>CONCATENATE("&lt;",B21,"&gt;",C21,"&lt;/",B21,"&gt;")</f>
        <v>&lt;AccessConstraints&gt;Aucune condition ne s'applique. Utilisation libre sous réserve de mentionner la source et la date de la dernière mise à jour.&lt;/AccessConstraints&gt;</v>
      </c>
      <c r="B21" t="s">
        <v>44</v>
      </c>
      <c r="C21" t="s">
        <v>47</v>
      </c>
    </row>
    <row r="22" spans="1:3" x14ac:dyDescent="0.25">
      <c r="A22" t="s">
        <v>60</v>
      </c>
    </row>
    <row r="23" spans="1:3" x14ac:dyDescent="0.25">
      <c r="A23" t="str">
        <f>CONCATENATE("&lt;Service lang=""",B23,"""&gt;")</f>
        <v>&lt;Service lang="eng"&gt;</v>
      </c>
      <c r="B23" s="6" t="s">
        <v>58</v>
      </c>
    </row>
    <row r="24" spans="1:3" x14ac:dyDescent="0.25">
      <c r="A24" t="str">
        <f>CONCATENATE("&lt;",B24,"&gt;",C24,"&lt;/",B24,"&gt;")</f>
        <v>&lt;Title&gt;STIB/MIVB WMS&lt;/Title&gt;</v>
      </c>
      <c r="B24" t="s">
        <v>41</v>
      </c>
      <c r="C24" t="s">
        <v>108</v>
      </c>
    </row>
    <row r="25" spans="1:3" x14ac:dyDescent="0.25">
      <c r="A25" t="str">
        <f>CONCATENATE("&lt;",B25,"&gt;",C25,"&lt;/",B25,"&gt;")</f>
        <v>&lt;Abstract&gt;Web Map Service for the STIB/MIVB layers&lt;/Abstract&gt;</v>
      </c>
      <c r="B25" t="s">
        <v>42</v>
      </c>
      <c r="C25" t="s">
        <v>111</v>
      </c>
    </row>
    <row r="26" spans="1:3" x14ac:dyDescent="0.25">
      <c r="A26" t="str">
        <f>CONCATENATE("&lt;",B26,"&gt;",C26,"&lt;/",B26,"&gt;")</f>
        <v>&lt;Fees&gt;No Fees&lt;/Fees&gt;</v>
      </c>
      <c r="B26" t="s">
        <v>43</v>
      </c>
      <c r="C26" t="s">
        <v>55</v>
      </c>
    </row>
    <row r="27" spans="1:3" x14ac:dyDescent="0.25">
      <c r="A27" t="str">
        <f>CONCATENATE("&lt;",B27,"&gt;",C27,"&lt;/",B27,"&gt;")</f>
        <v>&lt;AccessConstraints&gt;No condition applies. Free use under the condition that the source and the latest revision date are mentioned.&lt;/AccessConstraints&gt;</v>
      </c>
      <c r="B27" t="s">
        <v>44</v>
      </c>
      <c r="C27" t="s">
        <v>54</v>
      </c>
    </row>
    <row r="28" spans="1:3" x14ac:dyDescent="0.25">
      <c r="A28" t="s">
        <v>60</v>
      </c>
    </row>
    <row r="29" spans="1:3" x14ac:dyDescent="0.25">
      <c r="A29" t="str">
        <f>CONCATENATE("&lt;Service lang=""",B29,"""&gt;")</f>
        <v>&lt;Service lang="dut"&gt;</v>
      </c>
      <c r="B29" s="6" t="s">
        <v>59</v>
      </c>
    </row>
    <row r="30" spans="1:3" x14ac:dyDescent="0.25">
      <c r="A30" t="str">
        <f>CONCATENATE("&lt;",B30,"&gt;",C30,"&lt;/",B30,"&gt;")</f>
        <v>&lt;Title&gt;MIVB WMS&lt;/Title&gt;</v>
      </c>
      <c r="B30" t="s">
        <v>41</v>
      </c>
      <c r="C30" t="s">
        <v>434</v>
      </c>
    </row>
    <row r="31" spans="1:3" x14ac:dyDescent="0.25">
      <c r="A31" t="str">
        <f>CONCATENATE("&lt;",B31,"&gt;",C31,"&lt;/",B31,"&gt;")</f>
        <v>&lt;Abstract&gt;Web Map Service voor MIVB layers&lt;/Abstract&gt;</v>
      </c>
      <c r="B31" t="s">
        <v>42</v>
      </c>
      <c r="C31" t="s">
        <v>110</v>
      </c>
    </row>
    <row r="32" spans="1:3" x14ac:dyDescent="0.25">
      <c r="A32" t="str">
        <f>CONCATENATE("&lt;",B32,"&gt;",C32,"&lt;/",B32,"&gt;")</f>
        <v>&lt;Fees&gt;Geen kosten&lt;/Fees&gt;</v>
      </c>
      <c r="B32" t="s">
        <v>43</v>
      </c>
      <c r="C32" t="s">
        <v>52</v>
      </c>
    </row>
    <row r="33" spans="1:6" x14ac:dyDescent="0.25">
      <c r="A33" t="str">
        <f>CONCATENATE("&lt;",B33,"&gt;",C33,"&lt;/",B33,"&gt;")</f>
        <v>&lt;AccessConstraints&gt;Geen voorwaarde van toepassing. Vrij gebruik onder voorbehoud van vermelding van de bron en de datum van de laatste wijziging.&lt;/AccessConstraints&gt;</v>
      </c>
      <c r="B33" t="s">
        <v>44</v>
      </c>
      <c r="C33" t="s">
        <v>53</v>
      </c>
    </row>
    <row r="34" spans="1:6" x14ac:dyDescent="0.25">
      <c r="A34" t="s">
        <v>60</v>
      </c>
    </row>
    <row r="35" spans="1:6" x14ac:dyDescent="0.25">
      <c r="B35" s="8" t="s">
        <v>57</v>
      </c>
      <c r="C35" s="8" t="s">
        <v>30</v>
      </c>
      <c r="D35" s="2" t="s">
        <v>29</v>
      </c>
      <c r="E35" s="9" t="s">
        <v>143</v>
      </c>
    </row>
    <row r="36" spans="1:6" x14ac:dyDescent="0.25">
      <c r="B36" t="s">
        <v>16</v>
      </c>
      <c r="C36" s="1" t="str">
        <f>CONCATENATE("""","http://gis.irisnet.be/geoserver/stib_mivb/wms?request=getCapabilities&amp;service=wms&amp;language=fre","""")</f>
        <v>"http://gis.irisnet.be/geoserver/stib_mivb/wms?request=getCapabilities&amp;service=wms&amp;language=fre"</v>
      </c>
      <c r="D36" s="1" t="str">
        <f>CONCATENATE("""","http://gis.irisnet.be/geoserver/stib_mivb/wms?request=getCapabilities&amp;service=wms&amp;language=fre","""")</f>
        <v>"http://gis.irisnet.be/geoserver/stib_mivb/wms?request=getCapabilities&amp;service=wms&amp;language=fre"</v>
      </c>
      <c r="E36" s="1"/>
    </row>
    <row r="37" spans="1:6" x14ac:dyDescent="0.25">
      <c r="B37" t="s">
        <v>17</v>
      </c>
      <c r="C37" t="str">
        <f>CONCATENATE("output/",LOWER($A$5))</f>
        <v>output/stib</v>
      </c>
      <c r="D37" t="str">
        <f>CONCATENATE("output/",LOWER($A$5))</f>
        <v>output/stib</v>
      </c>
    </row>
    <row r="38" spans="1:6" x14ac:dyDescent="0.25">
      <c r="B38" t="s">
        <v>18</v>
      </c>
      <c r="C38" t="str">
        <f>CONCATENATE("input/",LOWER($A$5))</f>
        <v>input/stib</v>
      </c>
      <c r="D38" t="str">
        <f>CONCATENATE("input/",LOWER($A$5))</f>
        <v>input/stib</v>
      </c>
    </row>
    <row r="39" spans="1:6" x14ac:dyDescent="0.25">
      <c r="B39" t="s">
        <v>19</v>
      </c>
      <c r="C39" t="str">
        <f>CONCATENATE("""","http://www.geo.irisnetlab.be/geonetwork/wms/",LOWER($A5),"/",UPPER($A5),"-INSPIRE-WMS-","""")</f>
        <v>"http://www.geo.irisnetlab.be/geonetwork/wms/stib/STIB-INSPIRE-WMS-"</v>
      </c>
      <c r="D39" t="str">
        <f>CONCATENATE("""","http://www.geo.irisnet.be/geonetwork/wms/",LOWER($A5),"/",UPPER($A5),"-INSPIRE-WMS-","""")</f>
        <v>"http://www.geo.irisnet.be/geonetwork/wms/stib/STIB-INSPIRE-WMS-"</v>
      </c>
    </row>
    <row r="40" spans="1:6" x14ac:dyDescent="0.25">
      <c r="B40" t="s">
        <v>20</v>
      </c>
      <c r="C40" t="str">
        <f>CONCATENATE("result/",LOWER($A5))</f>
        <v>result/stib</v>
      </c>
      <c r="D40" t="str">
        <f>CONCATENATE("result/",LOWER($A5))</f>
        <v>result/stib</v>
      </c>
    </row>
    <row r="41" spans="1:6" x14ac:dyDescent="0.25">
      <c r="B41" t="s">
        <v>21</v>
      </c>
      <c r="C41">
        <v>1</v>
      </c>
      <c r="D41">
        <v>1</v>
      </c>
    </row>
    <row r="42" spans="1:6" x14ac:dyDescent="0.25">
      <c r="B42" t="s">
        <v>375</v>
      </c>
      <c r="C42">
        <v>0</v>
      </c>
      <c r="D42">
        <v>0</v>
      </c>
    </row>
    <row r="45" spans="1:6" x14ac:dyDescent="0.25">
      <c r="F45" s="3"/>
    </row>
    <row r="46" spans="1:6" x14ac:dyDescent="0.25">
      <c r="F46" s="3"/>
    </row>
    <row r="47" spans="1:6" x14ac:dyDescent="0.25">
      <c r="F47" s="3"/>
    </row>
  </sheetData>
  <hyperlinks>
    <hyperlink ref="C9" r:id="rId1"/>
    <hyperlink ref="C14" r:id="rId2"/>
    <hyperlink ref="E14" r:id="rId3"/>
    <hyperlink ref="F14" r:id="rId4"/>
    <hyperlink ref="D14" r:id="rId5"/>
  </hyperlinks>
  <pageMargins left="0.7" right="0.7" top="0.75" bottom="0.75" header="0.3" footer="0.3"/>
  <pageSetup paperSize="9" orientation="portrait" verticalDpi="300"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4"/>
  <sheetViews>
    <sheetView topLeftCell="A8" workbookViewId="0">
      <selection activeCell="D14" sqref="D14"/>
    </sheetView>
  </sheetViews>
  <sheetFormatPr defaultRowHeight="15" x14ac:dyDescent="0.25"/>
  <cols>
    <col min="1" max="1" width="53.7109375" bestFit="1" customWidth="1"/>
    <col min="2" max="2" width="75.42578125" style="51" customWidth="1"/>
    <col min="3" max="3" width="75.42578125" customWidth="1"/>
    <col min="4" max="4" width="37.7109375" bestFit="1" customWidth="1"/>
    <col min="5" max="5" width="31.85546875" style="67" customWidth="1"/>
    <col min="6" max="6" width="30.5703125" bestFit="1" customWidth="1"/>
    <col min="7" max="7" width="35.85546875" bestFit="1" customWidth="1"/>
  </cols>
  <sheetData>
    <row r="1" spans="1:7" ht="15.75" thickBot="1" x14ac:dyDescent="0.3">
      <c r="A1" s="23" t="s">
        <v>322</v>
      </c>
      <c r="B1" s="48" t="s">
        <v>325</v>
      </c>
      <c r="C1" s="9"/>
    </row>
    <row r="2" spans="1:7" x14ac:dyDescent="0.25">
      <c r="A2" s="30" t="s">
        <v>327</v>
      </c>
      <c r="B2" s="49" t="s">
        <v>326</v>
      </c>
      <c r="C2" s="29"/>
    </row>
    <row r="3" spans="1:7" ht="30" x14ac:dyDescent="0.25">
      <c r="A3" s="30" t="s">
        <v>327</v>
      </c>
      <c r="B3" s="49" t="s">
        <v>328</v>
      </c>
      <c r="C3" s="29"/>
    </row>
    <row r="4" spans="1:7" x14ac:dyDescent="0.25">
      <c r="A4" s="30" t="s">
        <v>327</v>
      </c>
      <c r="B4" s="49" t="s">
        <v>329</v>
      </c>
      <c r="C4" s="29"/>
    </row>
    <row r="5" spans="1:7" ht="30" x14ac:dyDescent="0.25">
      <c r="A5" s="30" t="s">
        <v>327</v>
      </c>
      <c r="B5" s="66" t="s">
        <v>360</v>
      </c>
      <c r="C5" s="29"/>
    </row>
    <row r="6" spans="1:7" ht="15.75" thickBot="1" x14ac:dyDescent="0.3">
      <c r="A6" s="20" t="s">
        <v>150</v>
      </c>
      <c r="B6" s="50" t="s">
        <v>324</v>
      </c>
      <c r="C6" s="29"/>
    </row>
    <row r="7" spans="1:7" ht="15.75" thickBot="1" x14ac:dyDescent="0.3"/>
    <row r="8" spans="1:7" ht="15.75" thickBot="1" x14ac:dyDescent="0.3">
      <c r="A8" s="23" t="s">
        <v>334</v>
      </c>
      <c r="B8" s="52" t="s">
        <v>335</v>
      </c>
      <c r="C8" s="24"/>
      <c r="D8" s="24" t="s">
        <v>303</v>
      </c>
      <c r="E8" s="69" t="s">
        <v>305</v>
      </c>
      <c r="F8" s="24" t="s">
        <v>304</v>
      </c>
      <c r="G8" s="25" t="s">
        <v>305</v>
      </c>
    </row>
    <row r="9" spans="1:7" x14ac:dyDescent="0.25">
      <c r="A9" s="17" t="str">
        <f>BRUGIS!A$5</f>
        <v>BRUGIS</v>
      </c>
      <c r="B9" s="53" t="s">
        <v>337</v>
      </c>
      <c r="C9" s="36"/>
      <c r="D9" s="18" t="str">
        <f>BRUGIS!C$13</f>
        <v>BE.BRUGIS</v>
      </c>
      <c r="E9" s="70" t="str">
        <f>BRUGIS!D$13</f>
        <v>BRUSSELS.BRUGIS</v>
      </c>
      <c r="F9" s="18" t="str">
        <f>BRUGIS!E$13</f>
        <v>BE.IRISNET.SPRB</v>
      </c>
      <c r="G9" s="19" t="str">
        <f>BRUGIS!F$13</f>
        <v>BRUSSELS.IRISNET.SPRB</v>
      </c>
    </row>
    <row r="10" spans="1:7" ht="15.75" thickBot="1" x14ac:dyDescent="0.3">
      <c r="A10" s="20" t="str">
        <f>BRUGIS!C$11</f>
        <v>Bruxelles Développement urbain / Brussel Stedelijke Ontwikkeling</v>
      </c>
      <c r="B10" s="54" t="s">
        <v>336</v>
      </c>
      <c r="C10" s="37"/>
      <c r="D10" s="21" t="str">
        <f>BRUGIS!C$14</f>
        <v>http://www.brugis.be</v>
      </c>
      <c r="E10" s="71" t="str">
        <f>BRUGIS!D$14</f>
        <v>http://www.brugis.brussels</v>
      </c>
      <c r="F10" s="21" t="str">
        <f>BRUGIS!E$14</f>
        <v>http://sprb.irisnet.be</v>
      </c>
      <c r="G10" s="22" t="str">
        <f>BRUGIS!F$14</f>
        <v>http://sprb.irisnet.brussels</v>
      </c>
    </row>
    <row r="11" spans="1:7" ht="15.75" thickBot="1" x14ac:dyDescent="0.3">
      <c r="A11" s="18"/>
      <c r="B11" s="55"/>
      <c r="C11" s="18"/>
      <c r="D11" s="18"/>
      <c r="E11" s="70"/>
      <c r="F11" s="18"/>
      <c r="G11" s="18"/>
    </row>
    <row r="12" spans="1:7" x14ac:dyDescent="0.25">
      <c r="A12" s="14" t="s">
        <v>156</v>
      </c>
      <c r="B12" s="56"/>
      <c r="C12" s="15"/>
      <c r="D12" s="15"/>
      <c r="E12" s="72"/>
      <c r="F12" s="15"/>
      <c r="G12" s="16"/>
    </row>
    <row r="13" spans="1:7" ht="15.75" thickBot="1" x14ac:dyDescent="0.3">
      <c r="A13" s="32" t="s">
        <v>181</v>
      </c>
      <c r="B13" s="57" t="s">
        <v>346</v>
      </c>
      <c r="C13" s="33" t="s">
        <v>347</v>
      </c>
      <c r="D13" s="33" t="s">
        <v>292</v>
      </c>
      <c r="E13" s="73" t="s">
        <v>182</v>
      </c>
      <c r="F13" s="33"/>
      <c r="G13" s="34"/>
    </row>
    <row r="14" spans="1:7" x14ac:dyDescent="0.25">
      <c r="A14" t="s">
        <v>163</v>
      </c>
      <c r="B14" s="51" t="s">
        <v>184</v>
      </c>
      <c r="C14" t="s">
        <v>354</v>
      </c>
      <c r="D14" t="str">
        <f t="shared" ref="D14:D31" si="0">IF(NOT(E14=""),MID(E14,FIND("id=",E14)+3,100),"")</f>
        <v>ed4319b7-95b1-4758-9004-081d66f1d679</v>
      </c>
      <c r="E14" s="67" t="s">
        <v>157</v>
      </c>
      <c r="F14" s="18"/>
      <c r="G14" s="18"/>
    </row>
    <row r="15" spans="1:7" x14ac:dyDescent="0.25">
      <c r="A15" t="s">
        <v>164</v>
      </c>
      <c r="B15" s="51" t="s">
        <v>184</v>
      </c>
      <c r="C15" t="s">
        <v>354</v>
      </c>
      <c r="D15" t="str">
        <f t="shared" si="0"/>
        <v>523cbba0-4373-4b61-8462-eab85c27cdb4</v>
      </c>
      <c r="E15" s="67" t="s">
        <v>158</v>
      </c>
      <c r="F15" s="18"/>
      <c r="G15" s="18"/>
    </row>
    <row r="16" spans="1:7" x14ac:dyDescent="0.25">
      <c r="A16" t="s">
        <v>165</v>
      </c>
      <c r="B16" s="51" t="s">
        <v>184</v>
      </c>
      <c r="C16" t="s">
        <v>354</v>
      </c>
      <c r="D16" t="str">
        <f t="shared" si="0"/>
        <v>1d2baa79-ff45-46e3-8200-4e8f9ee19892</v>
      </c>
      <c r="E16" s="67" t="s">
        <v>159</v>
      </c>
      <c r="F16" s="18"/>
      <c r="G16" s="18"/>
    </row>
    <row r="17" spans="1:7" x14ac:dyDescent="0.25">
      <c r="A17" t="s">
        <v>166</v>
      </c>
      <c r="B17" s="51" t="s">
        <v>184</v>
      </c>
      <c r="C17" t="s">
        <v>354</v>
      </c>
      <c r="D17" t="str">
        <f t="shared" si="0"/>
        <v>1d2baa79-ff45-46e3-8200-4e8f9ee19892</v>
      </c>
      <c r="E17" s="67" t="s">
        <v>159</v>
      </c>
      <c r="F17" s="18"/>
      <c r="G17" s="18"/>
    </row>
    <row r="18" spans="1:7" x14ac:dyDescent="0.25">
      <c r="A18" t="s">
        <v>167</v>
      </c>
      <c r="B18" s="51" t="s">
        <v>184</v>
      </c>
      <c r="C18" t="s">
        <v>354</v>
      </c>
      <c r="D18" t="str">
        <f t="shared" si="0"/>
        <v>1d2baa79-ff45-46e3-8200-4e8f9ee19892</v>
      </c>
      <c r="E18" s="67" t="s">
        <v>159</v>
      </c>
      <c r="F18" s="18"/>
      <c r="G18" s="18"/>
    </row>
    <row r="19" spans="1:7" x14ac:dyDescent="0.25">
      <c r="A19" t="s">
        <v>168</v>
      </c>
      <c r="B19" s="51" t="s">
        <v>184</v>
      </c>
      <c r="C19" t="s">
        <v>354</v>
      </c>
      <c r="D19" t="str">
        <f t="shared" si="0"/>
        <v>cd7ca698-975e-4ab2-babd-46581edc2eb7</v>
      </c>
      <c r="E19" s="67" t="s">
        <v>160</v>
      </c>
      <c r="F19" s="18"/>
      <c r="G19" s="18"/>
    </row>
    <row r="20" spans="1:7" x14ac:dyDescent="0.25">
      <c r="A20" t="s">
        <v>169</v>
      </c>
      <c r="B20" s="51" t="s">
        <v>184</v>
      </c>
      <c r="C20" t="s">
        <v>354</v>
      </c>
      <c r="D20" t="str">
        <f t="shared" si="0"/>
        <v>cd7ca698-975e-4ab2-babd-46581edc2eb7</v>
      </c>
      <c r="E20" s="67" t="s">
        <v>160</v>
      </c>
      <c r="F20" s="18"/>
      <c r="G20" s="18"/>
    </row>
    <row r="21" spans="1:7" x14ac:dyDescent="0.25">
      <c r="A21" t="s">
        <v>170</v>
      </c>
      <c r="B21" s="51" t="s">
        <v>184</v>
      </c>
      <c r="C21" t="s">
        <v>354</v>
      </c>
      <c r="D21" t="str">
        <f t="shared" si="0"/>
        <v>67e995a6-9326-4bd5-86ce-bbe084a52c8f</v>
      </c>
      <c r="E21" s="67" t="s">
        <v>161</v>
      </c>
      <c r="F21" s="18"/>
      <c r="G21" s="18"/>
    </row>
    <row r="22" spans="1:7" x14ac:dyDescent="0.25">
      <c r="A22" t="s">
        <v>171</v>
      </c>
      <c r="B22" s="51" t="s">
        <v>184</v>
      </c>
      <c r="C22" t="s">
        <v>354</v>
      </c>
      <c r="D22" t="str">
        <f t="shared" si="0"/>
        <v>523cbba0-4373-4b61-8462-eab85c27cdb4</v>
      </c>
      <c r="E22" s="67" t="s">
        <v>158</v>
      </c>
      <c r="F22" s="18"/>
      <c r="G22" s="18"/>
    </row>
    <row r="23" spans="1:7" x14ac:dyDescent="0.25">
      <c r="A23" t="s">
        <v>172</v>
      </c>
      <c r="B23" s="51" t="s">
        <v>184</v>
      </c>
      <c r="C23" t="s">
        <v>354</v>
      </c>
      <c r="D23" t="str">
        <f t="shared" si="0"/>
        <v>60555a3e-8afb-496b-99c1-aa2922bc3de8</v>
      </c>
      <c r="E23" s="67" t="s">
        <v>162</v>
      </c>
      <c r="F23" s="18"/>
      <c r="G23" s="18"/>
    </row>
    <row r="24" spans="1:7" x14ac:dyDescent="0.25">
      <c r="A24" t="s">
        <v>173</v>
      </c>
      <c r="B24" s="51" t="s">
        <v>184</v>
      </c>
      <c r="C24" t="s">
        <v>354</v>
      </c>
      <c r="D24" t="str">
        <f t="shared" si="0"/>
        <v>ed4319b7-95b1-4758-9004-081d66f1d679</v>
      </c>
      <c r="E24" s="67" t="s">
        <v>157</v>
      </c>
      <c r="F24" s="18"/>
      <c r="G24" s="18"/>
    </row>
    <row r="25" spans="1:7" x14ac:dyDescent="0.25">
      <c r="A25" t="s">
        <v>174</v>
      </c>
      <c r="B25" s="51" t="s">
        <v>184</v>
      </c>
      <c r="C25" t="s">
        <v>354</v>
      </c>
      <c r="D25" t="str">
        <f t="shared" si="0"/>
        <v>67e995a6-9326-4bd5-86ce-bbe084a52c8f</v>
      </c>
      <c r="E25" s="67" t="s">
        <v>161</v>
      </c>
      <c r="F25" s="18"/>
      <c r="G25" s="18"/>
    </row>
    <row r="26" spans="1:7" x14ac:dyDescent="0.25">
      <c r="A26" t="s">
        <v>175</v>
      </c>
      <c r="B26" s="51" t="s">
        <v>184</v>
      </c>
      <c r="C26" t="s">
        <v>354</v>
      </c>
      <c r="D26" t="str">
        <f t="shared" si="0"/>
        <v>1d2baa79-ff45-46e3-8200-4e8f9ee19892</v>
      </c>
      <c r="E26" s="67" t="s">
        <v>159</v>
      </c>
      <c r="F26" s="18"/>
      <c r="G26" s="18"/>
    </row>
    <row r="27" spans="1:7" x14ac:dyDescent="0.25">
      <c r="A27" t="s">
        <v>176</v>
      </c>
      <c r="B27" s="51" t="s">
        <v>184</v>
      </c>
      <c r="C27" t="s">
        <v>354</v>
      </c>
      <c r="D27" t="str">
        <f t="shared" si="0"/>
        <v>60555a3e-8afb-496b-99c1-aa2922bc3de8</v>
      </c>
      <c r="E27" s="67" t="s">
        <v>162</v>
      </c>
      <c r="F27" s="18"/>
      <c r="G27" s="18"/>
    </row>
    <row r="28" spans="1:7" x14ac:dyDescent="0.25">
      <c r="A28" t="s">
        <v>177</v>
      </c>
      <c r="B28" s="51" t="s">
        <v>184</v>
      </c>
      <c r="C28" t="s">
        <v>354</v>
      </c>
      <c r="D28" t="str">
        <f t="shared" si="0"/>
        <v>1d2baa79-ff45-46e3-8200-4e8f9ee19892</v>
      </c>
      <c r="E28" s="67" t="s">
        <v>159</v>
      </c>
      <c r="F28" s="18"/>
      <c r="G28" s="18"/>
    </row>
    <row r="29" spans="1:7" x14ac:dyDescent="0.25">
      <c r="A29" t="s">
        <v>178</v>
      </c>
      <c r="B29" s="51" t="s">
        <v>184</v>
      </c>
      <c r="C29" t="s">
        <v>354</v>
      </c>
      <c r="D29" t="str">
        <f t="shared" si="0"/>
        <v>523cbba0-4373-4b61-8462-eab85c27cdb4</v>
      </c>
      <c r="E29" s="67" t="s">
        <v>158</v>
      </c>
      <c r="F29" s="18"/>
      <c r="G29" s="18"/>
    </row>
    <row r="30" spans="1:7" x14ac:dyDescent="0.25">
      <c r="A30" t="s">
        <v>179</v>
      </c>
      <c r="B30" s="51" t="s">
        <v>184</v>
      </c>
      <c r="C30" t="s">
        <v>354</v>
      </c>
      <c r="D30" t="str">
        <f t="shared" si="0"/>
        <v>523cbba0-4373-4b61-8462-eab85c27cdb4</v>
      </c>
      <c r="E30" s="67" t="s">
        <v>158</v>
      </c>
      <c r="F30" s="18"/>
      <c r="G30" s="18"/>
    </row>
    <row r="31" spans="1:7" x14ac:dyDescent="0.25">
      <c r="A31" t="s">
        <v>180</v>
      </c>
      <c r="B31" s="58" t="s">
        <v>321</v>
      </c>
      <c r="C31" t="s">
        <v>354</v>
      </c>
      <c r="D31" t="str">
        <f t="shared" si="0"/>
        <v>cd7ca698-975e-4ab2-babd-46581edc2eb7</v>
      </c>
      <c r="E31" s="67" t="s">
        <v>160</v>
      </c>
      <c r="F31" s="18"/>
      <c r="G31" s="18"/>
    </row>
    <row r="32" spans="1:7" ht="15.75" thickBot="1" x14ac:dyDescent="0.3">
      <c r="A32" s="18"/>
      <c r="B32" s="55"/>
      <c r="C32" s="18"/>
      <c r="D32" s="18"/>
      <c r="E32" s="70"/>
      <c r="F32" s="18"/>
      <c r="G32" s="18"/>
    </row>
    <row r="33" spans="1:7" ht="15.75" thickBot="1" x14ac:dyDescent="0.3">
      <c r="A33" s="23" t="s">
        <v>322</v>
      </c>
      <c r="B33" s="48" t="s">
        <v>325</v>
      </c>
      <c r="C33" s="9"/>
      <c r="D33" s="18"/>
      <c r="E33" s="70"/>
      <c r="F33" s="18"/>
      <c r="G33" s="18"/>
    </row>
    <row r="34" spans="1:7" x14ac:dyDescent="0.25">
      <c r="A34" s="30" t="s">
        <v>323</v>
      </c>
      <c r="B34" s="49"/>
      <c r="C34" s="29"/>
      <c r="D34" s="18"/>
      <c r="E34" s="70"/>
      <c r="F34" s="18"/>
      <c r="G34" s="18"/>
    </row>
    <row r="35" spans="1:7" ht="15.75" thickBot="1" x14ac:dyDescent="0.3">
      <c r="A35" s="31" t="s">
        <v>150</v>
      </c>
      <c r="B35" s="50" t="s">
        <v>331</v>
      </c>
      <c r="C35" s="29"/>
      <c r="D35" s="18"/>
      <c r="E35" s="70"/>
      <c r="F35" s="18"/>
      <c r="G35" s="18"/>
    </row>
    <row r="36" spans="1:7" x14ac:dyDescent="0.25">
      <c r="A36" s="18"/>
      <c r="B36" s="55"/>
      <c r="C36" s="18"/>
      <c r="D36" s="18"/>
      <c r="E36" s="70"/>
      <c r="F36" s="18"/>
      <c r="G36" s="18"/>
    </row>
    <row r="37" spans="1:7" x14ac:dyDescent="0.25">
      <c r="A37" s="29"/>
      <c r="B37" s="59"/>
      <c r="C37" s="29"/>
      <c r="D37" s="18"/>
      <c r="E37" s="70"/>
      <c r="F37" s="18"/>
      <c r="G37" s="18"/>
    </row>
    <row r="38" spans="1:7" ht="15.75" thickBot="1" x14ac:dyDescent="0.3">
      <c r="A38" s="18"/>
      <c r="B38" s="55"/>
      <c r="C38" s="18"/>
      <c r="D38" s="18"/>
      <c r="E38" s="70"/>
      <c r="F38" s="18"/>
      <c r="G38" s="18"/>
    </row>
    <row r="39" spans="1:7" ht="15.75" thickBot="1" x14ac:dyDescent="0.3">
      <c r="A39" s="23" t="s">
        <v>334</v>
      </c>
      <c r="B39" s="52" t="s">
        <v>335</v>
      </c>
      <c r="C39" s="24"/>
      <c r="D39" s="24" t="s">
        <v>303</v>
      </c>
      <c r="E39" s="69" t="s">
        <v>305</v>
      </c>
      <c r="F39" s="24" t="s">
        <v>304</v>
      </c>
      <c r="G39" s="25" t="s">
        <v>305</v>
      </c>
    </row>
    <row r="40" spans="1:7" x14ac:dyDescent="0.25">
      <c r="A40" s="26" t="str">
        <f>'BRUXELLES-MOBILITE'!A$5</f>
        <v>BRUXELLES-MOBILITE</v>
      </c>
      <c r="B40" s="60" t="s">
        <v>337</v>
      </c>
      <c r="C40" s="38"/>
      <c r="D40" s="27" t="str">
        <f>'BRUXELLES-MOBILITE'!C$13</f>
        <v>BE.BRUXELLES-MOBILITE</v>
      </c>
      <c r="E40" s="74" t="str">
        <f>'BRUXELLES-MOBILITE'!D$13</f>
        <v>BRUSSELS.BRUXELLES-MOBILITE</v>
      </c>
      <c r="F40" s="27" t="str">
        <f>'BRUXELLES-MOBILITE'!E$13</f>
        <v>BE.IRISNET.MBHG</v>
      </c>
      <c r="G40" s="28" t="str">
        <f>'BRUXELLES-MOBILITE'!F$13</f>
        <v>BRUSSELS.IRISNET.MBHG</v>
      </c>
    </row>
    <row r="41" spans="1:7" ht="15.75" thickBot="1" x14ac:dyDescent="0.3">
      <c r="A41" s="20" t="str">
        <f>'BRUXELLES-MOBILITE'!C$11</f>
        <v>Bruxelles Mobilité / Brussel Mobiliteit</v>
      </c>
      <c r="B41" s="54" t="s">
        <v>336</v>
      </c>
      <c r="C41" s="37"/>
      <c r="D41" s="21" t="str">
        <f>'BRUXELLES-MOBILITE'!C$14</f>
        <v>http://www.bruxelles-mobilite.be</v>
      </c>
      <c r="E41" s="71" t="str">
        <f>'BRUXELLES-MOBILITE'!D$14</f>
        <v>http://www.bruxelles-mobilite.brussels</v>
      </c>
      <c r="F41" s="21" t="str">
        <f>'BRUXELLES-MOBILITE'!E$14</f>
        <v>http://mbhg.irisnet.be</v>
      </c>
      <c r="G41" s="22" t="str">
        <f>'BRUXELLES-MOBILITE'!F$14</f>
        <v>http://mbhg.irisnet.brussels</v>
      </c>
    </row>
    <row r="42" spans="1:7" ht="15.75" thickBot="1" x14ac:dyDescent="0.3">
      <c r="A42" s="18"/>
      <c r="B42" s="55"/>
      <c r="C42" s="18"/>
      <c r="D42" s="18"/>
      <c r="E42" s="70"/>
      <c r="F42" s="18"/>
      <c r="G42" s="18"/>
    </row>
    <row r="43" spans="1:7" x14ac:dyDescent="0.25">
      <c r="A43" s="14" t="s">
        <v>156</v>
      </c>
      <c r="B43" s="56"/>
      <c r="C43" s="15"/>
      <c r="D43" s="15"/>
      <c r="E43" s="72"/>
      <c r="F43" s="15"/>
      <c r="G43" s="16"/>
    </row>
    <row r="44" spans="1:7" ht="15.75" thickBot="1" x14ac:dyDescent="0.3">
      <c r="A44" s="32" t="s">
        <v>181</v>
      </c>
      <c r="B44" s="57" t="s">
        <v>346</v>
      </c>
      <c r="C44" s="33" t="s">
        <v>347</v>
      </c>
      <c r="D44" s="33" t="s">
        <v>292</v>
      </c>
      <c r="E44" s="73" t="s">
        <v>182</v>
      </c>
      <c r="F44" s="33"/>
      <c r="G44" s="34"/>
    </row>
    <row r="45" spans="1:7" ht="45" x14ac:dyDescent="0.25">
      <c r="A45" t="s">
        <v>192</v>
      </c>
      <c r="C45" s="51" t="s">
        <v>348</v>
      </c>
      <c r="D45" t="str">
        <f t="shared" ref="D45:D52" si="1">IF(NOT(E45=""),MID(E45,FIND("id=",E45)+3,100),"")</f>
        <v>05882529-a99f-4768-83d2-f23ded7ef154</v>
      </c>
      <c r="E45" s="68" t="s">
        <v>362</v>
      </c>
      <c r="F45" s="18"/>
      <c r="G45" s="18"/>
    </row>
    <row r="46" spans="1:7" ht="30" x14ac:dyDescent="0.25">
      <c r="A46" t="s">
        <v>193</v>
      </c>
      <c r="C46" s="51" t="s">
        <v>349</v>
      </c>
      <c r="D46" t="str">
        <f t="shared" si="1"/>
        <v>6e6ce68e-a552-4513-91c6-e9b6dbd541e2</v>
      </c>
      <c r="E46" s="68" t="s">
        <v>363</v>
      </c>
      <c r="F46" s="18"/>
      <c r="G46" s="18"/>
    </row>
    <row r="47" spans="1:7" ht="30" x14ac:dyDescent="0.25">
      <c r="A47" t="s">
        <v>194</v>
      </c>
      <c r="C47" s="51" t="s">
        <v>349</v>
      </c>
      <c r="D47" t="str">
        <f t="shared" si="1"/>
        <v>eb87d3b5-23ea-4c81-85b0-7d21968c5ce4</v>
      </c>
      <c r="E47" s="68" t="s">
        <v>364</v>
      </c>
      <c r="F47" s="18"/>
      <c r="G47" s="18"/>
    </row>
    <row r="48" spans="1:7" ht="45" x14ac:dyDescent="0.25">
      <c r="A48" t="s">
        <v>195</v>
      </c>
      <c r="C48" s="51" t="s">
        <v>348</v>
      </c>
      <c r="D48" t="str">
        <f t="shared" si="1"/>
        <v>33ab10f7-7845-4e18-9354-40e83bbbe15c</v>
      </c>
      <c r="E48" s="68" t="s">
        <v>365</v>
      </c>
      <c r="F48" s="18"/>
      <c r="G48" s="18"/>
    </row>
    <row r="49" spans="1:7" ht="45" x14ac:dyDescent="0.25">
      <c r="A49" t="s">
        <v>196</v>
      </c>
      <c r="C49" s="51" t="s">
        <v>348</v>
      </c>
      <c r="D49" t="str">
        <f t="shared" si="1"/>
        <v>33ab10f7-7845-4e18-9354-40e83bbbe15c</v>
      </c>
      <c r="E49" s="68" t="s">
        <v>365</v>
      </c>
      <c r="F49" s="18"/>
      <c r="G49" s="18"/>
    </row>
    <row r="50" spans="1:7" ht="45" x14ac:dyDescent="0.25">
      <c r="A50" t="s">
        <v>197</v>
      </c>
      <c r="C50" s="51" t="s">
        <v>348</v>
      </c>
      <c r="D50" t="str">
        <f t="shared" si="1"/>
        <v>b469ad31-7cc5-42ba-bc20-ded14677f5d6</v>
      </c>
      <c r="E50" s="68" t="s">
        <v>366</v>
      </c>
      <c r="F50" s="18"/>
      <c r="G50" s="18"/>
    </row>
    <row r="51" spans="1:7" x14ac:dyDescent="0.25">
      <c r="A51" s="3" t="s">
        <v>367</v>
      </c>
      <c r="C51" s="51"/>
      <c r="D51" t="str">
        <f t="shared" si="1"/>
        <v/>
      </c>
      <c r="E51" s="68"/>
      <c r="F51" s="18"/>
      <c r="G51" s="18"/>
    </row>
    <row r="52" spans="1:7" ht="45" x14ac:dyDescent="0.25">
      <c r="A52" t="s">
        <v>198</v>
      </c>
      <c r="C52" s="51" t="s">
        <v>348</v>
      </c>
      <c r="D52" t="str">
        <f t="shared" si="1"/>
        <v>5d68c6ff-8875-4fdc-85db-aa298d1ca072</v>
      </c>
      <c r="E52" s="68" t="s">
        <v>368</v>
      </c>
      <c r="F52" s="18"/>
      <c r="G52" s="18"/>
    </row>
    <row r="53" spans="1:7" ht="15.75" thickBot="1" x14ac:dyDescent="0.3">
      <c r="A53" s="18"/>
      <c r="B53" s="55"/>
      <c r="C53" s="18"/>
      <c r="D53" s="18"/>
      <c r="E53" s="70"/>
      <c r="F53" s="18"/>
      <c r="G53" s="18"/>
    </row>
    <row r="54" spans="1:7" ht="15.75" thickBot="1" x14ac:dyDescent="0.3">
      <c r="A54" s="23" t="s">
        <v>322</v>
      </c>
      <c r="B54" s="48" t="s">
        <v>325</v>
      </c>
      <c r="C54" s="9"/>
      <c r="D54" s="18"/>
      <c r="E54" s="70"/>
      <c r="F54" s="18"/>
      <c r="G54" s="18"/>
    </row>
    <row r="55" spans="1:7" x14ac:dyDescent="0.25">
      <c r="A55" s="30" t="s">
        <v>323</v>
      </c>
      <c r="B55" s="49" t="s">
        <v>330</v>
      </c>
      <c r="C55" s="29"/>
      <c r="D55" s="18"/>
      <c r="E55" s="70"/>
      <c r="F55" s="18"/>
      <c r="G55" s="18"/>
    </row>
    <row r="56" spans="1:7" ht="15.75" thickBot="1" x14ac:dyDescent="0.3">
      <c r="A56" s="31" t="s">
        <v>150</v>
      </c>
      <c r="B56" s="50" t="s">
        <v>331</v>
      </c>
      <c r="C56" s="29"/>
      <c r="D56" s="18"/>
      <c r="E56" s="70"/>
      <c r="F56" s="18"/>
      <c r="G56" s="18"/>
    </row>
    <row r="57" spans="1:7" x14ac:dyDescent="0.25">
      <c r="A57" s="18"/>
      <c r="B57" s="55"/>
      <c r="C57" s="18"/>
      <c r="D57" s="18"/>
      <c r="E57" s="70"/>
      <c r="F57" s="18"/>
      <c r="G57" s="18"/>
    </row>
    <row r="58" spans="1:7" x14ac:dyDescent="0.25">
      <c r="A58" s="18"/>
      <c r="B58" s="55"/>
      <c r="C58" s="18"/>
      <c r="D58" s="18"/>
      <c r="E58" s="70"/>
      <c r="F58" s="18"/>
      <c r="G58" s="18"/>
    </row>
    <row r="59" spans="1:7" ht="15.75" thickBot="1" x14ac:dyDescent="0.3">
      <c r="A59" s="18"/>
      <c r="B59" s="55"/>
      <c r="C59" s="18"/>
      <c r="D59" s="18"/>
      <c r="E59" s="70"/>
      <c r="F59" s="18"/>
      <c r="G59" s="18"/>
    </row>
    <row r="60" spans="1:7" ht="15.75" thickBot="1" x14ac:dyDescent="0.3">
      <c r="A60" s="23" t="s">
        <v>334</v>
      </c>
      <c r="B60" s="52" t="s">
        <v>335</v>
      </c>
      <c r="C60" s="24"/>
      <c r="D60" s="24" t="s">
        <v>303</v>
      </c>
      <c r="E60" s="69" t="s">
        <v>305</v>
      </c>
      <c r="F60" s="24" t="s">
        <v>304</v>
      </c>
      <c r="G60" s="25" t="s">
        <v>305</v>
      </c>
    </row>
    <row r="61" spans="1:7" x14ac:dyDescent="0.25">
      <c r="A61" s="26" t="str">
        <f>CIRB!A$5</f>
        <v>CIRB</v>
      </c>
      <c r="B61" s="60" t="s">
        <v>337</v>
      </c>
      <c r="C61" s="38"/>
      <c r="D61" s="27" t="str">
        <f>CIRB!C$13</f>
        <v>BE.CIRB</v>
      </c>
      <c r="E61" s="74" t="str">
        <f>CIRB!D$13</f>
        <v>BRUSSELS.CIRB</v>
      </c>
      <c r="F61" s="27" t="str">
        <f>CIRB!E$13</f>
        <v>BE.IRISNET.CIRB</v>
      </c>
      <c r="G61" s="28" t="str">
        <f>CIRB!F$13</f>
        <v>BRUSSELS.IRISNET.CIRB</v>
      </c>
    </row>
    <row r="62" spans="1:7" ht="15.75" thickBot="1" x14ac:dyDescent="0.3">
      <c r="A62" s="20" t="str">
        <f>CIRB!C$11</f>
        <v>CIRB / CIBG</v>
      </c>
      <c r="B62" s="54" t="s">
        <v>336</v>
      </c>
      <c r="C62" s="37"/>
      <c r="D62" s="21" t="str">
        <f>CIRB!C$14</f>
        <v>http://www.cirb.be</v>
      </c>
      <c r="E62" s="71" t="str">
        <f>CIRB!D$14</f>
        <v>http://www.cirb.brussels</v>
      </c>
      <c r="F62" s="21" t="str">
        <f>CIRB!E$14</f>
        <v>http://cirb.irisnet.be</v>
      </c>
      <c r="G62" s="22" t="str">
        <f>CIRB!F$14</f>
        <v>http://cirb.irisnet.brussels</v>
      </c>
    </row>
    <row r="63" spans="1:7" ht="15.75" thickBot="1" x14ac:dyDescent="0.3">
      <c r="A63" s="18"/>
      <c r="B63" s="55"/>
      <c r="C63" s="18"/>
      <c r="D63" s="18"/>
      <c r="E63" s="70"/>
      <c r="F63" s="18"/>
      <c r="G63" s="18"/>
    </row>
    <row r="64" spans="1:7" x14ac:dyDescent="0.25">
      <c r="A64" s="14" t="s">
        <v>156</v>
      </c>
      <c r="B64" s="56"/>
      <c r="C64" s="15"/>
      <c r="D64" s="15"/>
      <c r="E64" s="72"/>
      <c r="F64" s="15"/>
      <c r="G64" s="16"/>
    </row>
    <row r="65" spans="1:7" ht="15.75" thickBot="1" x14ac:dyDescent="0.3">
      <c r="A65" s="32" t="s">
        <v>181</v>
      </c>
      <c r="B65" s="57" t="s">
        <v>346</v>
      </c>
      <c r="C65" s="33" t="s">
        <v>347</v>
      </c>
      <c r="D65" s="33" t="s">
        <v>292</v>
      </c>
      <c r="E65" s="73" t="s">
        <v>182</v>
      </c>
      <c r="F65" s="33"/>
      <c r="G65" s="34"/>
    </row>
    <row r="66" spans="1:7" x14ac:dyDescent="0.25">
      <c r="A66" s="3" t="s">
        <v>295</v>
      </c>
      <c r="C66" s="51"/>
      <c r="D66" t="str">
        <f>IF(NOT(E66=""),MID(E66,FIND("id=",E66)+3,100),"")</f>
        <v/>
      </c>
      <c r="F66" s="18"/>
      <c r="G66" s="18"/>
    </row>
    <row r="67" spans="1:7" x14ac:dyDescent="0.25">
      <c r="A67" t="s">
        <v>200</v>
      </c>
      <c r="C67" s="51"/>
      <c r="D67" t="str">
        <f t="shared" ref="D67:D94" si="2">IF(NOT(E67=""),MID(E67,FIND("id=",E67)+3,100),"")</f>
        <v>3febf25d-a21c-4e14-adee-e1b022185314</v>
      </c>
      <c r="E67" s="68" t="s">
        <v>280</v>
      </c>
      <c r="F67" s="18"/>
      <c r="G67" s="18"/>
    </row>
    <row r="68" spans="1:7" x14ac:dyDescent="0.25">
      <c r="A68" t="s">
        <v>201</v>
      </c>
      <c r="C68" s="51"/>
      <c r="D68" t="str">
        <f t="shared" si="2"/>
        <v>abd786df-2ad9-4025-adde-7ded08c259d3</v>
      </c>
      <c r="E68" s="68" t="s">
        <v>281</v>
      </c>
      <c r="F68" s="18"/>
      <c r="G68" s="18"/>
    </row>
    <row r="69" spans="1:7" x14ac:dyDescent="0.25">
      <c r="A69" t="s">
        <v>202</v>
      </c>
      <c r="C69" s="51"/>
      <c r="D69" t="str">
        <f t="shared" si="2"/>
        <v>9651e420-2c8d-48ec-b4a1-6a43a3f6a40f</v>
      </c>
      <c r="E69" s="68" t="s">
        <v>282</v>
      </c>
      <c r="F69" s="18"/>
      <c r="G69" s="18"/>
    </row>
    <row r="70" spans="1:7" x14ac:dyDescent="0.25">
      <c r="A70" t="s">
        <v>203</v>
      </c>
      <c r="C70" s="51"/>
      <c r="D70" t="str">
        <f t="shared" si="2"/>
        <v>0e1a4a49-52af-4a1d-976a-a7d64f18204e</v>
      </c>
      <c r="E70" s="68" t="s">
        <v>283</v>
      </c>
      <c r="F70" s="18"/>
      <c r="G70" s="18"/>
    </row>
    <row r="71" spans="1:7" x14ac:dyDescent="0.25">
      <c r="A71" s="3" t="s">
        <v>212</v>
      </c>
      <c r="C71" s="51"/>
      <c r="D71" t="str">
        <f t="shared" si="2"/>
        <v/>
      </c>
      <c r="E71" s="68"/>
      <c r="F71" s="18"/>
      <c r="G71" s="18"/>
    </row>
    <row r="72" spans="1:7" x14ac:dyDescent="0.25">
      <c r="A72" t="s">
        <v>204</v>
      </c>
      <c r="C72" s="51"/>
      <c r="D72" t="str">
        <f t="shared" si="2"/>
        <v>85ad7f95-5b2f-4d1e-85a0-84cbf471fe4e</v>
      </c>
      <c r="E72" s="68" t="s">
        <v>284</v>
      </c>
      <c r="F72" s="18"/>
      <c r="G72" s="18"/>
    </row>
    <row r="73" spans="1:7" x14ac:dyDescent="0.25">
      <c r="A73" t="s">
        <v>205</v>
      </c>
      <c r="C73" s="51"/>
      <c r="D73" t="str">
        <f t="shared" si="2"/>
        <v>3452edb8-641e-4c79-96ba-516d0119291e</v>
      </c>
      <c r="E73" s="68" t="s">
        <v>285</v>
      </c>
      <c r="F73" s="18"/>
      <c r="G73" s="18"/>
    </row>
    <row r="74" spans="1:7" x14ac:dyDescent="0.25">
      <c r="A74" t="s">
        <v>206</v>
      </c>
      <c r="D74" t="str">
        <f t="shared" si="2"/>
        <v>8d89a535-35b3-4ded-894d-3cf1b4bad93e</v>
      </c>
      <c r="E74" s="68" t="s">
        <v>286</v>
      </c>
      <c r="F74" s="18"/>
      <c r="G74" s="18"/>
    </row>
    <row r="75" spans="1:7" x14ac:dyDescent="0.25">
      <c r="A75" t="s">
        <v>207</v>
      </c>
      <c r="D75" t="str">
        <f t="shared" si="2"/>
        <v>6f340f3e-2cd9-4f22-83a1-a6933853e903</v>
      </c>
      <c r="E75" s="68" t="s">
        <v>287</v>
      </c>
      <c r="F75" s="18"/>
      <c r="G75" s="18"/>
    </row>
    <row r="76" spans="1:7" x14ac:dyDescent="0.25">
      <c r="A76" s="3" t="s">
        <v>213</v>
      </c>
      <c r="C76" s="39" t="s">
        <v>374</v>
      </c>
      <c r="D76" s="3" t="str">
        <f t="shared" si="2"/>
        <v>a85212a9-86bf-47e1-888c-be31da22f57f</v>
      </c>
      <c r="E76" s="75" t="s">
        <v>372</v>
      </c>
      <c r="F76" s="18"/>
      <c r="G76" s="18"/>
    </row>
    <row r="77" spans="1:7" x14ac:dyDescent="0.25">
      <c r="A77" t="s">
        <v>208</v>
      </c>
      <c r="D77" t="str">
        <f t="shared" si="2"/>
        <v>6c5fef0f-81ac-4da9-8cdc-ad3efb945655</v>
      </c>
      <c r="E77" s="68" t="s">
        <v>288</v>
      </c>
      <c r="F77" s="18"/>
      <c r="G77" s="18"/>
    </row>
    <row r="78" spans="1:7" x14ac:dyDescent="0.25">
      <c r="A78" t="s">
        <v>209</v>
      </c>
      <c r="C78" s="2" t="s">
        <v>373</v>
      </c>
      <c r="D78" t="str">
        <f t="shared" si="2"/>
        <v xml:space="preserve"> 5a08229f-d2ed-4b75-b588-1b07994aacc8</v>
      </c>
      <c r="E78" s="68" t="s">
        <v>289</v>
      </c>
      <c r="F78" s="18"/>
      <c r="G78" s="18"/>
    </row>
    <row r="79" spans="1:7" x14ac:dyDescent="0.25">
      <c r="A79" s="3" t="s">
        <v>214</v>
      </c>
      <c r="D79" t="str">
        <f t="shared" si="2"/>
        <v/>
      </c>
      <c r="E79" s="68"/>
      <c r="F79" s="18"/>
      <c r="G79" s="18"/>
    </row>
    <row r="80" spans="1:7" x14ac:dyDescent="0.25">
      <c r="A80" t="s">
        <v>210</v>
      </c>
      <c r="D80" t="str">
        <f t="shared" si="2"/>
        <v>e53dea13-3be1-48dc-8d72-eeefb8f64bd2</v>
      </c>
      <c r="E80" s="68" t="s">
        <v>290</v>
      </c>
      <c r="F80" s="18"/>
      <c r="G80" s="18"/>
    </row>
    <row r="81" spans="1:7" x14ac:dyDescent="0.25">
      <c r="A81" s="3" t="s">
        <v>215</v>
      </c>
      <c r="D81" t="str">
        <f t="shared" si="2"/>
        <v/>
      </c>
      <c r="E81" s="68"/>
      <c r="F81" s="18"/>
      <c r="G81" s="18"/>
    </row>
    <row r="82" spans="1:7" x14ac:dyDescent="0.25">
      <c r="A82" s="3" t="s">
        <v>216</v>
      </c>
      <c r="D82" t="str">
        <f t="shared" si="2"/>
        <v/>
      </c>
      <c r="E82" s="68"/>
      <c r="F82" s="18"/>
      <c r="G82" s="18"/>
    </row>
    <row r="83" spans="1:7" x14ac:dyDescent="0.25">
      <c r="A83" s="3" t="s">
        <v>217</v>
      </c>
      <c r="D83" t="str">
        <f t="shared" si="2"/>
        <v/>
      </c>
      <c r="E83" s="68"/>
      <c r="F83" s="18"/>
      <c r="G83" s="18"/>
    </row>
    <row r="84" spans="1:7" x14ac:dyDescent="0.25">
      <c r="A84" s="3" t="s">
        <v>218</v>
      </c>
      <c r="D84" t="str">
        <f t="shared" si="2"/>
        <v/>
      </c>
      <c r="E84" s="68"/>
      <c r="F84" s="18"/>
      <c r="G84" s="18"/>
    </row>
    <row r="85" spans="1:7" x14ac:dyDescent="0.25">
      <c r="A85" s="3" t="s">
        <v>219</v>
      </c>
      <c r="D85" t="str">
        <f t="shared" si="2"/>
        <v/>
      </c>
      <c r="E85" s="68"/>
      <c r="F85" s="18"/>
      <c r="G85" s="18"/>
    </row>
    <row r="86" spans="1:7" x14ac:dyDescent="0.25">
      <c r="A86" s="3" t="s">
        <v>220</v>
      </c>
      <c r="D86" t="str">
        <f t="shared" si="2"/>
        <v/>
      </c>
      <c r="E86" s="68"/>
      <c r="F86" s="18"/>
      <c r="G86" s="18"/>
    </row>
    <row r="87" spans="1:7" x14ac:dyDescent="0.25">
      <c r="A87" t="s">
        <v>211</v>
      </c>
      <c r="C87" s="2" t="s">
        <v>371</v>
      </c>
      <c r="D87" t="str">
        <f t="shared" si="2"/>
        <v>db2e0ac3-a8ac-464b-bfef-514dfa37d4e6</v>
      </c>
      <c r="E87" s="68" t="s">
        <v>291</v>
      </c>
      <c r="F87" s="18"/>
      <c r="G87" s="18"/>
    </row>
    <row r="88" spans="1:7" x14ac:dyDescent="0.25">
      <c r="A88" s="3" t="s">
        <v>221</v>
      </c>
      <c r="D88" t="str">
        <f t="shared" si="2"/>
        <v/>
      </c>
      <c r="F88" s="18"/>
      <c r="G88" s="18"/>
    </row>
    <row r="89" spans="1:7" x14ac:dyDescent="0.25">
      <c r="A89" s="3" t="s">
        <v>222</v>
      </c>
      <c r="D89" t="str">
        <f t="shared" si="2"/>
        <v/>
      </c>
      <c r="F89" s="18"/>
      <c r="G89" s="18"/>
    </row>
    <row r="90" spans="1:7" x14ac:dyDescent="0.25">
      <c r="A90" s="3" t="s">
        <v>296</v>
      </c>
      <c r="D90" t="str">
        <f t="shared" si="2"/>
        <v/>
      </c>
      <c r="F90" s="18"/>
      <c r="G90" s="18"/>
    </row>
    <row r="91" spans="1:7" x14ac:dyDescent="0.25">
      <c r="A91" s="3" t="s">
        <v>223</v>
      </c>
      <c r="D91" t="str">
        <f t="shared" si="2"/>
        <v/>
      </c>
      <c r="F91" s="18"/>
      <c r="G91" s="18"/>
    </row>
    <row r="92" spans="1:7" x14ac:dyDescent="0.25">
      <c r="A92" s="3" t="s">
        <v>224</v>
      </c>
      <c r="D92" t="str">
        <f t="shared" si="2"/>
        <v/>
      </c>
      <c r="F92" s="18"/>
      <c r="G92" s="18"/>
    </row>
    <row r="93" spans="1:7" x14ac:dyDescent="0.25">
      <c r="A93" s="3" t="s">
        <v>225</v>
      </c>
      <c r="D93" t="str">
        <f t="shared" si="2"/>
        <v/>
      </c>
      <c r="F93" s="18"/>
      <c r="G93" s="18"/>
    </row>
    <row r="94" spans="1:7" x14ac:dyDescent="0.25">
      <c r="A94" s="3" t="s">
        <v>226</v>
      </c>
      <c r="C94" t="s">
        <v>361</v>
      </c>
      <c r="D94" t="str">
        <f t="shared" si="2"/>
        <v/>
      </c>
      <c r="F94" s="18"/>
      <c r="G94" s="18"/>
    </row>
    <row r="95" spans="1:7" ht="15.75" thickBot="1" x14ac:dyDescent="0.3">
      <c r="A95" s="18"/>
      <c r="B95" s="55"/>
      <c r="C95" s="18"/>
      <c r="D95" s="18"/>
      <c r="E95" s="70"/>
      <c r="F95" s="18"/>
      <c r="G95" s="18"/>
    </row>
    <row r="96" spans="1:7" ht="15.75" thickBot="1" x14ac:dyDescent="0.3">
      <c r="A96" s="23" t="s">
        <v>322</v>
      </c>
      <c r="B96" s="48" t="s">
        <v>325</v>
      </c>
      <c r="C96" s="9"/>
      <c r="D96" s="18"/>
      <c r="E96" s="70"/>
      <c r="F96" s="18"/>
      <c r="G96" s="18"/>
    </row>
    <row r="97" spans="1:7" x14ac:dyDescent="0.25">
      <c r="A97" s="30" t="s">
        <v>323</v>
      </c>
      <c r="B97" s="49" t="s">
        <v>330</v>
      </c>
      <c r="C97" s="29"/>
      <c r="D97" s="18"/>
      <c r="E97" s="70"/>
      <c r="F97" s="18"/>
      <c r="G97" s="18"/>
    </row>
    <row r="98" spans="1:7" ht="15.75" thickBot="1" x14ac:dyDescent="0.3">
      <c r="A98" s="31" t="s">
        <v>150</v>
      </c>
      <c r="B98" s="50" t="s">
        <v>331</v>
      </c>
      <c r="C98" s="29"/>
      <c r="D98" s="18"/>
      <c r="E98" s="70"/>
      <c r="F98" s="18"/>
      <c r="G98" s="18"/>
    </row>
    <row r="99" spans="1:7" x14ac:dyDescent="0.25">
      <c r="A99" s="18"/>
      <c r="B99" s="55"/>
      <c r="C99" s="18"/>
      <c r="D99" s="18"/>
      <c r="E99" s="70"/>
      <c r="F99" s="18"/>
      <c r="G99" s="18"/>
    </row>
    <row r="100" spans="1:7" x14ac:dyDescent="0.25">
      <c r="A100" s="18"/>
      <c r="B100" s="55"/>
      <c r="C100" s="18"/>
      <c r="D100" s="18"/>
      <c r="E100" s="70"/>
      <c r="F100" s="18"/>
      <c r="G100" s="18"/>
    </row>
    <row r="101" spans="1:7" ht="15.75" thickBot="1" x14ac:dyDescent="0.3">
      <c r="A101" s="18"/>
      <c r="B101" s="55"/>
      <c r="C101" s="18"/>
      <c r="D101" s="18"/>
      <c r="E101" s="70"/>
      <c r="F101" s="18"/>
      <c r="G101" s="18"/>
    </row>
    <row r="102" spans="1:7" ht="15.75" thickBot="1" x14ac:dyDescent="0.3">
      <c r="A102" s="23" t="s">
        <v>334</v>
      </c>
      <c r="B102" s="52" t="s">
        <v>335</v>
      </c>
      <c r="C102" s="24"/>
      <c r="D102" s="24" t="s">
        <v>303</v>
      </c>
      <c r="E102" s="69" t="s">
        <v>305</v>
      </c>
      <c r="F102" s="24" t="s">
        <v>304</v>
      </c>
      <c r="G102" s="25" t="s">
        <v>305</v>
      </c>
    </row>
    <row r="103" spans="1:7" x14ac:dyDescent="0.25">
      <c r="A103" s="26" t="str">
        <f>IBGE!A$5</f>
        <v>IBGE</v>
      </c>
      <c r="B103" s="60" t="s">
        <v>337</v>
      </c>
      <c r="C103" s="38"/>
      <c r="D103" s="27" t="str">
        <f>IBGE!C$13</f>
        <v>BE.IBGE</v>
      </c>
      <c r="E103" s="74" t="str">
        <f>IBGE!D$13</f>
        <v>BRUSSELS.IBGE</v>
      </c>
      <c r="F103" s="27" t="str">
        <f>IBGE!E$13</f>
        <v>BE.IRISNET.ENVIRONNEMENT</v>
      </c>
      <c r="G103" s="28" t="str">
        <f>IBGE!F$13</f>
        <v>BRUSSELS.IRISNET.ENVIRONNEMENT</v>
      </c>
    </row>
    <row r="104" spans="1:7" ht="15.75" thickBot="1" x14ac:dyDescent="0.3">
      <c r="A104" s="20" t="str">
        <f>IBGE!C$11</f>
        <v>Bruxelles Environnement / Leefmilieu Brussel</v>
      </c>
      <c r="B104" s="54" t="s">
        <v>336</v>
      </c>
      <c r="C104" s="37"/>
      <c r="D104" s="21" t="str">
        <f>IBGE!C$14</f>
        <v>http://www.ibge.be</v>
      </c>
      <c r="E104" s="71" t="str">
        <f>IBGE!D$14</f>
        <v>http://www.ibge.brussels</v>
      </c>
      <c r="F104" s="21" t="str">
        <f>IBGE!E$14</f>
        <v>http://environnement.irisnet.be</v>
      </c>
      <c r="G104" s="22" t="str">
        <f>IBGE!F$14</f>
        <v>http://environnement.irisnet.brussels</v>
      </c>
    </row>
    <row r="105" spans="1:7" ht="15.75" thickBot="1" x14ac:dyDescent="0.3">
      <c r="A105" s="18"/>
      <c r="B105" s="55"/>
      <c r="C105" s="18"/>
      <c r="D105" s="18"/>
      <c r="E105" s="70"/>
      <c r="F105" s="18"/>
      <c r="G105" s="18"/>
    </row>
    <row r="106" spans="1:7" x14ac:dyDescent="0.25">
      <c r="A106" s="14" t="s">
        <v>156</v>
      </c>
      <c r="B106" s="56"/>
      <c r="C106" s="15"/>
      <c r="D106" s="15"/>
      <c r="E106" s="72"/>
      <c r="F106" s="15"/>
      <c r="G106" s="16"/>
    </row>
    <row r="107" spans="1:7" ht="15.75" thickBot="1" x14ac:dyDescent="0.3">
      <c r="A107" s="32" t="s">
        <v>181</v>
      </c>
      <c r="B107" s="57" t="s">
        <v>346</v>
      </c>
      <c r="C107" s="33" t="s">
        <v>347</v>
      </c>
      <c r="D107" s="33" t="s">
        <v>292</v>
      </c>
      <c r="E107" s="73" t="s">
        <v>182</v>
      </c>
      <c r="F107" s="33"/>
      <c r="G107" s="34"/>
    </row>
    <row r="108" spans="1:7" ht="60" x14ac:dyDescent="0.25">
      <c r="A108" t="s">
        <v>251</v>
      </c>
      <c r="C108" s="51" t="s">
        <v>358</v>
      </c>
      <c r="D108" t="str">
        <f t="shared" ref="D108:D129" si="3">IF(NOT(E108=""),MID(E108,FIND("id=",E108)+3,100),"")</f>
        <v>espaces_verts_region_bruxelloise.xml</v>
      </c>
      <c r="E108" s="67" t="s">
        <v>229</v>
      </c>
      <c r="F108" s="18"/>
      <c r="G108" s="18"/>
    </row>
    <row r="109" spans="1:7" ht="60" x14ac:dyDescent="0.25">
      <c r="A109" t="s">
        <v>252</v>
      </c>
      <c r="C109" s="51" t="s">
        <v>358</v>
      </c>
      <c r="D109" t="str">
        <f t="shared" si="3"/>
        <v>fd03abe0-6cfc-4b75-a8cd-36e2c961421e</v>
      </c>
      <c r="E109" s="67" t="s">
        <v>230</v>
      </c>
      <c r="F109" s="18"/>
      <c r="G109" s="18"/>
    </row>
    <row r="110" spans="1:7" ht="60" x14ac:dyDescent="0.25">
      <c r="A110" t="s">
        <v>253</v>
      </c>
      <c r="C110" s="51" t="s">
        <v>358</v>
      </c>
      <c r="D110" t="str">
        <f t="shared" si="3"/>
        <v>0bacf5ca-c51d-42d2-8a5a-7519cae09564</v>
      </c>
      <c r="E110" s="67" t="s">
        <v>231</v>
      </c>
      <c r="F110" s="18"/>
      <c r="G110" s="18"/>
    </row>
    <row r="111" spans="1:7" ht="90" x14ac:dyDescent="0.25">
      <c r="A111" t="s">
        <v>254</v>
      </c>
      <c r="C111" s="51" t="s">
        <v>359</v>
      </c>
      <c r="D111" t="str">
        <f t="shared" si="3"/>
        <v>natura_2000_habitats.xml</v>
      </c>
      <c r="E111" s="67" t="s">
        <v>232</v>
      </c>
      <c r="F111" s="18"/>
      <c r="G111" s="18"/>
    </row>
    <row r="112" spans="1:7" ht="60" x14ac:dyDescent="0.25">
      <c r="A112" t="s">
        <v>255</v>
      </c>
      <c r="C112" s="51" t="s">
        <v>358</v>
      </c>
      <c r="D112" t="str">
        <f t="shared" si="3"/>
        <v>natura_2000_stations.xml</v>
      </c>
      <c r="E112" s="67" t="s">
        <v>233</v>
      </c>
      <c r="F112" s="18"/>
      <c r="G112" s="18"/>
    </row>
    <row r="113" spans="1:7" ht="60" x14ac:dyDescent="0.25">
      <c r="A113" t="s">
        <v>256</v>
      </c>
      <c r="C113" s="51" t="s">
        <v>358</v>
      </c>
      <c r="D113" t="str">
        <f t="shared" si="3"/>
        <v>49220e81-638b-4876-a259-dd87f0b270b1</v>
      </c>
      <c r="E113" s="67" t="s">
        <v>234</v>
      </c>
      <c r="F113" s="18"/>
      <c r="G113" s="18"/>
    </row>
    <row r="114" spans="1:7" ht="90" x14ac:dyDescent="0.25">
      <c r="A114" t="s">
        <v>257</v>
      </c>
      <c r="B114" s="58" t="s">
        <v>356</v>
      </c>
      <c r="C114" s="51" t="s">
        <v>359</v>
      </c>
      <c r="D114" t="str">
        <f t="shared" si="3"/>
        <v>reseau_surv_piezo_art8.xml</v>
      </c>
      <c r="E114" s="67" t="s">
        <v>235</v>
      </c>
      <c r="F114" s="18"/>
      <c r="G114" s="18"/>
    </row>
    <row r="115" spans="1:7" ht="60" x14ac:dyDescent="0.25">
      <c r="A115" t="s">
        <v>258</v>
      </c>
      <c r="C115" s="51" t="s">
        <v>358</v>
      </c>
      <c r="D115" t="str">
        <f t="shared" si="3"/>
        <v>Zone1_protection_captage_galerie.xml</v>
      </c>
      <c r="E115" s="67" t="s">
        <v>236</v>
      </c>
      <c r="F115" s="18"/>
      <c r="G115" s="18"/>
    </row>
    <row r="116" spans="1:7" ht="60" x14ac:dyDescent="0.25">
      <c r="A116" t="s">
        <v>259</v>
      </c>
      <c r="C116" s="51" t="s">
        <v>358</v>
      </c>
      <c r="D116" t="str">
        <f t="shared" si="3"/>
        <v>Zones2_et3_protection_captage_Pg.xml</v>
      </c>
      <c r="E116" s="67" t="s">
        <v>237</v>
      </c>
      <c r="F116" s="18"/>
      <c r="G116" s="18"/>
    </row>
    <row r="117" spans="1:7" ht="60" x14ac:dyDescent="0.25">
      <c r="A117" t="s">
        <v>260</v>
      </c>
      <c r="C117" s="51" t="s">
        <v>358</v>
      </c>
      <c r="D117" t="str">
        <f t="shared" si="3"/>
        <v>gwb.xml</v>
      </c>
      <c r="E117" s="67" t="s">
        <v>238</v>
      </c>
      <c r="F117" s="18"/>
      <c r="G117" s="18"/>
    </row>
    <row r="118" spans="1:7" ht="60" x14ac:dyDescent="0.25">
      <c r="A118" t="s">
        <v>261</v>
      </c>
      <c r="C118" s="51" t="s">
        <v>358</v>
      </c>
      <c r="D118" t="str">
        <f t="shared" si="3"/>
        <v>stationsSW_qualite_phisique_chimique.xml</v>
      </c>
      <c r="E118" s="67" t="s">
        <v>239</v>
      </c>
      <c r="F118" s="18"/>
      <c r="G118" s="18"/>
    </row>
    <row r="119" spans="1:7" ht="60" x14ac:dyDescent="0.25">
      <c r="A119" t="s">
        <v>262</v>
      </c>
      <c r="C119" s="51" t="s">
        <v>358</v>
      </c>
      <c r="D119" t="str">
        <f t="shared" si="3"/>
        <v>stationsSW_cyprinicole.xml</v>
      </c>
      <c r="E119" s="67" t="s">
        <v>240</v>
      </c>
      <c r="F119" s="18"/>
      <c r="G119" s="18"/>
    </row>
    <row r="120" spans="1:7" ht="60" x14ac:dyDescent="0.25">
      <c r="A120" t="s">
        <v>263</v>
      </c>
      <c r="C120" s="51" t="s">
        <v>358</v>
      </c>
      <c r="D120" t="str">
        <f t="shared" si="3"/>
        <v>Sous_bassin_hydro.xml</v>
      </c>
      <c r="E120" s="67" t="s">
        <v>241</v>
      </c>
      <c r="F120" s="18"/>
      <c r="G120" s="18"/>
    </row>
    <row r="121" spans="1:7" ht="60" x14ac:dyDescent="0.25">
      <c r="A121" t="s">
        <v>264</v>
      </c>
      <c r="C121" s="51" t="s">
        <v>358</v>
      </c>
      <c r="D121" t="str">
        <f t="shared" si="3"/>
        <v>rpa.xml</v>
      </c>
      <c r="E121" s="67" t="s">
        <v>242</v>
      </c>
      <c r="F121" s="18"/>
      <c r="G121" s="18"/>
    </row>
    <row r="122" spans="1:7" ht="60" x14ac:dyDescent="0.25">
      <c r="A122" t="s">
        <v>265</v>
      </c>
      <c r="C122" s="51" t="s">
        <v>358</v>
      </c>
      <c r="D122" t="str">
        <f t="shared" si="3"/>
        <v>a7bcb16d-bbfb-42b9-939b-351211ef75e8</v>
      </c>
      <c r="E122" s="67" t="s">
        <v>243</v>
      </c>
      <c r="F122" s="18"/>
      <c r="G122" s="18"/>
    </row>
    <row r="123" spans="1:7" ht="60" x14ac:dyDescent="0.25">
      <c r="A123" t="s">
        <v>266</v>
      </c>
      <c r="C123" s="51" t="s">
        <v>358</v>
      </c>
      <c r="D123" t="str">
        <f t="shared" si="3"/>
        <v>95cb54b3-6e5f-4697-ba6d-7b2dc2f3c5c5</v>
      </c>
      <c r="E123" s="67" t="s">
        <v>244</v>
      </c>
      <c r="F123" s="18"/>
      <c r="G123" s="18"/>
    </row>
    <row r="124" spans="1:7" ht="90" x14ac:dyDescent="0.25">
      <c r="A124" t="s">
        <v>267</v>
      </c>
      <c r="C124" s="51" t="s">
        <v>359</v>
      </c>
      <c r="D124" t="str">
        <f t="shared" si="3"/>
        <v>2f2ab1f0-19a2-43fe-940b-8d906ac19cc7</v>
      </c>
      <c r="E124" s="67" t="s">
        <v>245</v>
      </c>
      <c r="F124" s="18"/>
      <c r="G124" s="18"/>
    </row>
    <row r="125" spans="1:7" ht="60" x14ac:dyDescent="0.25">
      <c r="A125" s="3" t="s">
        <v>250</v>
      </c>
      <c r="C125" s="51" t="s">
        <v>358</v>
      </c>
      <c r="D125" t="str">
        <f t="shared" si="3"/>
        <v/>
      </c>
      <c r="F125" s="18"/>
      <c r="G125" s="18"/>
    </row>
    <row r="126" spans="1:7" ht="60" x14ac:dyDescent="0.25">
      <c r="A126" t="s">
        <v>268</v>
      </c>
      <c r="C126" s="51" t="s">
        <v>358</v>
      </c>
      <c r="D126" t="str">
        <f t="shared" si="3"/>
        <v>dd374aec-3802-4da1-8bad-59004e17460f</v>
      </c>
      <c r="E126" s="67" t="s">
        <v>246</v>
      </c>
      <c r="F126" s="18"/>
      <c r="G126" s="18"/>
    </row>
    <row r="127" spans="1:7" ht="60" x14ac:dyDescent="0.25">
      <c r="A127" t="s">
        <v>269</v>
      </c>
      <c r="C127" s="51" t="s">
        <v>358</v>
      </c>
      <c r="D127" t="str">
        <f t="shared" si="3"/>
        <v>stationsGW_controles_2007.xml</v>
      </c>
      <c r="E127" s="67" t="s">
        <v>247</v>
      </c>
      <c r="F127" s="18"/>
      <c r="G127" s="18"/>
    </row>
    <row r="128" spans="1:7" ht="90" x14ac:dyDescent="0.25">
      <c r="A128" t="s">
        <v>270</v>
      </c>
      <c r="C128" s="51" t="s">
        <v>359</v>
      </c>
      <c r="D128" t="str">
        <f t="shared" si="3"/>
        <v>96a8626e-0910-421b-8404-0b83d1740f24</v>
      </c>
      <c r="E128" s="67" t="s">
        <v>248</v>
      </c>
      <c r="F128" s="18"/>
      <c r="G128" s="18"/>
    </row>
    <row r="129" spans="1:7" ht="60" x14ac:dyDescent="0.25">
      <c r="A129" t="s">
        <v>271</v>
      </c>
      <c r="C129" s="51" t="s">
        <v>358</v>
      </c>
      <c r="D129" t="str">
        <f t="shared" si="3"/>
        <v>dfcb6396-9c89-4f2f-b125-6695a557a959</v>
      </c>
      <c r="E129" s="67" t="s">
        <v>249</v>
      </c>
      <c r="F129" s="18"/>
      <c r="G129" s="18"/>
    </row>
    <row r="130" spans="1:7" ht="15.75" thickBot="1" x14ac:dyDescent="0.3">
      <c r="A130" s="18"/>
      <c r="B130" s="55"/>
      <c r="C130" s="18"/>
      <c r="D130" s="18"/>
      <c r="E130" s="70"/>
      <c r="F130" s="18"/>
      <c r="G130" s="18"/>
    </row>
    <row r="131" spans="1:7" ht="15.75" thickBot="1" x14ac:dyDescent="0.3">
      <c r="A131" s="14" t="s">
        <v>322</v>
      </c>
      <c r="B131" s="61" t="s">
        <v>325</v>
      </c>
      <c r="C131" s="9"/>
      <c r="D131" s="18"/>
      <c r="E131" s="70"/>
      <c r="F131" s="18"/>
      <c r="G131" s="18"/>
    </row>
    <row r="132" spans="1:7" x14ac:dyDescent="0.25">
      <c r="A132" s="35" t="s">
        <v>323</v>
      </c>
      <c r="B132" s="62" t="s">
        <v>330</v>
      </c>
      <c r="C132" s="29"/>
      <c r="D132" s="18"/>
      <c r="E132" s="70"/>
      <c r="F132" s="18"/>
      <c r="G132" s="18"/>
    </row>
    <row r="133" spans="1:7" x14ac:dyDescent="0.25">
      <c r="A133" s="30" t="s">
        <v>150</v>
      </c>
      <c r="B133" s="49" t="s">
        <v>331</v>
      </c>
      <c r="C133" s="29"/>
      <c r="D133" s="18"/>
      <c r="E133" s="70"/>
      <c r="F133" s="18"/>
      <c r="G133" s="18"/>
    </row>
    <row r="134" spans="1:7" ht="15.75" thickBot="1" x14ac:dyDescent="0.3">
      <c r="A134" s="31" t="s">
        <v>150</v>
      </c>
      <c r="B134" s="50" t="s">
        <v>332</v>
      </c>
      <c r="C134" s="29"/>
      <c r="D134" s="18"/>
      <c r="E134" s="70"/>
      <c r="F134" s="18"/>
      <c r="G134" s="18"/>
    </row>
    <row r="135" spans="1:7" ht="15.75" thickBot="1" x14ac:dyDescent="0.3">
      <c r="A135" s="29"/>
      <c r="B135" s="59"/>
      <c r="C135" s="29"/>
      <c r="D135" s="18"/>
      <c r="E135" s="70"/>
      <c r="F135" s="18"/>
      <c r="G135" s="18"/>
    </row>
    <row r="136" spans="1:7" x14ac:dyDescent="0.25">
      <c r="A136" s="40" t="s">
        <v>350</v>
      </c>
      <c r="B136" s="63" t="s">
        <v>340</v>
      </c>
      <c r="C136" s="46"/>
      <c r="D136" s="41" t="s">
        <v>345</v>
      </c>
      <c r="E136" s="70"/>
      <c r="F136" s="18"/>
      <c r="G136" s="18"/>
    </row>
    <row r="137" spans="1:7" ht="15.75" thickBot="1" x14ac:dyDescent="0.3">
      <c r="A137" s="42" t="s">
        <v>41</v>
      </c>
      <c r="B137" s="64"/>
      <c r="C137" s="47"/>
      <c r="D137" s="43"/>
      <c r="E137" s="70"/>
      <c r="F137" s="18"/>
      <c r="G137" s="18"/>
    </row>
    <row r="138" spans="1:7" ht="30" x14ac:dyDescent="0.25">
      <c r="A138" s="65" t="s">
        <v>357</v>
      </c>
      <c r="E138" s="70"/>
      <c r="F138" s="18"/>
      <c r="G138" s="18"/>
    </row>
    <row r="139" spans="1:7" x14ac:dyDescent="0.25">
      <c r="A139" s="29"/>
      <c r="B139" s="59"/>
      <c r="C139" s="29"/>
      <c r="D139" s="18"/>
      <c r="E139" s="70"/>
      <c r="F139" s="18"/>
      <c r="G139" s="18"/>
    </row>
    <row r="140" spans="1:7" x14ac:dyDescent="0.25">
      <c r="A140" s="29"/>
      <c r="B140" s="59"/>
      <c r="C140" s="29"/>
      <c r="D140" s="18"/>
      <c r="E140" s="70"/>
      <c r="F140" s="18"/>
      <c r="G140" s="18"/>
    </row>
    <row r="141" spans="1:7" x14ac:dyDescent="0.25">
      <c r="A141" s="29"/>
      <c r="B141" s="59"/>
      <c r="C141" s="29"/>
      <c r="D141" s="18"/>
      <c r="E141" s="70"/>
      <c r="F141" s="18"/>
      <c r="G141" s="18"/>
    </row>
    <row r="142" spans="1:7" x14ac:dyDescent="0.25">
      <c r="A142" s="29"/>
      <c r="B142" s="59"/>
      <c r="C142" s="29"/>
      <c r="D142" s="18"/>
      <c r="E142" s="70"/>
      <c r="F142" s="18"/>
      <c r="G142" s="18"/>
    </row>
    <row r="143" spans="1:7" x14ac:dyDescent="0.25">
      <c r="A143" s="29"/>
      <c r="B143" s="59"/>
      <c r="C143" s="29"/>
      <c r="D143" s="18"/>
      <c r="E143" s="70"/>
      <c r="F143" s="18"/>
      <c r="G143" s="18"/>
    </row>
    <row r="144" spans="1:7" x14ac:dyDescent="0.25">
      <c r="A144" s="29"/>
      <c r="B144" s="59"/>
      <c r="C144" s="29"/>
      <c r="D144" s="18"/>
      <c r="E144" s="70"/>
      <c r="F144" s="18"/>
      <c r="G144" s="18"/>
    </row>
    <row r="145" spans="1:7" x14ac:dyDescent="0.25">
      <c r="A145" s="29"/>
      <c r="B145" s="59"/>
      <c r="C145" s="29"/>
      <c r="D145" s="18"/>
      <c r="E145" s="70"/>
      <c r="F145" s="18"/>
      <c r="G145" s="18"/>
    </row>
    <row r="146" spans="1:7" x14ac:dyDescent="0.25">
      <c r="A146" s="29"/>
      <c r="B146" s="59"/>
      <c r="C146" s="29"/>
      <c r="D146" s="18"/>
      <c r="E146" s="70"/>
      <c r="F146" s="18"/>
      <c r="G146" s="18"/>
    </row>
    <row r="147" spans="1:7" x14ac:dyDescent="0.25">
      <c r="A147" s="29"/>
      <c r="B147" s="59"/>
      <c r="C147" s="29"/>
      <c r="D147" s="18"/>
      <c r="E147" s="70"/>
      <c r="F147" s="18"/>
      <c r="G147" s="18"/>
    </row>
    <row r="148" spans="1:7" x14ac:dyDescent="0.25">
      <c r="A148" s="29"/>
      <c r="B148" s="59"/>
      <c r="C148" s="29"/>
      <c r="D148" s="18"/>
      <c r="E148" s="70"/>
      <c r="F148" s="18"/>
      <c r="G148" s="18"/>
    </row>
    <row r="149" spans="1:7" x14ac:dyDescent="0.25">
      <c r="A149" s="29"/>
      <c r="B149" s="59"/>
      <c r="C149" s="29"/>
      <c r="D149" s="18"/>
      <c r="E149" s="70"/>
      <c r="F149" s="18"/>
      <c r="G149" s="18"/>
    </row>
    <row r="150" spans="1:7" x14ac:dyDescent="0.25">
      <c r="A150" s="29"/>
      <c r="B150" s="59"/>
      <c r="C150" s="29"/>
      <c r="D150" s="18"/>
      <c r="E150" s="70"/>
      <c r="F150" s="18"/>
      <c r="G150" s="18"/>
    </row>
    <row r="151" spans="1:7" ht="15.75" thickBot="1" x14ac:dyDescent="0.3">
      <c r="A151" s="18"/>
      <c r="B151" s="55"/>
      <c r="C151" s="18"/>
      <c r="D151" s="18"/>
      <c r="E151" s="70"/>
      <c r="F151" s="18"/>
      <c r="G151" s="18"/>
    </row>
    <row r="152" spans="1:7" ht="15.75" thickBot="1" x14ac:dyDescent="0.3">
      <c r="A152" s="23" t="s">
        <v>334</v>
      </c>
      <c r="B152" s="52" t="s">
        <v>335</v>
      </c>
      <c r="C152" s="24"/>
      <c r="D152" s="24" t="s">
        <v>303</v>
      </c>
      <c r="E152" s="69" t="s">
        <v>305</v>
      </c>
      <c r="F152" s="24" t="s">
        <v>304</v>
      </c>
      <c r="G152" s="25" t="s">
        <v>305</v>
      </c>
    </row>
    <row r="153" spans="1:7" x14ac:dyDescent="0.25">
      <c r="A153" s="26" t="str">
        <f>IBSA!A$5</f>
        <v>IBSA</v>
      </c>
      <c r="B153" s="60" t="s">
        <v>337</v>
      </c>
      <c r="C153" s="38"/>
      <c r="D153" s="27" t="str">
        <f>IBSA!C$13</f>
        <v>BE.IBSA</v>
      </c>
      <c r="E153" s="74" t="str">
        <f>IBSA!D$13</f>
        <v>BRUSSELS.IBSA</v>
      </c>
      <c r="F153" s="27" t="str">
        <f>IBSA!E$13</f>
        <v>BE.IRISNET.MRBC</v>
      </c>
      <c r="G153" s="28" t="str">
        <f>IBSA!F$13</f>
        <v>BRUSSELS.IRISNET.MRBC</v>
      </c>
    </row>
    <row r="154" spans="1:7" ht="15.75" thickBot="1" x14ac:dyDescent="0.3">
      <c r="A154" s="20" t="str">
        <f>IBSA!C$11</f>
        <v>IBSA / BISA</v>
      </c>
      <c r="B154" s="54" t="s">
        <v>336</v>
      </c>
      <c r="C154" s="37"/>
      <c r="D154" s="21" t="str">
        <f>IBSA!C$14</f>
        <v>http://www.ibsa.be</v>
      </c>
      <c r="E154" s="71" t="str">
        <f>IBSA!D$14</f>
        <v>http://www.ibsa.brussels</v>
      </c>
      <c r="F154" s="21" t="str">
        <f>IBSA!E$14</f>
        <v>http://mrbc.irisnet.be</v>
      </c>
      <c r="G154" s="22" t="str">
        <f>IBSA!F$14</f>
        <v>http://mrbc.irisnet.brussels</v>
      </c>
    </row>
    <row r="155" spans="1:7" ht="15.75" thickBot="1" x14ac:dyDescent="0.3">
      <c r="A155" s="18"/>
      <c r="B155" s="55"/>
      <c r="C155" s="18"/>
      <c r="D155" s="18"/>
      <c r="E155" s="70"/>
      <c r="F155" s="18"/>
      <c r="G155" s="18"/>
    </row>
    <row r="156" spans="1:7" x14ac:dyDescent="0.25">
      <c r="A156" s="14" t="s">
        <v>156</v>
      </c>
      <c r="B156" s="56"/>
      <c r="C156" s="15"/>
      <c r="D156" s="15"/>
      <c r="E156" s="72"/>
      <c r="F156" s="15"/>
      <c r="G156" s="16"/>
    </row>
    <row r="157" spans="1:7" ht="15.75" thickBot="1" x14ac:dyDescent="0.3">
      <c r="A157" s="32" t="s">
        <v>181</v>
      </c>
      <c r="B157" s="57" t="s">
        <v>346</v>
      </c>
      <c r="C157" s="33" t="s">
        <v>347</v>
      </c>
      <c r="D157" s="33" t="s">
        <v>292</v>
      </c>
      <c r="E157" s="73" t="s">
        <v>182</v>
      </c>
      <c r="F157" s="33"/>
      <c r="G157" s="34"/>
    </row>
    <row r="158" spans="1:7" x14ac:dyDescent="0.25">
      <c r="A158" s="3" t="s">
        <v>272</v>
      </c>
      <c r="D158" t="str">
        <f>IF(NOT(E158=""),MID(E158,FIND("id=",E158)+3,100),"")</f>
        <v/>
      </c>
      <c r="F158" s="18"/>
      <c r="G158" s="18"/>
    </row>
    <row r="159" spans="1:7" ht="15.75" thickBot="1" x14ac:dyDescent="0.3">
      <c r="A159" s="18"/>
      <c r="B159" s="55"/>
      <c r="C159" s="18"/>
      <c r="D159" s="18"/>
      <c r="E159" s="70"/>
      <c r="F159" s="18"/>
      <c r="G159" s="18"/>
    </row>
    <row r="160" spans="1:7" ht="15.75" thickBot="1" x14ac:dyDescent="0.3">
      <c r="A160" s="14" t="s">
        <v>322</v>
      </c>
      <c r="B160" s="61" t="s">
        <v>325</v>
      </c>
      <c r="C160" s="9"/>
      <c r="D160" s="18"/>
      <c r="E160" s="70"/>
      <c r="F160" s="18"/>
      <c r="G160" s="18"/>
    </row>
    <row r="161" spans="1:7" x14ac:dyDescent="0.25">
      <c r="A161" s="35" t="s">
        <v>323</v>
      </c>
      <c r="B161" s="62" t="s">
        <v>333</v>
      </c>
      <c r="C161" s="29"/>
      <c r="D161" s="18"/>
      <c r="E161" s="70"/>
      <c r="F161" s="18"/>
      <c r="G161" s="18"/>
    </row>
    <row r="162" spans="1:7" ht="15.75" thickBot="1" x14ac:dyDescent="0.3">
      <c r="A162" s="31" t="s">
        <v>150</v>
      </c>
      <c r="B162" s="50" t="s">
        <v>331</v>
      </c>
      <c r="C162" s="29"/>
      <c r="D162" s="18"/>
      <c r="E162" s="70"/>
      <c r="F162" s="18"/>
      <c r="G162" s="18"/>
    </row>
    <row r="163" spans="1:7" x14ac:dyDescent="0.25">
      <c r="A163" s="18"/>
      <c r="B163" s="55"/>
      <c r="C163" s="18"/>
      <c r="D163" s="18"/>
      <c r="E163" s="70"/>
      <c r="F163" s="18"/>
      <c r="G163" s="18"/>
    </row>
    <row r="164" spans="1:7" x14ac:dyDescent="0.25">
      <c r="A164" s="18"/>
      <c r="B164" s="55"/>
      <c r="C164" s="18"/>
      <c r="D164" s="18"/>
      <c r="E164" s="70"/>
      <c r="F164" s="18"/>
      <c r="G164" s="18"/>
    </row>
    <row r="165" spans="1:7" ht="15.75" thickBot="1" x14ac:dyDescent="0.3">
      <c r="A165" s="18"/>
      <c r="B165" s="55"/>
      <c r="C165" s="18"/>
      <c r="D165" s="18"/>
      <c r="E165" s="70"/>
      <c r="F165" s="18"/>
      <c r="G165" s="18"/>
    </row>
    <row r="166" spans="1:7" ht="15.75" thickBot="1" x14ac:dyDescent="0.3">
      <c r="A166" s="23" t="s">
        <v>334</v>
      </c>
      <c r="B166" s="52" t="s">
        <v>335</v>
      </c>
      <c r="C166" s="24"/>
      <c r="D166" s="24" t="s">
        <v>303</v>
      </c>
      <c r="E166" s="69" t="s">
        <v>305</v>
      </c>
      <c r="F166" s="24" t="s">
        <v>304</v>
      </c>
      <c r="G166" s="25" t="s">
        <v>305</v>
      </c>
    </row>
    <row r="167" spans="1:7" x14ac:dyDescent="0.25">
      <c r="A167" s="17" t="str">
        <f>STIB!A$5</f>
        <v>STIB</v>
      </c>
      <c r="B167" s="53" t="s">
        <v>337</v>
      </c>
      <c r="C167" s="36"/>
      <c r="D167" s="18" t="str">
        <f>STIB!C$13</f>
        <v>BE.STIB</v>
      </c>
      <c r="E167" s="70" t="str">
        <f>STIB!D$13</f>
        <v>BRUSSELS.STIB</v>
      </c>
      <c r="F167" s="18" t="str">
        <f>STIB!E$13</f>
        <v>BE.IRISNET.STIB</v>
      </c>
      <c r="G167" s="19" t="str">
        <f>STIB!F$13</f>
        <v>BRUSSELS.IRISNET.STIB</v>
      </c>
    </row>
    <row r="168" spans="1:7" ht="15.75" thickBot="1" x14ac:dyDescent="0.3">
      <c r="A168" s="20" t="str">
        <f>STIB!C$11</f>
        <v>STIB / MIVB</v>
      </c>
      <c r="B168" s="54" t="s">
        <v>336</v>
      </c>
      <c r="C168" s="37"/>
      <c r="D168" s="21" t="str">
        <f>STIB!C$14</f>
        <v>http://www.stib.be</v>
      </c>
      <c r="E168" s="71" t="str">
        <f>STIB!D$14</f>
        <v>http://www.stib.brussels</v>
      </c>
      <c r="F168" s="21" t="str">
        <f>STIB!E$14</f>
        <v>http://stib.irisnet.be</v>
      </c>
      <c r="G168" s="22" t="str">
        <f>STIB!F$14</f>
        <v>http://stib.irisnet.brussels</v>
      </c>
    </row>
    <row r="169" spans="1:7" ht="15.75" thickBot="1" x14ac:dyDescent="0.3"/>
    <row r="170" spans="1:7" x14ac:dyDescent="0.25">
      <c r="A170" s="14" t="s">
        <v>156</v>
      </c>
      <c r="B170" s="56"/>
      <c r="C170" s="15"/>
      <c r="D170" s="15"/>
      <c r="E170" s="72"/>
      <c r="F170" s="15"/>
      <c r="G170" s="16"/>
    </row>
    <row r="171" spans="1:7" ht="15.75" thickBot="1" x14ac:dyDescent="0.3">
      <c r="A171" s="32" t="s">
        <v>181</v>
      </c>
      <c r="B171" s="57" t="s">
        <v>346</v>
      </c>
      <c r="C171" s="33" t="s">
        <v>347</v>
      </c>
      <c r="D171" s="33" t="s">
        <v>292</v>
      </c>
      <c r="E171" s="73" t="s">
        <v>182</v>
      </c>
      <c r="F171" s="33"/>
      <c r="G171" s="34"/>
    </row>
    <row r="172" spans="1:7" x14ac:dyDescent="0.25">
      <c r="A172" t="s">
        <v>276</v>
      </c>
      <c r="B172" s="51" t="s">
        <v>353</v>
      </c>
      <c r="C172" t="s">
        <v>354</v>
      </c>
      <c r="D172" t="str">
        <f t="shared" ref="D172:D174" si="4">IF(NOT(E172=""),MID(E172,FIND("id=",E172)+3,100),"")</f>
        <v>3effafa7-6de4-4ea1-a7c0-e43627c10859</v>
      </c>
      <c r="E172" s="67" t="s">
        <v>273</v>
      </c>
    </row>
    <row r="173" spans="1:7" x14ac:dyDescent="0.25">
      <c r="A173" t="s">
        <v>277</v>
      </c>
      <c r="B173" s="51" t="s">
        <v>353</v>
      </c>
      <c r="C173" t="s">
        <v>354</v>
      </c>
      <c r="D173" t="str">
        <f t="shared" si="4"/>
        <v>f288e3d2-7e38-40f5-a664-f0e42a499167</v>
      </c>
      <c r="E173" s="67" t="s">
        <v>274</v>
      </c>
    </row>
    <row r="174" spans="1:7" x14ac:dyDescent="0.25">
      <c r="A174" t="s">
        <v>278</v>
      </c>
      <c r="B174" s="51" t="s">
        <v>353</v>
      </c>
      <c r="C174" t="s">
        <v>354</v>
      </c>
      <c r="D174" t="str">
        <f t="shared" si="4"/>
        <v>7ce782ad-0627-4ce2-a491-75058dc05f8a</v>
      </c>
      <c r="E174" s="67" t="s">
        <v>275</v>
      </c>
    </row>
    <row r="175" spans="1:7" ht="15.75" thickBot="1" x14ac:dyDescent="0.3"/>
    <row r="176" spans="1:7" x14ac:dyDescent="0.25">
      <c r="A176" s="40" t="s">
        <v>350</v>
      </c>
      <c r="B176" s="63" t="s">
        <v>340</v>
      </c>
      <c r="C176" s="46"/>
      <c r="D176" s="41" t="s">
        <v>345</v>
      </c>
    </row>
    <row r="177" spans="1:4" ht="15.75" thickBot="1" x14ac:dyDescent="0.3">
      <c r="A177" s="42" t="s">
        <v>41</v>
      </c>
      <c r="B177" s="64"/>
      <c r="C177" s="47"/>
      <c r="D177" s="43"/>
    </row>
    <row r="178" spans="1:4" x14ac:dyDescent="0.25">
      <c r="A178" t="s">
        <v>341</v>
      </c>
      <c r="B178" s="51" t="s">
        <v>342</v>
      </c>
    </row>
    <row r="181" spans="1:4" ht="15.75" thickBot="1" x14ac:dyDescent="0.3"/>
    <row r="182" spans="1:4" x14ac:dyDescent="0.25">
      <c r="A182" s="14" t="s">
        <v>322</v>
      </c>
      <c r="B182" s="61" t="s">
        <v>325</v>
      </c>
      <c r="C182" s="9" t="s">
        <v>352</v>
      </c>
    </row>
    <row r="183" spans="1:4" ht="15.75" thickBot="1" x14ac:dyDescent="0.3">
      <c r="A183" s="31" t="s">
        <v>150</v>
      </c>
      <c r="B183" s="50" t="s">
        <v>331</v>
      </c>
      <c r="C183" s="29">
        <v>2001</v>
      </c>
    </row>
    <row r="184" spans="1:4" ht="30" x14ac:dyDescent="0.25">
      <c r="A184" t="s">
        <v>323</v>
      </c>
      <c r="B184" s="51" t="s">
        <v>351</v>
      </c>
      <c r="C184">
        <v>1001</v>
      </c>
    </row>
  </sheetData>
  <pageMargins left="0.7" right="0.7" top="0.75" bottom="0.75" header="0.3" footer="0.3"/>
  <pageSetup paperSize="9" orientation="portrait"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topLeftCell="A49" workbookViewId="0">
      <selection activeCell="B1" sqref="B1:B54"/>
    </sheetView>
  </sheetViews>
  <sheetFormatPr defaultRowHeight="15" x14ac:dyDescent="0.25"/>
  <sheetData>
    <row r="1" spans="1:2" x14ac:dyDescent="0.25">
      <c r="A1" t="s">
        <v>417</v>
      </c>
    </row>
    <row r="2" spans="1:2" x14ac:dyDescent="0.25">
      <c r="A2" t="s">
        <v>416</v>
      </c>
    </row>
    <row r="3" spans="1:2" x14ac:dyDescent="0.25">
      <c r="A3" t="s">
        <v>415</v>
      </c>
    </row>
    <row r="4" spans="1:2" x14ac:dyDescent="0.25">
      <c r="A4" t="s">
        <v>418</v>
      </c>
    </row>
    <row r="5" spans="1:2" x14ac:dyDescent="0.25">
      <c r="A5" t="s">
        <v>412</v>
      </c>
    </row>
    <row r="6" spans="1:2" x14ac:dyDescent="0.25">
      <c r="A6" t="s">
        <v>403</v>
      </c>
    </row>
    <row r="7" spans="1:2" x14ac:dyDescent="0.25">
      <c r="A7" t="s">
        <v>404</v>
      </c>
    </row>
    <row r="8" spans="1:2" x14ac:dyDescent="0.25">
      <c r="A8" t="s">
        <v>270</v>
      </c>
      <c r="B8" t="s">
        <v>382</v>
      </c>
    </row>
    <row r="9" spans="1:2" x14ac:dyDescent="0.25">
      <c r="A9" t="s">
        <v>265</v>
      </c>
      <c r="B9" t="s">
        <v>243</v>
      </c>
    </row>
    <row r="10" spans="1:2" x14ac:dyDescent="0.25">
      <c r="A10" t="s">
        <v>422</v>
      </c>
      <c r="B10" t="s">
        <v>378</v>
      </c>
    </row>
    <row r="11" spans="1:2" x14ac:dyDescent="0.25">
      <c r="A11" t="s">
        <v>423</v>
      </c>
      <c r="B11" t="s">
        <v>379</v>
      </c>
    </row>
    <row r="12" spans="1:2" x14ac:dyDescent="0.25">
      <c r="A12" t="s">
        <v>405</v>
      </c>
    </row>
    <row r="13" spans="1:2" x14ac:dyDescent="0.25">
      <c r="A13" t="s">
        <v>264</v>
      </c>
      <c r="B13" t="s">
        <v>396</v>
      </c>
    </row>
    <row r="14" spans="1:2" x14ac:dyDescent="0.25">
      <c r="A14" t="s">
        <v>424</v>
      </c>
      <c r="B14" t="s">
        <v>381</v>
      </c>
    </row>
    <row r="15" spans="1:2" x14ac:dyDescent="0.25">
      <c r="A15" t="s">
        <v>425</v>
      </c>
      <c r="B15" t="s">
        <v>382</v>
      </c>
    </row>
    <row r="16" spans="1:2" x14ac:dyDescent="0.25">
      <c r="A16" t="s">
        <v>406</v>
      </c>
    </row>
    <row r="17" spans="1:2" x14ac:dyDescent="0.25">
      <c r="A17" t="s">
        <v>411</v>
      </c>
    </row>
    <row r="18" spans="1:2" x14ac:dyDescent="0.25">
      <c r="A18" t="s">
        <v>400</v>
      </c>
    </row>
    <row r="19" spans="1:2" x14ac:dyDescent="0.25">
      <c r="A19" t="s">
        <v>254</v>
      </c>
      <c r="B19" t="s">
        <v>387</v>
      </c>
    </row>
    <row r="20" spans="1:2" x14ac:dyDescent="0.25">
      <c r="A20" t="s">
        <v>255</v>
      </c>
      <c r="B20" t="s">
        <v>388</v>
      </c>
    </row>
    <row r="21" spans="1:2" x14ac:dyDescent="0.25">
      <c r="A21" t="s">
        <v>252</v>
      </c>
      <c r="B21" t="s">
        <v>230</v>
      </c>
    </row>
    <row r="22" spans="1:2" x14ac:dyDescent="0.25">
      <c r="A22" t="s">
        <v>271</v>
      </c>
      <c r="B22" t="s">
        <v>398</v>
      </c>
    </row>
    <row r="23" spans="1:2" x14ac:dyDescent="0.25">
      <c r="A23" t="s">
        <v>407</v>
      </c>
    </row>
    <row r="24" spans="1:2" x14ac:dyDescent="0.25">
      <c r="A24" t="s">
        <v>426</v>
      </c>
      <c r="B24" t="s">
        <v>380</v>
      </c>
    </row>
    <row r="25" spans="1:2" x14ac:dyDescent="0.25">
      <c r="A25" t="s">
        <v>408</v>
      </c>
    </row>
    <row r="26" spans="1:2" x14ac:dyDescent="0.25">
      <c r="A26" t="s">
        <v>266</v>
      </c>
      <c r="B26" t="s">
        <v>244</v>
      </c>
    </row>
    <row r="27" spans="1:2" x14ac:dyDescent="0.25">
      <c r="A27" t="s">
        <v>251</v>
      </c>
      <c r="B27" t="s">
        <v>386</v>
      </c>
    </row>
    <row r="28" spans="1:2" x14ac:dyDescent="0.25">
      <c r="A28" t="s">
        <v>409</v>
      </c>
    </row>
    <row r="29" spans="1:2" x14ac:dyDescent="0.25">
      <c r="A29" t="s">
        <v>410</v>
      </c>
    </row>
    <row r="30" spans="1:2" x14ac:dyDescent="0.25">
      <c r="A30" t="s">
        <v>399</v>
      </c>
    </row>
    <row r="31" spans="1:2" x14ac:dyDescent="0.25">
      <c r="A31" t="s">
        <v>253</v>
      </c>
      <c r="B31" t="s">
        <v>231</v>
      </c>
    </row>
    <row r="32" spans="1:2" x14ac:dyDescent="0.25">
      <c r="A32" t="s">
        <v>402</v>
      </c>
    </row>
    <row r="33" spans="1:2" x14ac:dyDescent="0.25">
      <c r="A33" t="s">
        <v>401</v>
      </c>
    </row>
    <row r="34" spans="1:2" x14ac:dyDescent="0.25">
      <c r="A34" t="s">
        <v>250</v>
      </c>
    </row>
    <row r="35" spans="1:2" x14ac:dyDescent="0.25">
      <c r="A35" t="s">
        <v>260</v>
      </c>
      <c r="B35" t="s">
        <v>392</v>
      </c>
    </row>
    <row r="36" spans="1:2" x14ac:dyDescent="0.25">
      <c r="A36" t="s">
        <v>269</v>
      </c>
      <c r="B36" t="s">
        <v>390</v>
      </c>
    </row>
    <row r="37" spans="1:2" x14ac:dyDescent="0.25">
      <c r="A37" t="s">
        <v>257</v>
      </c>
      <c r="B37" t="s">
        <v>390</v>
      </c>
    </row>
    <row r="38" spans="1:2" x14ac:dyDescent="0.25">
      <c r="A38" t="s">
        <v>262</v>
      </c>
      <c r="B38" t="s">
        <v>394</v>
      </c>
    </row>
    <row r="39" spans="1:2" x14ac:dyDescent="0.25">
      <c r="A39" t="s">
        <v>261</v>
      </c>
      <c r="B39" t="s">
        <v>393</v>
      </c>
    </row>
    <row r="40" spans="1:2" x14ac:dyDescent="0.25">
      <c r="A40" t="s">
        <v>427</v>
      </c>
      <c r="B40" t="s">
        <v>397</v>
      </c>
    </row>
    <row r="41" spans="1:2" x14ac:dyDescent="0.25">
      <c r="A41" t="s">
        <v>259</v>
      </c>
      <c r="B41" t="s">
        <v>431</v>
      </c>
    </row>
    <row r="42" spans="1:2" x14ac:dyDescent="0.25">
      <c r="A42" t="s">
        <v>258</v>
      </c>
      <c r="B42" t="s">
        <v>391</v>
      </c>
    </row>
    <row r="43" spans="1:2" x14ac:dyDescent="0.25">
      <c r="A43" t="s">
        <v>268</v>
      </c>
      <c r="B43" t="s">
        <v>397</v>
      </c>
    </row>
    <row r="44" spans="1:2" x14ac:dyDescent="0.25">
      <c r="A44" t="s">
        <v>428</v>
      </c>
      <c r="B44" t="s">
        <v>385</v>
      </c>
    </row>
    <row r="45" spans="1:2" x14ac:dyDescent="0.25">
      <c r="A45" t="s">
        <v>429</v>
      </c>
      <c r="B45" t="s">
        <v>384</v>
      </c>
    </row>
    <row r="46" spans="1:2" x14ac:dyDescent="0.25">
      <c r="A46" t="s">
        <v>267</v>
      </c>
      <c r="B46" t="s">
        <v>245</v>
      </c>
    </row>
    <row r="47" spans="1:2" x14ac:dyDescent="0.25">
      <c r="A47" t="s">
        <v>256</v>
      </c>
      <c r="B47" t="s">
        <v>389</v>
      </c>
    </row>
    <row r="48" spans="1:2" x14ac:dyDescent="0.25">
      <c r="A48" t="s">
        <v>430</v>
      </c>
      <c r="B48" t="s">
        <v>383</v>
      </c>
    </row>
    <row r="49" spans="1:2" x14ac:dyDescent="0.25">
      <c r="A49" t="s">
        <v>263</v>
      </c>
      <c r="B49" t="s">
        <v>395</v>
      </c>
    </row>
    <row r="50" spans="1:2" x14ac:dyDescent="0.25">
      <c r="A50" t="s">
        <v>421</v>
      </c>
    </row>
    <row r="51" spans="1:2" x14ac:dyDescent="0.25">
      <c r="A51" t="s">
        <v>420</v>
      </c>
    </row>
    <row r="52" spans="1:2" x14ac:dyDescent="0.25">
      <c r="A52" t="s">
        <v>413</v>
      </c>
    </row>
    <row r="53" spans="1:2" x14ac:dyDescent="0.25">
      <c r="A53" t="s">
        <v>414</v>
      </c>
    </row>
    <row r="54" spans="1:2" x14ac:dyDescent="0.25">
      <c r="A54" t="s">
        <v>419</v>
      </c>
    </row>
  </sheetData>
  <sortState ref="A1:B54">
    <sortCondition ref="A1:A5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4"/>
  <sheetViews>
    <sheetView topLeftCell="B2" workbookViewId="0">
      <selection activeCell="C30" sqref="C30"/>
    </sheetView>
  </sheetViews>
  <sheetFormatPr defaultRowHeight="15" x14ac:dyDescent="0.25"/>
  <cols>
    <col min="1" max="1" width="145.85546875" bestFit="1" customWidth="1"/>
    <col min="2" max="2" width="38" bestFit="1" customWidth="1"/>
    <col min="3" max="3" width="93.28515625" bestFit="1" customWidth="1"/>
    <col min="4" max="4" width="62" bestFit="1" customWidth="1"/>
    <col min="5" max="5" width="47" bestFit="1" customWidth="1"/>
    <col min="6" max="6" width="22.28515625" bestFit="1" customWidth="1"/>
  </cols>
  <sheetData>
    <row r="1" spans="1:6" x14ac:dyDescent="0.25">
      <c r="A1" s="2" t="s">
        <v>70</v>
      </c>
      <c r="B1" s="7" t="s">
        <v>61</v>
      </c>
      <c r="C1" s="8" t="s">
        <v>30</v>
      </c>
      <c r="D1" s="2" t="s">
        <v>29</v>
      </c>
    </row>
    <row r="2" spans="1:6" x14ac:dyDescent="0.25">
      <c r="A2" t="s">
        <v>71</v>
      </c>
      <c r="B2" t="s">
        <v>27</v>
      </c>
    </row>
    <row r="3" spans="1:6" x14ac:dyDescent="0.25">
      <c r="A3">
        <v>0</v>
      </c>
      <c r="B3" t="s">
        <v>28</v>
      </c>
    </row>
    <row r="4" spans="1:6" x14ac:dyDescent="0.25">
      <c r="A4" t="s">
        <v>146</v>
      </c>
    </row>
    <row r="5" spans="1:6" x14ac:dyDescent="0.25">
      <c r="A5" t="s">
        <v>376</v>
      </c>
      <c r="B5" t="s">
        <v>80</v>
      </c>
    </row>
    <row r="6" spans="1:6" x14ac:dyDescent="0.25">
      <c r="B6" t="s">
        <v>81</v>
      </c>
      <c r="D6" s="1"/>
    </row>
    <row r="7" spans="1:6" x14ac:dyDescent="0.25">
      <c r="B7" t="s">
        <v>82</v>
      </c>
      <c r="C7" s="11"/>
      <c r="D7" s="1"/>
    </row>
    <row r="8" spans="1:6" x14ac:dyDescent="0.25">
      <c r="B8" s="8" t="s">
        <v>22</v>
      </c>
      <c r="C8" s="8" t="s">
        <v>30</v>
      </c>
      <c r="D8" s="2" t="s">
        <v>29</v>
      </c>
      <c r="E8" s="9" t="s">
        <v>64</v>
      </c>
      <c r="F8" s="9" t="s">
        <v>66</v>
      </c>
    </row>
    <row r="9" spans="1:6" x14ac:dyDescent="0.25">
      <c r="A9" t="str">
        <f>CONCATENATE("&lt;xsl:variable name=""",B9,"""&gt;",IF($A$3=0,C9,D9),"&lt;/xsl:variable&gt;")</f>
        <v>&lt;xsl:variable name="geonetworkBaseUrl"&gt;http://www.geo.irisnetlab.be/geonetwork&lt;/xsl:variable&gt;</v>
      </c>
      <c r="B9" t="s">
        <v>23</v>
      </c>
      <c r="C9" s="1" t="s">
        <v>62</v>
      </c>
      <c r="D9" t="s">
        <v>24</v>
      </c>
      <c r="E9" s="44"/>
    </row>
    <row r="10" spans="1:6" x14ac:dyDescent="0.25">
      <c r="A10" t="str">
        <f>CONCATENATE("&lt;xsl:variable name=""",B10,"""&gt;",IF($A$3=0,C10,D10),"&lt;/xsl:variable&gt;")</f>
        <v>&lt;xsl:variable name="serviceFileIdentifier"&gt;576ff5b3-24e1-f4d6-9517-6586-e4e1-a16e-7085dda8&lt;/xsl:variable&gt;</v>
      </c>
      <c r="B10" t="s">
        <v>25</v>
      </c>
      <c r="C10" t="s">
        <v>107</v>
      </c>
      <c r="D10" s="44"/>
    </row>
    <row r="11" spans="1:6" x14ac:dyDescent="0.25">
      <c r="A11" t="str">
        <f t="shared" ref="A11:A14" si="0">CONCATENATE("&lt;xsl:variable name=""",B11,"""&gt;",C11,"&lt;/xsl:variable&gt;")</f>
        <v>&lt;xsl:variable name="organisationName"&gt;STIB / MIVB&lt;/xsl:variable&gt;</v>
      </c>
      <c r="B11" t="s">
        <v>31</v>
      </c>
      <c r="C11" t="s">
        <v>12</v>
      </c>
    </row>
    <row r="12" spans="1:6" x14ac:dyDescent="0.25">
      <c r="A12" t="str">
        <f t="shared" si="0"/>
        <v>&lt;xsl:variable name="defaultLanguage"&gt;fre&lt;/xsl:variable&gt;</v>
      </c>
      <c r="B12" t="s">
        <v>33</v>
      </c>
      <c r="C12" t="s">
        <v>38</v>
      </c>
      <c r="D12" t="s">
        <v>129</v>
      </c>
      <c r="E12" t="s">
        <v>117</v>
      </c>
      <c r="F12" t="s">
        <v>129</v>
      </c>
    </row>
    <row r="13" spans="1:6" x14ac:dyDescent="0.25">
      <c r="A13" t="str">
        <f t="shared" si="0"/>
        <v>&lt;xsl:variable name="authorityName"&gt;BE.STIB&lt;/xsl:variable&gt;</v>
      </c>
      <c r="B13" t="s">
        <v>34</v>
      </c>
      <c r="C13" t="s">
        <v>125</v>
      </c>
      <c r="D13" t="s">
        <v>312</v>
      </c>
      <c r="E13" t="s">
        <v>314</v>
      </c>
      <c r="F13" t="s">
        <v>317</v>
      </c>
    </row>
    <row r="14" spans="1:6" x14ac:dyDescent="0.25">
      <c r="A14" t="str">
        <f t="shared" si="0"/>
        <v>&lt;xsl:variable name="authorityHref"&gt;http://www.stib.be&lt;/xsl:variable&gt;</v>
      </c>
      <c r="B14" t="s">
        <v>35</v>
      </c>
      <c r="C14" s="1" t="s">
        <v>126</v>
      </c>
      <c r="D14" s="1" t="s">
        <v>313</v>
      </c>
      <c r="E14" s="1" t="s">
        <v>315</v>
      </c>
      <c r="F14" s="1" t="s">
        <v>316</v>
      </c>
    </row>
    <row r="16" spans="1:6" x14ac:dyDescent="0.25">
      <c r="B16" s="8" t="s">
        <v>40</v>
      </c>
      <c r="C16" s="8"/>
    </row>
    <row r="17" spans="1:3" x14ac:dyDescent="0.25">
      <c r="A17" t="str">
        <f>CONCATENATE("&lt;Service lang=""",B17,"""&gt;")</f>
        <v>&lt;Service lang="fre"&gt;</v>
      </c>
      <c r="B17" s="6" t="s">
        <v>38</v>
      </c>
    </row>
    <row r="18" spans="1:3" x14ac:dyDescent="0.25">
      <c r="A18" t="str">
        <f>CONCATENATE("&lt;",B18,"&gt;",C18,"&lt;/",B18,"&gt;")</f>
        <v>&lt;Title&gt;WMS STIB&lt;/Title&gt;</v>
      </c>
      <c r="B18" t="s">
        <v>41</v>
      </c>
      <c r="C18" t="s">
        <v>435</v>
      </c>
    </row>
    <row r="19" spans="1:3" x14ac:dyDescent="0.25">
      <c r="A19" t="str">
        <f>CONCATENATE("&lt;",B19,"&gt;",C19,"&lt;/",B19,"&gt;")</f>
        <v>&lt;Abstract&gt;Web Map Service pour les couches de la STIB&lt;/Abstract&gt;</v>
      </c>
      <c r="B19" t="s">
        <v>42</v>
      </c>
      <c r="C19" t="s">
        <v>109</v>
      </c>
    </row>
    <row r="20" spans="1:3" x14ac:dyDescent="0.25">
      <c r="A20" t="str">
        <f>CONCATENATE("&lt;",B20,"&gt;",C20,"&lt;/",B20,"&gt;")</f>
        <v>&lt;Fees&gt;Pas de frais&lt;/Fees&gt;</v>
      </c>
      <c r="B20" t="s">
        <v>43</v>
      </c>
      <c r="C20" t="s">
        <v>48</v>
      </c>
    </row>
    <row r="21" spans="1:3" x14ac:dyDescent="0.25">
      <c r="A21" t="str">
        <f>CONCATENATE("&lt;",B21,"&gt;",C21,"&lt;/",B21,"&gt;")</f>
        <v>&lt;AccessConstraints&gt;Aucune condition ne s'applique. Utilisation libre sous réserve de mentionner la source et la date de la dernière mise à jour.&lt;/AccessConstraints&gt;</v>
      </c>
      <c r="B21" t="s">
        <v>44</v>
      </c>
      <c r="C21" t="s">
        <v>47</v>
      </c>
    </row>
    <row r="22" spans="1:3" x14ac:dyDescent="0.25">
      <c r="A22" t="s">
        <v>60</v>
      </c>
    </row>
    <row r="23" spans="1:3" x14ac:dyDescent="0.25">
      <c r="A23" t="str">
        <f>CONCATENATE("&lt;Service lang=""",B23,"""&gt;")</f>
        <v>&lt;Service lang="eng"&gt;</v>
      </c>
      <c r="B23" s="6" t="s">
        <v>58</v>
      </c>
    </row>
    <row r="24" spans="1:3" x14ac:dyDescent="0.25">
      <c r="A24" t="str">
        <f>CONCATENATE("&lt;",B24,"&gt;",C24,"&lt;/",B24,"&gt;")</f>
        <v>&lt;Title&gt;STIB/MIVB WMS&lt;/Title&gt;</v>
      </c>
      <c r="B24" t="s">
        <v>41</v>
      </c>
      <c r="C24" t="s">
        <v>108</v>
      </c>
    </row>
    <row r="25" spans="1:3" x14ac:dyDescent="0.25">
      <c r="A25" t="str">
        <f>CONCATENATE("&lt;",B25,"&gt;",C25,"&lt;/",B25,"&gt;")</f>
        <v>&lt;Abstract&gt;Web Map Service for the STIB/MIVB layers&lt;/Abstract&gt;</v>
      </c>
      <c r="B25" t="s">
        <v>42</v>
      </c>
      <c r="C25" t="s">
        <v>111</v>
      </c>
    </row>
    <row r="26" spans="1:3" x14ac:dyDescent="0.25">
      <c r="A26" t="str">
        <f>CONCATENATE("&lt;",B26,"&gt;",C26,"&lt;/",B26,"&gt;")</f>
        <v>&lt;Fees&gt;No Fees&lt;/Fees&gt;</v>
      </c>
      <c r="B26" t="s">
        <v>43</v>
      </c>
      <c r="C26" t="s">
        <v>55</v>
      </c>
    </row>
    <row r="27" spans="1:3" x14ac:dyDescent="0.25">
      <c r="A27" t="str">
        <f>CONCATENATE("&lt;",B27,"&gt;",C27,"&lt;/",B27,"&gt;")</f>
        <v>&lt;AccessConstraints&gt;No condition applies. Free use under the condition that the source and the latest revision date are mentioned.&lt;/AccessConstraints&gt;</v>
      </c>
      <c r="B27" t="s">
        <v>44</v>
      </c>
      <c r="C27" t="s">
        <v>54</v>
      </c>
    </row>
    <row r="28" spans="1:3" x14ac:dyDescent="0.25">
      <c r="A28" t="s">
        <v>60</v>
      </c>
    </row>
    <row r="29" spans="1:3" x14ac:dyDescent="0.25">
      <c r="A29" t="str">
        <f>CONCATENATE("&lt;Service lang=""",B29,"""&gt;")</f>
        <v>&lt;Service lang="dut"&gt;</v>
      </c>
      <c r="B29" s="6" t="s">
        <v>59</v>
      </c>
    </row>
    <row r="30" spans="1:3" x14ac:dyDescent="0.25">
      <c r="A30" t="str">
        <f>CONCATENATE("&lt;",B30,"&gt;",C30,"&lt;/",B30,"&gt;")</f>
        <v>&lt;Title&gt;MIVB WMS&lt;/Title&gt;</v>
      </c>
      <c r="B30" t="s">
        <v>41</v>
      </c>
      <c r="C30" t="s">
        <v>434</v>
      </c>
    </row>
    <row r="31" spans="1:3" x14ac:dyDescent="0.25">
      <c r="A31" t="str">
        <f>CONCATENATE("&lt;",B31,"&gt;",C31,"&lt;/",B31,"&gt;")</f>
        <v>&lt;Abstract&gt;Web Map Service voor MIVB layers&lt;/Abstract&gt;</v>
      </c>
      <c r="B31" t="s">
        <v>42</v>
      </c>
      <c r="C31" t="s">
        <v>110</v>
      </c>
    </row>
    <row r="32" spans="1:3" x14ac:dyDescent="0.25">
      <c r="A32" t="str">
        <f>CONCATENATE("&lt;",B32,"&gt;",C32,"&lt;/",B32,"&gt;")</f>
        <v>&lt;Fees&gt;Geen kosten&lt;/Fees&gt;</v>
      </c>
      <c r="B32" t="s">
        <v>43</v>
      </c>
      <c r="C32" t="s">
        <v>52</v>
      </c>
    </row>
    <row r="33" spans="1:6" x14ac:dyDescent="0.25">
      <c r="A33" t="str">
        <f>CONCATENATE("&lt;",B33,"&gt;",C33,"&lt;/",B33,"&gt;")</f>
        <v>&lt;AccessConstraints&gt;Geen voorwaarde van toepassing. Vrij gebruik onder voorbehoud van vermelding van de bron en de datum van de laatste wijziging.&lt;/AccessConstraints&gt;</v>
      </c>
      <c r="B33" t="s">
        <v>44</v>
      </c>
      <c r="C33" t="s">
        <v>53</v>
      </c>
    </row>
    <row r="34" spans="1:6" x14ac:dyDescent="0.25">
      <c r="A34" t="s">
        <v>60</v>
      </c>
    </row>
    <row r="35" spans="1:6" x14ac:dyDescent="0.25">
      <c r="B35" s="8" t="s">
        <v>57</v>
      </c>
      <c r="C35" s="8" t="s">
        <v>30</v>
      </c>
      <c r="D35" s="2" t="s">
        <v>29</v>
      </c>
      <c r="E35" s="9" t="s">
        <v>143</v>
      </c>
    </row>
    <row r="36" spans="1:6" x14ac:dyDescent="0.25">
      <c r="B36" t="s">
        <v>16</v>
      </c>
      <c r="C36" s="1" t="str">
        <f>CONCATENATE("""","http://192.168.22.105:8080/geoserver/StibMivb/ows?SERVICE=WMS&amp;request=GetCapabilities","""")</f>
        <v>"http://192.168.22.105:8080/geoserver/StibMivb/ows?SERVICE=WMS&amp;request=GetCapabilities"</v>
      </c>
      <c r="D36" s="1"/>
    </row>
    <row r="37" spans="1:6" x14ac:dyDescent="0.25">
      <c r="B37" t="s">
        <v>17</v>
      </c>
      <c r="C37" t="str">
        <f>CONCATENATE("output/",LOWER($A$5))</f>
        <v>output/inspire-stibmivb</v>
      </c>
      <c r="D37" t="str">
        <f>CONCATENATE("output/",LOWER($A$5))</f>
        <v>output/inspire-stibmivb</v>
      </c>
    </row>
    <row r="38" spans="1:6" x14ac:dyDescent="0.25">
      <c r="B38" t="s">
        <v>18</v>
      </c>
      <c r="C38" t="str">
        <f>CONCATENATE("input/",LOWER($A$5))</f>
        <v>input/inspire-stibmivb</v>
      </c>
      <c r="D38" t="str">
        <f>CONCATENATE("input/",LOWER($A$5))</f>
        <v>input/inspire-stibmivb</v>
      </c>
    </row>
    <row r="39" spans="1:6" x14ac:dyDescent="0.25">
      <c r="B39" t="s">
        <v>19</v>
      </c>
      <c r="C39" s="11" t="str">
        <f>CONCATENATE("""","http://geoservices-inspire.irisnetlab.be/StibMivb/geoserver/ows?","""")</f>
        <v>"http://geoservices-inspire.irisnetlab.be/StibMivb/geoserver/ows?"</v>
      </c>
      <c r="D39" s="11" t="str">
        <f>CONCATENATE("""","http://geoservices-inspire.irisnet.be/geoserver/StibMivb/ows?","""")</f>
        <v>"http://geoservices-inspire.irisnet.be/geoserver/StibMivb/ows?"</v>
      </c>
    </row>
    <row r="40" spans="1:6" x14ac:dyDescent="0.25">
      <c r="B40" t="s">
        <v>20</v>
      </c>
      <c r="C40" t="str">
        <f>CONCATENATE("result/",LOWER($A5))</f>
        <v>result/inspire-stibmivb</v>
      </c>
      <c r="D40" t="str">
        <f>CONCATENATE("result/",LOWER($A5))</f>
        <v>result/inspire-stibmivb</v>
      </c>
    </row>
    <row r="41" spans="1:6" x14ac:dyDescent="0.25">
      <c r="B41" t="s">
        <v>21</v>
      </c>
      <c r="C41">
        <v>0</v>
      </c>
      <c r="D41">
        <v>0</v>
      </c>
    </row>
    <row r="42" spans="1:6" x14ac:dyDescent="0.25">
      <c r="B42" t="s">
        <v>375</v>
      </c>
      <c r="C42">
        <v>1</v>
      </c>
      <c r="D42">
        <v>1</v>
      </c>
    </row>
    <row r="44" spans="1:6" x14ac:dyDescent="0.25">
      <c r="B44" s="2" t="s">
        <v>156</v>
      </c>
      <c r="C44" s="2"/>
      <c r="D44" s="2"/>
    </row>
    <row r="45" spans="1:6" x14ac:dyDescent="0.25">
      <c r="B45" s="5" t="s">
        <v>181</v>
      </c>
      <c r="C45" s="5" t="s">
        <v>183</v>
      </c>
      <c r="D45" s="5" t="s">
        <v>292</v>
      </c>
      <c r="E45" s="5" t="s">
        <v>182</v>
      </c>
    </row>
    <row r="46" spans="1:6" x14ac:dyDescent="0.25">
      <c r="B46" t="s">
        <v>200</v>
      </c>
      <c r="C46">
        <v>1</v>
      </c>
      <c r="D46" t="str">
        <f>MID(E46,FIND("id=",E46)+3,100)</f>
        <v>3febf25d-a21c-4e14-adee-e1b022185314</v>
      </c>
      <c r="E46" t="s">
        <v>280</v>
      </c>
      <c r="F46" s="3" t="s">
        <v>293</v>
      </c>
    </row>
    <row r="47" spans="1:6" x14ac:dyDescent="0.25">
      <c r="B47" t="s">
        <v>201</v>
      </c>
      <c r="C47">
        <v>1</v>
      </c>
      <c r="D47" t="str">
        <f t="shared" ref="D47:D57" si="1">MID(E47,FIND("id=",E47)+3,100)</f>
        <v>abd786df-2ad9-4025-adde-7ded08c259d3</v>
      </c>
      <c r="E47" t="s">
        <v>281</v>
      </c>
      <c r="F47" s="3" t="s">
        <v>293</v>
      </c>
    </row>
    <row r="48" spans="1:6" x14ac:dyDescent="0.25">
      <c r="B48" t="s">
        <v>202</v>
      </c>
      <c r="C48">
        <v>1</v>
      </c>
      <c r="D48" t="str">
        <f t="shared" si="1"/>
        <v>9651e420-2c8d-48ec-b4a1-6a43a3f6a40f</v>
      </c>
      <c r="E48" t="s">
        <v>282</v>
      </c>
      <c r="F48" s="3" t="s">
        <v>293</v>
      </c>
    </row>
    <row r="49" spans="2:6" x14ac:dyDescent="0.25">
      <c r="B49" t="s">
        <v>203</v>
      </c>
      <c r="C49">
        <v>1</v>
      </c>
      <c r="D49" t="str">
        <f t="shared" si="1"/>
        <v>0e1a4a49-52af-4a1d-976a-a7d64f18204e</v>
      </c>
      <c r="E49" t="s">
        <v>283</v>
      </c>
      <c r="F49" s="3" t="s">
        <v>293</v>
      </c>
    </row>
    <row r="50" spans="2:6" x14ac:dyDescent="0.25">
      <c r="B50" t="s">
        <v>204</v>
      </c>
      <c r="C50">
        <v>1</v>
      </c>
      <c r="D50" t="str">
        <f t="shared" si="1"/>
        <v>85ad7f95-5b2f-4d1e-85a0-84cbf471fe4e</v>
      </c>
      <c r="E50" t="s">
        <v>284</v>
      </c>
      <c r="F50" s="3" t="s">
        <v>293</v>
      </c>
    </row>
    <row r="51" spans="2:6" x14ac:dyDescent="0.25">
      <c r="B51" t="s">
        <v>205</v>
      </c>
      <c r="C51">
        <v>1</v>
      </c>
      <c r="D51" t="str">
        <f t="shared" si="1"/>
        <v>3452edb8-641e-4c79-96ba-516d0119291e</v>
      </c>
      <c r="E51" t="s">
        <v>285</v>
      </c>
      <c r="F51" s="3" t="s">
        <v>293</v>
      </c>
    </row>
    <row r="52" spans="2:6" x14ac:dyDescent="0.25">
      <c r="B52" t="s">
        <v>206</v>
      </c>
      <c r="C52">
        <v>1</v>
      </c>
      <c r="D52" t="str">
        <f t="shared" si="1"/>
        <v>8d89a535-35b3-4ded-894d-3cf1b4bad93e</v>
      </c>
      <c r="E52" t="s">
        <v>286</v>
      </c>
      <c r="F52" s="3" t="s">
        <v>293</v>
      </c>
    </row>
    <row r="53" spans="2:6" x14ac:dyDescent="0.25">
      <c r="B53" t="s">
        <v>207</v>
      </c>
      <c r="C53">
        <v>1</v>
      </c>
      <c r="D53" t="str">
        <f t="shared" si="1"/>
        <v>6f340f3e-2cd9-4f22-83a1-a6933853e903</v>
      </c>
      <c r="E53" t="s">
        <v>287</v>
      </c>
      <c r="F53" s="3" t="s">
        <v>293</v>
      </c>
    </row>
    <row r="54" spans="2:6" x14ac:dyDescent="0.25">
      <c r="B54" t="s">
        <v>208</v>
      </c>
      <c r="C54">
        <v>1</v>
      </c>
      <c r="D54" t="str">
        <f t="shared" si="1"/>
        <v>6c5fef0f-81ac-4da9-8cdc-ad3efb945655</v>
      </c>
      <c r="E54" t="s">
        <v>288</v>
      </c>
      <c r="F54" s="3" t="s">
        <v>293</v>
      </c>
    </row>
    <row r="55" spans="2:6" x14ac:dyDescent="0.25">
      <c r="B55" t="s">
        <v>209</v>
      </c>
      <c r="C55">
        <v>1</v>
      </c>
      <c r="D55" t="str">
        <f t="shared" si="1"/>
        <v xml:space="preserve"> 5a08229f-d2ed-4b75-b588-1b07994aacc8</v>
      </c>
      <c r="E55" t="s">
        <v>289</v>
      </c>
      <c r="F55" s="3" t="s">
        <v>293</v>
      </c>
    </row>
    <row r="56" spans="2:6" x14ac:dyDescent="0.25">
      <c r="B56" t="s">
        <v>210</v>
      </c>
      <c r="C56">
        <v>1</v>
      </c>
      <c r="D56" t="str">
        <f t="shared" si="1"/>
        <v>e53dea13-3be1-48dc-8d72-eeefb8f64bd2</v>
      </c>
      <c r="E56" t="s">
        <v>290</v>
      </c>
      <c r="F56" s="3" t="s">
        <v>293</v>
      </c>
    </row>
    <row r="57" spans="2:6" x14ac:dyDescent="0.25">
      <c r="B57" t="s">
        <v>211</v>
      </c>
      <c r="C57">
        <v>1</v>
      </c>
      <c r="D57" t="str">
        <f t="shared" si="1"/>
        <v>db2e0ac3-a8ac-464b-bfef-514dfa37d4e6</v>
      </c>
      <c r="E57" t="s">
        <v>291</v>
      </c>
      <c r="F57" s="3" t="s">
        <v>293</v>
      </c>
    </row>
    <row r="58" spans="2:6" x14ac:dyDescent="0.25">
      <c r="B58" s="3" t="s">
        <v>295</v>
      </c>
      <c r="F58" s="3" t="s">
        <v>293</v>
      </c>
    </row>
    <row r="59" spans="2:6" x14ac:dyDescent="0.25">
      <c r="B59" s="3" t="s">
        <v>212</v>
      </c>
      <c r="F59" s="3" t="s">
        <v>293</v>
      </c>
    </row>
    <row r="60" spans="2:6" x14ac:dyDescent="0.25">
      <c r="B60" s="3" t="s">
        <v>213</v>
      </c>
      <c r="F60" s="3" t="s">
        <v>293</v>
      </c>
    </row>
    <row r="61" spans="2:6" x14ac:dyDescent="0.25">
      <c r="B61" s="3" t="s">
        <v>214</v>
      </c>
      <c r="F61" s="3" t="s">
        <v>293</v>
      </c>
    </row>
    <row r="62" spans="2:6" x14ac:dyDescent="0.25">
      <c r="B62" s="3" t="s">
        <v>215</v>
      </c>
      <c r="F62" s="3" t="s">
        <v>293</v>
      </c>
    </row>
    <row r="63" spans="2:6" x14ac:dyDescent="0.25">
      <c r="B63" s="3" t="s">
        <v>216</v>
      </c>
      <c r="F63" s="3" t="s">
        <v>293</v>
      </c>
    </row>
    <row r="64" spans="2:6" x14ac:dyDescent="0.25">
      <c r="B64" s="3" t="s">
        <v>217</v>
      </c>
      <c r="F64" s="3" t="s">
        <v>293</v>
      </c>
    </row>
    <row r="65" spans="2:6" x14ac:dyDescent="0.25">
      <c r="B65" s="3" t="s">
        <v>218</v>
      </c>
      <c r="F65" s="3" t="s">
        <v>293</v>
      </c>
    </row>
    <row r="66" spans="2:6" x14ac:dyDescent="0.25">
      <c r="B66" s="3" t="s">
        <v>219</v>
      </c>
      <c r="F66" s="3" t="s">
        <v>293</v>
      </c>
    </row>
    <row r="67" spans="2:6" x14ac:dyDescent="0.25">
      <c r="B67" s="3" t="s">
        <v>220</v>
      </c>
      <c r="F67" s="3" t="s">
        <v>293</v>
      </c>
    </row>
    <row r="68" spans="2:6" x14ac:dyDescent="0.25">
      <c r="B68" s="3" t="s">
        <v>221</v>
      </c>
      <c r="F68" s="3" t="s">
        <v>293</v>
      </c>
    </row>
    <row r="69" spans="2:6" x14ac:dyDescent="0.25">
      <c r="B69" s="3" t="s">
        <v>222</v>
      </c>
      <c r="F69" s="3" t="s">
        <v>293</v>
      </c>
    </row>
    <row r="70" spans="2:6" x14ac:dyDescent="0.25">
      <c r="B70" s="3" t="s">
        <v>296</v>
      </c>
      <c r="F70" s="3" t="s">
        <v>293</v>
      </c>
    </row>
    <row r="71" spans="2:6" x14ac:dyDescent="0.25">
      <c r="B71" s="3" t="s">
        <v>223</v>
      </c>
      <c r="F71" s="3" t="s">
        <v>293</v>
      </c>
    </row>
    <row r="72" spans="2:6" x14ac:dyDescent="0.25">
      <c r="B72" s="3" t="s">
        <v>224</v>
      </c>
      <c r="F72" s="3" t="s">
        <v>293</v>
      </c>
    </row>
    <row r="73" spans="2:6" x14ac:dyDescent="0.25">
      <c r="B73" s="3" t="s">
        <v>225</v>
      </c>
      <c r="F73" s="3" t="s">
        <v>293</v>
      </c>
    </row>
    <row r="74" spans="2:6" x14ac:dyDescent="0.25">
      <c r="B74" s="3" t="s">
        <v>226</v>
      </c>
      <c r="F74" s="3" t="s">
        <v>293</v>
      </c>
    </row>
  </sheetData>
  <hyperlinks>
    <hyperlink ref="C9" r:id="rId1"/>
    <hyperlink ref="C36" r:id="rId2" display="http://192.168.22.103:8080/geoserver/ows?SERVICE=WMS&amp;request=GetCapabilities"/>
    <hyperlink ref="E14" r:id="rId3"/>
    <hyperlink ref="F14" r:id="rId4"/>
    <hyperlink ref="D14" r:id="rId5"/>
    <hyperlink ref="C14" r:id="rId6"/>
  </hyperlinks>
  <pageMargins left="0.7" right="0.7" top="0.75" bottom="0.75" header="0.3" footer="0.3"/>
  <pageSetup paperSize="9" orientation="portrait" verticalDpi="300"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4"/>
  <sheetViews>
    <sheetView topLeftCell="B1" workbookViewId="0">
      <selection activeCell="C24" sqref="C24"/>
    </sheetView>
  </sheetViews>
  <sheetFormatPr defaultRowHeight="15" x14ac:dyDescent="0.25"/>
  <cols>
    <col min="1" max="1" width="145.85546875" bestFit="1" customWidth="1"/>
    <col min="2" max="2" width="38" bestFit="1" customWidth="1"/>
    <col min="3" max="3" width="93.28515625" bestFit="1" customWidth="1"/>
    <col min="4" max="4" width="62" bestFit="1" customWidth="1"/>
    <col min="5" max="5" width="47" bestFit="1" customWidth="1"/>
    <col min="6" max="6" width="22.28515625" bestFit="1" customWidth="1"/>
  </cols>
  <sheetData>
    <row r="1" spans="1:6" x14ac:dyDescent="0.25">
      <c r="A1" s="2" t="s">
        <v>70</v>
      </c>
      <c r="B1" s="7" t="s">
        <v>61</v>
      </c>
      <c r="C1" s="8" t="s">
        <v>30</v>
      </c>
      <c r="D1" s="2" t="s">
        <v>29</v>
      </c>
    </row>
    <row r="2" spans="1:6" x14ac:dyDescent="0.25">
      <c r="A2" t="s">
        <v>71</v>
      </c>
      <c r="B2" t="s">
        <v>27</v>
      </c>
    </row>
    <row r="3" spans="1:6" x14ac:dyDescent="0.25">
      <c r="A3">
        <v>0</v>
      </c>
      <c r="B3" t="s">
        <v>28</v>
      </c>
    </row>
    <row r="4" spans="1:6" x14ac:dyDescent="0.25">
      <c r="A4" t="s">
        <v>146</v>
      </c>
    </row>
    <row r="5" spans="1:6" x14ac:dyDescent="0.25">
      <c r="A5" t="s">
        <v>377</v>
      </c>
      <c r="B5" t="s">
        <v>80</v>
      </c>
    </row>
    <row r="6" spans="1:6" x14ac:dyDescent="0.25">
      <c r="B6" t="s">
        <v>81</v>
      </c>
      <c r="D6" s="1"/>
    </row>
    <row r="7" spans="1:6" x14ac:dyDescent="0.25">
      <c r="B7" t="s">
        <v>82</v>
      </c>
      <c r="C7" s="11"/>
      <c r="D7" s="1"/>
    </row>
    <row r="8" spans="1:6" x14ac:dyDescent="0.25">
      <c r="B8" s="8" t="s">
        <v>22</v>
      </c>
      <c r="C8" s="8" t="s">
        <v>30</v>
      </c>
      <c r="D8" s="2" t="s">
        <v>29</v>
      </c>
      <c r="E8" s="9" t="s">
        <v>64</v>
      </c>
      <c r="F8" s="9" t="s">
        <v>66</v>
      </c>
    </row>
    <row r="9" spans="1:6" x14ac:dyDescent="0.25">
      <c r="A9" t="str">
        <f>CONCATENATE("&lt;xsl:variable name=""",B9,"""&gt;",IF($A$3=0,C9,D9),"&lt;/xsl:variable&gt;")</f>
        <v>&lt;xsl:variable name="geonetworkBaseUrl"&gt;http://www.geo.irisnetlab.be/geonetwork&lt;/xsl:variable&gt;</v>
      </c>
      <c r="B9" t="s">
        <v>23</v>
      </c>
      <c r="C9" s="1" t="s">
        <v>62</v>
      </c>
      <c r="D9" t="s">
        <v>24</v>
      </c>
      <c r="E9" s="44"/>
    </row>
    <row r="10" spans="1:6" x14ac:dyDescent="0.25">
      <c r="A10" t="str">
        <f>CONCATENATE("&lt;xsl:variable name=""",B10,"""&gt;",IF($A$3=0,C10,D10),"&lt;/xsl:variable&gt;")</f>
        <v>&lt;xsl:variable name="serviceFileIdentifier"&gt;&lt;/xsl:variable&gt;</v>
      </c>
      <c r="B10" t="s">
        <v>25</v>
      </c>
      <c r="D10" s="44"/>
    </row>
    <row r="11" spans="1:6" x14ac:dyDescent="0.25">
      <c r="A11" t="str">
        <f t="shared" ref="A11:A14" si="0">CONCATENATE("&lt;xsl:variable name=""",B11,"""&gt;",C11,"&lt;/xsl:variable&gt;")</f>
        <v>&lt;xsl:variable name="organisationName"&gt;IBSA / BISA&lt;/xsl:variable&gt;</v>
      </c>
      <c r="B11" t="s">
        <v>31</v>
      </c>
      <c r="C11" t="s">
        <v>11</v>
      </c>
    </row>
    <row r="12" spans="1:6" x14ac:dyDescent="0.25">
      <c r="A12" t="str">
        <f t="shared" si="0"/>
        <v>&lt;xsl:variable name="defaultLanguage"&gt;fre&lt;/xsl:variable&gt;</v>
      </c>
      <c r="B12" t="s">
        <v>33</v>
      </c>
      <c r="C12" t="s">
        <v>38</v>
      </c>
      <c r="D12" t="s">
        <v>129</v>
      </c>
      <c r="E12" t="s">
        <v>117</v>
      </c>
      <c r="F12" t="s">
        <v>129</v>
      </c>
    </row>
    <row r="13" spans="1:6" x14ac:dyDescent="0.25">
      <c r="A13" t="str">
        <f t="shared" si="0"/>
        <v>&lt;xsl:variable name="authorityName"&gt;BE.IBSA&lt;/xsl:variable&gt;</v>
      </c>
      <c r="B13" t="s">
        <v>34</v>
      </c>
      <c r="C13" t="s">
        <v>118</v>
      </c>
      <c r="D13" t="s">
        <v>312</v>
      </c>
      <c r="E13" t="s">
        <v>314</v>
      </c>
      <c r="F13" t="s">
        <v>317</v>
      </c>
    </row>
    <row r="14" spans="1:6" x14ac:dyDescent="0.25">
      <c r="A14" t="str">
        <f t="shared" si="0"/>
        <v>&lt;xsl:variable name="authorityHref"&gt;http://www.ibsa.be&lt;/xsl:variable&gt;</v>
      </c>
      <c r="B14" t="s">
        <v>35</v>
      </c>
      <c r="C14" s="1" t="s">
        <v>119</v>
      </c>
      <c r="D14" s="1" t="s">
        <v>313</v>
      </c>
      <c r="E14" s="1" t="s">
        <v>315</v>
      </c>
      <c r="F14" s="1" t="s">
        <v>316</v>
      </c>
    </row>
    <row r="16" spans="1:6" x14ac:dyDescent="0.25">
      <c r="B16" s="8" t="s">
        <v>40</v>
      </c>
      <c r="C16" s="8"/>
    </row>
    <row r="17" spans="1:3" x14ac:dyDescent="0.25">
      <c r="A17" t="str">
        <f>CONCATENATE("&lt;Service lang=""",B17,"""&gt;")</f>
        <v>&lt;Service lang="fre"&gt;</v>
      </c>
      <c r="B17" s="6" t="s">
        <v>38</v>
      </c>
    </row>
    <row r="18" spans="1:3" x14ac:dyDescent="0.25">
      <c r="A18" t="str">
        <f>CONCATENATE("&lt;",B18,"&gt;",C18,"&lt;/",B18,"&gt;")</f>
        <v>&lt;Title&gt;WMS IBSA&lt;/Title&gt;</v>
      </c>
      <c r="B18" t="s">
        <v>41</v>
      </c>
      <c r="C18" s="13" t="s">
        <v>444</v>
      </c>
    </row>
    <row r="19" spans="1:3" x14ac:dyDescent="0.25">
      <c r="A19" t="str">
        <f>CONCATENATE("&lt;",B19,"&gt;",C19,"&lt;/",B19,"&gt;")</f>
        <v>&lt;Abstract&gt;Web Map Service pour les couches IBSA&lt;/Abstract&gt;</v>
      </c>
      <c r="B19" t="s">
        <v>42</v>
      </c>
      <c r="C19" s="13" t="s">
        <v>155</v>
      </c>
    </row>
    <row r="20" spans="1:3" x14ac:dyDescent="0.25">
      <c r="A20" t="str">
        <f>CONCATENATE("&lt;",B20,"&gt;",C20,"&lt;/",B20,"&gt;")</f>
        <v>&lt;Fees&gt;Pas de frais&lt;/Fees&gt;</v>
      </c>
      <c r="B20" t="s">
        <v>43</v>
      </c>
      <c r="C20" t="s">
        <v>48</v>
      </c>
    </row>
    <row r="21" spans="1:3" x14ac:dyDescent="0.25">
      <c r="A21" t="str">
        <f>CONCATENATE("&lt;",B21,"&gt;",C21,"&lt;/",B21,"&gt;")</f>
        <v>&lt;AccessConstraints&gt;Aucune condition ne s'applique. Utilisation libre sous réserve de mentionner la source et la date de la dernière mise à jour.&lt;/AccessConstraints&gt;</v>
      </c>
      <c r="B21" t="s">
        <v>44</v>
      </c>
      <c r="C21" t="s">
        <v>47</v>
      </c>
    </row>
    <row r="22" spans="1:3" x14ac:dyDescent="0.25">
      <c r="A22" t="s">
        <v>60</v>
      </c>
    </row>
    <row r="23" spans="1:3" x14ac:dyDescent="0.25">
      <c r="A23" t="str">
        <f>CONCATENATE("&lt;Service lang=""",B23,"""&gt;")</f>
        <v>&lt;Service lang="eng"&gt;</v>
      </c>
      <c r="B23" s="6" t="s">
        <v>58</v>
      </c>
    </row>
    <row r="24" spans="1:3" x14ac:dyDescent="0.25">
      <c r="A24" t="str">
        <f>CONCATENATE("&lt;",B24,"&gt;",C24,"&lt;/",B24,"&gt;")</f>
        <v>&lt;Title&gt;IBSA/BISA WMS&lt;/Title&gt;</v>
      </c>
      <c r="B24" t="s">
        <v>41</v>
      </c>
      <c r="C24" s="13" t="s">
        <v>446</v>
      </c>
    </row>
    <row r="25" spans="1:3" x14ac:dyDescent="0.25">
      <c r="A25" t="str">
        <f>CONCATENATE("&lt;",B25,"&gt;",C25,"&lt;/",B25,"&gt;")</f>
        <v>&lt;Abstract&gt;Web Map Service for the IBSA/BISA layers&lt;/Abstract&gt;</v>
      </c>
      <c r="B25" t="s">
        <v>42</v>
      </c>
      <c r="C25" s="13" t="s">
        <v>445</v>
      </c>
    </row>
    <row r="26" spans="1:3" x14ac:dyDescent="0.25">
      <c r="A26" t="str">
        <f>CONCATENATE("&lt;",B26,"&gt;",C26,"&lt;/",B26,"&gt;")</f>
        <v>&lt;Fees&gt;No Fees&lt;/Fees&gt;</v>
      </c>
      <c r="B26" t="s">
        <v>43</v>
      </c>
      <c r="C26" t="s">
        <v>55</v>
      </c>
    </row>
    <row r="27" spans="1:3" x14ac:dyDescent="0.25">
      <c r="A27" t="str">
        <f>CONCATENATE("&lt;",B27,"&gt;",C27,"&lt;/",B27,"&gt;")</f>
        <v>&lt;AccessConstraints&gt;No condition applies. Free use under the condition that the source and the latest revision date are mentioned.&lt;/AccessConstraints&gt;</v>
      </c>
      <c r="B27" t="s">
        <v>44</v>
      </c>
      <c r="C27" t="s">
        <v>54</v>
      </c>
    </row>
    <row r="28" spans="1:3" x14ac:dyDescent="0.25">
      <c r="A28" t="s">
        <v>60</v>
      </c>
    </row>
    <row r="29" spans="1:3" x14ac:dyDescent="0.25">
      <c r="A29" t="str">
        <f>CONCATENATE("&lt;Service lang=""",B29,"""&gt;")</f>
        <v>&lt;Service lang="dut"&gt;</v>
      </c>
      <c r="B29" s="6" t="s">
        <v>59</v>
      </c>
    </row>
    <row r="30" spans="1:3" x14ac:dyDescent="0.25">
      <c r="A30" t="str">
        <f>CONCATENATE("&lt;",B30,"&gt;",C30,"&lt;/",B30,"&gt;")</f>
        <v>&lt;Title&gt;BISA WMS&lt;/Title&gt;</v>
      </c>
      <c r="B30" t="s">
        <v>41</v>
      </c>
      <c r="C30" s="13" t="s">
        <v>153</v>
      </c>
    </row>
    <row r="31" spans="1:3" x14ac:dyDescent="0.25">
      <c r="A31" t="str">
        <f>CONCATENATE("&lt;",B31,"&gt;",C31,"&lt;/",B31,"&gt;")</f>
        <v>&lt;Abstract&gt;Web Map Service voor BISA layers&lt;/Abstract&gt;</v>
      </c>
      <c r="B31" t="s">
        <v>42</v>
      </c>
      <c r="C31" s="13" t="s">
        <v>154</v>
      </c>
    </row>
    <row r="32" spans="1:3" x14ac:dyDescent="0.25">
      <c r="A32" t="str">
        <f>CONCATENATE("&lt;",B32,"&gt;",C32,"&lt;/",B32,"&gt;")</f>
        <v>&lt;Fees&gt;Geen kosten&lt;/Fees&gt;</v>
      </c>
      <c r="B32" t="s">
        <v>43</v>
      </c>
      <c r="C32" t="s">
        <v>52</v>
      </c>
    </row>
    <row r="33" spans="1:6" x14ac:dyDescent="0.25">
      <c r="A33" t="str">
        <f>CONCATENATE("&lt;",B33,"&gt;",C33,"&lt;/",B33,"&gt;")</f>
        <v>&lt;AccessConstraints&gt;Geen voorwaarde van toepassing. Vrij gebruik onder voorbehoud van vermelding van de bron en de datum van de laatste wijziging.&lt;/AccessConstraints&gt;</v>
      </c>
      <c r="B33" t="s">
        <v>44</v>
      </c>
      <c r="C33" t="s">
        <v>53</v>
      </c>
    </row>
    <row r="34" spans="1:6" x14ac:dyDescent="0.25">
      <c r="A34" t="s">
        <v>60</v>
      </c>
    </row>
    <row r="35" spans="1:6" x14ac:dyDescent="0.25">
      <c r="B35" s="8" t="s">
        <v>57</v>
      </c>
      <c r="C35" s="8" t="s">
        <v>30</v>
      </c>
      <c r="D35" s="2" t="s">
        <v>29</v>
      </c>
      <c r="E35" s="9" t="s">
        <v>143</v>
      </c>
    </row>
    <row r="36" spans="1:6" x14ac:dyDescent="0.25">
      <c r="B36" t="s">
        <v>16</v>
      </c>
      <c r="C36" s="1" t="str">
        <f>CONCATENATE("""","http://192.168.22.105:8080/geoserver/IbsaBisa/ows?SERVICE=WMS&amp;request=GetCapabilities","""")</f>
        <v>"http://192.168.22.105:8080/geoserver/IbsaBisa/ows?SERVICE=WMS&amp;request=GetCapabilities"</v>
      </c>
      <c r="D36" s="1"/>
    </row>
    <row r="37" spans="1:6" x14ac:dyDescent="0.25">
      <c r="B37" t="s">
        <v>17</v>
      </c>
      <c r="C37" t="str">
        <f>CONCATENATE("output/",LOWER($A$5))</f>
        <v>output/inspire-ibsabisa</v>
      </c>
      <c r="D37" t="str">
        <f>CONCATENATE("output/",LOWER($A$5))</f>
        <v>output/inspire-ibsabisa</v>
      </c>
    </row>
    <row r="38" spans="1:6" x14ac:dyDescent="0.25">
      <c r="B38" t="s">
        <v>18</v>
      </c>
      <c r="C38" t="str">
        <f>CONCATENATE("input/",LOWER($A$5))</f>
        <v>input/inspire-ibsabisa</v>
      </c>
      <c r="D38" t="str">
        <f>CONCATENATE("input/",LOWER($A$5))</f>
        <v>input/inspire-ibsabisa</v>
      </c>
    </row>
    <row r="39" spans="1:6" x14ac:dyDescent="0.25">
      <c r="B39" t="s">
        <v>19</v>
      </c>
      <c r="C39" s="11" t="str">
        <f>CONCATENATE("""","http://geoservices-inspire.irisnetlab.be/IbsaBisa/geoserver/ows?","""")</f>
        <v>"http://geoservices-inspire.irisnetlab.be/IbsaBisa/geoserver/ows?"</v>
      </c>
      <c r="D39" s="11" t="str">
        <f>CONCATENATE("""","http://geoservices-inspire.irisnet.be/geoserver/IbsaBisa/ows?","""")</f>
        <v>"http://geoservices-inspire.irisnet.be/geoserver/IbsaBisa/ows?"</v>
      </c>
    </row>
    <row r="40" spans="1:6" x14ac:dyDescent="0.25">
      <c r="B40" t="s">
        <v>20</v>
      </c>
      <c r="C40" t="str">
        <f>CONCATENATE("result/",LOWER($A5))</f>
        <v>result/inspire-ibsabisa</v>
      </c>
      <c r="D40" t="str">
        <f>CONCATENATE("result/",LOWER($A5))</f>
        <v>result/inspire-ibsabisa</v>
      </c>
    </row>
    <row r="41" spans="1:6" x14ac:dyDescent="0.25">
      <c r="B41" t="s">
        <v>21</v>
      </c>
      <c r="C41">
        <v>0</v>
      </c>
      <c r="D41">
        <v>0</v>
      </c>
    </row>
    <row r="42" spans="1:6" x14ac:dyDescent="0.25">
      <c r="B42" t="s">
        <v>375</v>
      </c>
      <c r="C42">
        <v>1</v>
      </c>
      <c r="D42">
        <v>1</v>
      </c>
    </row>
    <row r="44" spans="1:6" x14ac:dyDescent="0.25">
      <c r="B44" s="2" t="s">
        <v>156</v>
      </c>
      <c r="C44" s="2"/>
      <c r="D44" s="2"/>
    </row>
    <row r="45" spans="1:6" x14ac:dyDescent="0.25">
      <c r="B45" s="5" t="s">
        <v>181</v>
      </c>
      <c r="C45" s="5" t="s">
        <v>183</v>
      </c>
      <c r="D45" s="5" t="s">
        <v>292</v>
      </c>
      <c r="E45" s="5" t="s">
        <v>182</v>
      </c>
    </row>
    <row r="46" spans="1:6" x14ac:dyDescent="0.25">
      <c r="B46" t="s">
        <v>200</v>
      </c>
      <c r="C46">
        <v>1</v>
      </c>
      <c r="D46" t="str">
        <f>MID(E46,FIND("id=",E46)+3,100)</f>
        <v>3febf25d-a21c-4e14-adee-e1b022185314</v>
      </c>
      <c r="E46" t="s">
        <v>280</v>
      </c>
      <c r="F46" s="3" t="s">
        <v>293</v>
      </c>
    </row>
    <row r="47" spans="1:6" x14ac:dyDescent="0.25">
      <c r="B47" t="s">
        <v>201</v>
      </c>
      <c r="C47">
        <v>1</v>
      </c>
      <c r="D47" t="str">
        <f t="shared" ref="D47:D57" si="1">MID(E47,FIND("id=",E47)+3,100)</f>
        <v>abd786df-2ad9-4025-adde-7ded08c259d3</v>
      </c>
      <c r="E47" t="s">
        <v>281</v>
      </c>
      <c r="F47" s="3" t="s">
        <v>293</v>
      </c>
    </row>
    <row r="48" spans="1:6" x14ac:dyDescent="0.25">
      <c r="B48" t="s">
        <v>202</v>
      </c>
      <c r="C48">
        <v>1</v>
      </c>
      <c r="D48" t="str">
        <f t="shared" si="1"/>
        <v>9651e420-2c8d-48ec-b4a1-6a43a3f6a40f</v>
      </c>
      <c r="E48" t="s">
        <v>282</v>
      </c>
      <c r="F48" s="3" t="s">
        <v>293</v>
      </c>
    </row>
    <row r="49" spans="2:6" x14ac:dyDescent="0.25">
      <c r="B49" t="s">
        <v>203</v>
      </c>
      <c r="C49">
        <v>1</v>
      </c>
      <c r="D49" t="str">
        <f t="shared" si="1"/>
        <v>0e1a4a49-52af-4a1d-976a-a7d64f18204e</v>
      </c>
      <c r="E49" t="s">
        <v>283</v>
      </c>
      <c r="F49" s="3" t="s">
        <v>293</v>
      </c>
    </row>
    <row r="50" spans="2:6" x14ac:dyDescent="0.25">
      <c r="B50" t="s">
        <v>204</v>
      </c>
      <c r="C50">
        <v>1</v>
      </c>
      <c r="D50" t="str">
        <f t="shared" si="1"/>
        <v>85ad7f95-5b2f-4d1e-85a0-84cbf471fe4e</v>
      </c>
      <c r="E50" t="s">
        <v>284</v>
      </c>
      <c r="F50" s="3" t="s">
        <v>293</v>
      </c>
    </row>
    <row r="51" spans="2:6" x14ac:dyDescent="0.25">
      <c r="B51" t="s">
        <v>205</v>
      </c>
      <c r="C51">
        <v>1</v>
      </c>
      <c r="D51" t="str">
        <f t="shared" si="1"/>
        <v>3452edb8-641e-4c79-96ba-516d0119291e</v>
      </c>
      <c r="E51" t="s">
        <v>285</v>
      </c>
      <c r="F51" s="3" t="s">
        <v>293</v>
      </c>
    </row>
    <row r="52" spans="2:6" x14ac:dyDescent="0.25">
      <c r="B52" t="s">
        <v>206</v>
      </c>
      <c r="C52">
        <v>1</v>
      </c>
      <c r="D52" t="str">
        <f t="shared" si="1"/>
        <v>8d89a535-35b3-4ded-894d-3cf1b4bad93e</v>
      </c>
      <c r="E52" t="s">
        <v>286</v>
      </c>
      <c r="F52" s="3" t="s">
        <v>293</v>
      </c>
    </row>
    <row r="53" spans="2:6" x14ac:dyDescent="0.25">
      <c r="B53" t="s">
        <v>207</v>
      </c>
      <c r="C53">
        <v>1</v>
      </c>
      <c r="D53" t="str">
        <f t="shared" si="1"/>
        <v>6f340f3e-2cd9-4f22-83a1-a6933853e903</v>
      </c>
      <c r="E53" t="s">
        <v>287</v>
      </c>
      <c r="F53" s="3" t="s">
        <v>293</v>
      </c>
    </row>
    <row r="54" spans="2:6" x14ac:dyDescent="0.25">
      <c r="B54" t="s">
        <v>208</v>
      </c>
      <c r="C54">
        <v>1</v>
      </c>
      <c r="D54" t="str">
        <f t="shared" si="1"/>
        <v>6c5fef0f-81ac-4da9-8cdc-ad3efb945655</v>
      </c>
      <c r="E54" t="s">
        <v>288</v>
      </c>
      <c r="F54" s="3" t="s">
        <v>293</v>
      </c>
    </row>
    <row r="55" spans="2:6" x14ac:dyDescent="0.25">
      <c r="B55" t="s">
        <v>209</v>
      </c>
      <c r="C55">
        <v>1</v>
      </c>
      <c r="D55" t="str">
        <f t="shared" si="1"/>
        <v xml:space="preserve"> 5a08229f-d2ed-4b75-b588-1b07994aacc8</v>
      </c>
      <c r="E55" t="s">
        <v>289</v>
      </c>
      <c r="F55" s="3" t="s">
        <v>293</v>
      </c>
    </row>
    <row r="56" spans="2:6" x14ac:dyDescent="0.25">
      <c r="B56" t="s">
        <v>210</v>
      </c>
      <c r="C56">
        <v>1</v>
      </c>
      <c r="D56" t="str">
        <f t="shared" si="1"/>
        <v>e53dea13-3be1-48dc-8d72-eeefb8f64bd2</v>
      </c>
      <c r="E56" t="s">
        <v>290</v>
      </c>
      <c r="F56" s="3" t="s">
        <v>293</v>
      </c>
    </row>
    <row r="57" spans="2:6" x14ac:dyDescent="0.25">
      <c r="B57" t="s">
        <v>211</v>
      </c>
      <c r="C57">
        <v>1</v>
      </c>
      <c r="D57" t="str">
        <f t="shared" si="1"/>
        <v>db2e0ac3-a8ac-464b-bfef-514dfa37d4e6</v>
      </c>
      <c r="E57" t="s">
        <v>291</v>
      </c>
      <c r="F57" s="3" t="s">
        <v>293</v>
      </c>
    </row>
    <row r="58" spans="2:6" x14ac:dyDescent="0.25">
      <c r="B58" s="3" t="s">
        <v>295</v>
      </c>
      <c r="F58" s="3" t="s">
        <v>293</v>
      </c>
    </row>
    <row r="59" spans="2:6" x14ac:dyDescent="0.25">
      <c r="B59" s="3" t="s">
        <v>212</v>
      </c>
      <c r="F59" s="3" t="s">
        <v>293</v>
      </c>
    </row>
    <row r="60" spans="2:6" x14ac:dyDescent="0.25">
      <c r="B60" s="3" t="s">
        <v>213</v>
      </c>
      <c r="F60" s="3" t="s">
        <v>293</v>
      </c>
    </row>
    <row r="61" spans="2:6" x14ac:dyDescent="0.25">
      <c r="B61" s="3" t="s">
        <v>214</v>
      </c>
      <c r="F61" s="3" t="s">
        <v>293</v>
      </c>
    </row>
    <row r="62" spans="2:6" x14ac:dyDescent="0.25">
      <c r="B62" s="3" t="s">
        <v>215</v>
      </c>
      <c r="F62" s="3" t="s">
        <v>293</v>
      </c>
    </row>
    <row r="63" spans="2:6" x14ac:dyDescent="0.25">
      <c r="B63" s="3" t="s">
        <v>216</v>
      </c>
      <c r="F63" s="3" t="s">
        <v>293</v>
      </c>
    </row>
    <row r="64" spans="2:6" x14ac:dyDescent="0.25">
      <c r="B64" s="3" t="s">
        <v>217</v>
      </c>
      <c r="F64" s="3" t="s">
        <v>293</v>
      </c>
    </row>
    <row r="65" spans="2:6" x14ac:dyDescent="0.25">
      <c r="B65" s="3" t="s">
        <v>218</v>
      </c>
      <c r="F65" s="3" t="s">
        <v>293</v>
      </c>
    </row>
    <row r="66" spans="2:6" x14ac:dyDescent="0.25">
      <c r="B66" s="3" t="s">
        <v>219</v>
      </c>
      <c r="F66" s="3" t="s">
        <v>293</v>
      </c>
    </row>
    <row r="67" spans="2:6" x14ac:dyDescent="0.25">
      <c r="B67" s="3" t="s">
        <v>220</v>
      </c>
      <c r="F67" s="3" t="s">
        <v>293</v>
      </c>
    </row>
    <row r="68" spans="2:6" x14ac:dyDescent="0.25">
      <c r="B68" s="3" t="s">
        <v>221</v>
      </c>
      <c r="F68" s="3" t="s">
        <v>293</v>
      </c>
    </row>
    <row r="69" spans="2:6" x14ac:dyDescent="0.25">
      <c r="B69" s="3" t="s">
        <v>222</v>
      </c>
      <c r="F69" s="3" t="s">
        <v>293</v>
      </c>
    </row>
    <row r="70" spans="2:6" x14ac:dyDescent="0.25">
      <c r="B70" s="3" t="s">
        <v>296</v>
      </c>
      <c r="F70" s="3" t="s">
        <v>293</v>
      </c>
    </row>
    <row r="71" spans="2:6" x14ac:dyDescent="0.25">
      <c r="B71" s="3" t="s">
        <v>223</v>
      </c>
      <c r="F71" s="3" t="s">
        <v>293</v>
      </c>
    </row>
    <row r="72" spans="2:6" x14ac:dyDescent="0.25">
      <c r="B72" s="3" t="s">
        <v>224</v>
      </c>
      <c r="F72" s="3" t="s">
        <v>293</v>
      </c>
    </row>
    <row r="73" spans="2:6" x14ac:dyDescent="0.25">
      <c r="B73" s="3" t="s">
        <v>225</v>
      </c>
      <c r="F73" s="3" t="s">
        <v>293</v>
      </c>
    </row>
    <row r="74" spans="2:6" x14ac:dyDescent="0.25">
      <c r="B74" s="3" t="s">
        <v>226</v>
      </c>
      <c r="F74" s="3" t="s">
        <v>293</v>
      </c>
    </row>
  </sheetData>
  <hyperlinks>
    <hyperlink ref="C9" r:id="rId1"/>
    <hyperlink ref="C36" r:id="rId2" display="http://192.168.22.103:8080/geoserver/ows?SERVICE=WMS&amp;request=GetCapabilities"/>
    <hyperlink ref="C14" r:id="rId3"/>
    <hyperlink ref="E14" r:id="rId4"/>
    <hyperlink ref="F14" r:id="rId5"/>
    <hyperlink ref="D14" r:id="rId6"/>
  </hyperlinks>
  <pageMargins left="0.7" right="0.7" top="0.75" bottom="0.75" header="0.3" footer="0.3"/>
  <pageSetup paperSize="9" orientation="portrait" verticalDpi="300"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4"/>
  <sheetViews>
    <sheetView topLeftCell="B4" workbookViewId="0">
      <selection activeCell="C18" sqref="C18"/>
    </sheetView>
  </sheetViews>
  <sheetFormatPr defaultRowHeight="15" x14ac:dyDescent="0.25"/>
  <cols>
    <col min="1" max="1" width="145.85546875" bestFit="1" customWidth="1"/>
    <col min="2" max="2" width="38" bestFit="1" customWidth="1"/>
    <col min="3" max="3" width="93.28515625" bestFit="1" customWidth="1"/>
    <col min="4" max="4" width="62" bestFit="1" customWidth="1"/>
    <col min="5" max="5" width="47" bestFit="1" customWidth="1"/>
    <col min="6" max="6" width="22.28515625" bestFit="1" customWidth="1"/>
  </cols>
  <sheetData>
    <row r="1" spans="1:6" x14ac:dyDescent="0.25">
      <c r="A1" s="2" t="s">
        <v>70</v>
      </c>
      <c r="B1" s="7" t="s">
        <v>61</v>
      </c>
      <c r="C1" s="8" t="s">
        <v>30</v>
      </c>
      <c r="D1" s="2" t="s">
        <v>29</v>
      </c>
    </row>
    <row r="2" spans="1:6" x14ac:dyDescent="0.25">
      <c r="A2" t="s">
        <v>71</v>
      </c>
      <c r="B2" t="s">
        <v>27</v>
      </c>
    </row>
    <row r="3" spans="1:6" x14ac:dyDescent="0.25">
      <c r="A3">
        <v>0</v>
      </c>
      <c r="B3" t="s">
        <v>28</v>
      </c>
    </row>
    <row r="4" spans="1:6" x14ac:dyDescent="0.25">
      <c r="A4" t="s">
        <v>146</v>
      </c>
    </row>
    <row r="5" spans="1:6" x14ac:dyDescent="0.25">
      <c r="A5" t="s">
        <v>370</v>
      </c>
      <c r="B5" t="s">
        <v>80</v>
      </c>
    </row>
    <row r="6" spans="1:6" x14ac:dyDescent="0.25">
      <c r="B6" t="s">
        <v>81</v>
      </c>
      <c r="D6" s="1"/>
    </row>
    <row r="7" spans="1:6" x14ac:dyDescent="0.25">
      <c r="B7" t="s">
        <v>82</v>
      </c>
      <c r="C7" s="11"/>
      <c r="D7" s="1"/>
    </row>
    <row r="8" spans="1:6" x14ac:dyDescent="0.25">
      <c r="B8" s="8" t="s">
        <v>22</v>
      </c>
      <c r="C8" s="8" t="s">
        <v>30</v>
      </c>
      <c r="D8" s="2" t="s">
        <v>29</v>
      </c>
      <c r="E8" s="9" t="s">
        <v>64</v>
      </c>
      <c r="F8" s="9" t="s">
        <v>66</v>
      </c>
    </row>
    <row r="9" spans="1:6" x14ac:dyDescent="0.25">
      <c r="A9" t="str">
        <f>CONCATENATE("&lt;xsl:variable name=""",B9,"""&gt;",IF($A$3=0,C9,D9),"&lt;/xsl:variable&gt;")</f>
        <v>&lt;xsl:variable name="geonetworkBaseUrl"&gt;http://www.geo.irisnetlab.be/geonetwork&lt;/xsl:variable&gt;</v>
      </c>
      <c r="B9" t="s">
        <v>23</v>
      </c>
      <c r="C9" s="1" t="s">
        <v>62</v>
      </c>
      <c r="D9" t="s">
        <v>24</v>
      </c>
      <c r="E9" s="44"/>
    </row>
    <row r="10" spans="1:6" x14ac:dyDescent="0.25">
      <c r="A10" t="str">
        <f>CONCATENATE("&lt;xsl:variable name=""",B10,"""&gt;",IF($A$3=0,C10,D10),"&lt;/xsl:variable&gt;")</f>
        <v>&lt;xsl:variable name="serviceFileIdentifier"&gt;94dc31a2-942a-efe0-1cfb-7f5b-8ac5-3f40-8ccda6f4&lt;/xsl:variable&gt;</v>
      </c>
      <c r="B10" t="s">
        <v>25</v>
      </c>
      <c r="C10" t="s">
        <v>68</v>
      </c>
      <c r="D10" s="44" t="s">
        <v>369</v>
      </c>
      <c r="F10" s="39" t="s">
        <v>69</v>
      </c>
    </row>
    <row r="11" spans="1:6" x14ac:dyDescent="0.25">
      <c r="A11" t="str">
        <f t="shared" ref="A11:A14" si="0">CONCATENATE("&lt;xsl:variable name=""",B11,"""&gt;",C11,"&lt;/xsl:variable&gt;")</f>
        <v>&lt;xsl:variable name="organisationName"&gt;CIRB / CIBG&lt;/xsl:variable&gt;</v>
      </c>
      <c r="B11" t="s">
        <v>31</v>
      </c>
      <c r="C11" t="s">
        <v>7</v>
      </c>
    </row>
    <row r="12" spans="1:6" x14ac:dyDescent="0.25">
      <c r="A12" t="str">
        <f t="shared" si="0"/>
        <v>&lt;xsl:variable name="defaultLanguage"&gt;fre&lt;/xsl:variable&gt;</v>
      </c>
      <c r="B12" t="s">
        <v>33</v>
      </c>
      <c r="C12" t="s">
        <v>38</v>
      </c>
      <c r="D12" t="s">
        <v>129</v>
      </c>
      <c r="E12" t="s">
        <v>117</v>
      </c>
      <c r="F12" t="s">
        <v>129</v>
      </c>
    </row>
    <row r="13" spans="1:6" x14ac:dyDescent="0.25">
      <c r="A13" t="str">
        <f t="shared" si="0"/>
        <v>&lt;xsl:variable name="authorityName"&gt;BE.CIRB&lt;/xsl:variable&gt;</v>
      </c>
      <c r="B13" t="s">
        <v>34</v>
      </c>
      <c r="C13" t="s">
        <v>227</v>
      </c>
      <c r="D13" t="s">
        <v>72</v>
      </c>
      <c r="E13" t="s">
        <v>113</v>
      </c>
      <c r="F13" t="s">
        <v>130</v>
      </c>
    </row>
    <row r="14" spans="1:6" x14ac:dyDescent="0.25">
      <c r="A14" t="str">
        <f t="shared" si="0"/>
        <v>&lt;xsl:variable name="authorityHref"&gt;http://www.cirb.be&lt;/xsl:variable&gt;</v>
      </c>
      <c r="B14" t="s">
        <v>35</v>
      </c>
      <c r="C14" s="1" t="s">
        <v>228</v>
      </c>
      <c r="D14" s="1" t="s">
        <v>73</v>
      </c>
      <c r="E14" s="1" t="s">
        <v>114</v>
      </c>
      <c r="F14" s="1" t="s">
        <v>131</v>
      </c>
    </row>
    <row r="16" spans="1:6" x14ac:dyDescent="0.25">
      <c r="B16" s="8" t="s">
        <v>40</v>
      </c>
      <c r="C16" s="8"/>
    </row>
    <row r="17" spans="1:3" x14ac:dyDescent="0.25">
      <c r="A17" t="str">
        <f>CONCATENATE("&lt;Service lang=""",B17,"""&gt;")</f>
        <v>&lt;Service lang="fre"&gt;</v>
      </c>
      <c r="B17" s="6" t="s">
        <v>38</v>
      </c>
    </row>
    <row r="18" spans="1:3" x14ac:dyDescent="0.25">
      <c r="A18" t="str">
        <f>CONCATENATE("&lt;",B18,"&gt;",C18,"&lt;/",B18,"&gt;")</f>
        <v>&lt;Title&gt;WMS CIRB&lt;/Title&gt;</v>
      </c>
      <c r="B18" t="s">
        <v>41</v>
      </c>
      <c r="C18" t="s">
        <v>436</v>
      </c>
    </row>
    <row r="19" spans="1:3" x14ac:dyDescent="0.25">
      <c r="A19" t="str">
        <f>CONCATENATE("&lt;",B19,"&gt;",C19,"&lt;/",B19,"&gt;")</f>
        <v>&lt;Abstract&gt;Service Web Map pour les couches de CIRB&lt;/Abstract&gt;</v>
      </c>
      <c r="B19" t="s">
        <v>42</v>
      </c>
      <c r="C19" t="s">
        <v>437</v>
      </c>
    </row>
    <row r="20" spans="1:3" x14ac:dyDescent="0.25">
      <c r="A20" t="str">
        <f>CONCATENATE("&lt;",B20,"&gt;",C20,"&lt;/",B20,"&gt;")</f>
        <v>&lt;Fees&gt;Pas de frais&lt;/Fees&gt;</v>
      </c>
      <c r="B20" t="s">
        <v>43</v>
      </c>
      <c r="C20" t="s">
        <v>48</v>
      </c>
    </row>
    <row r="21" spans="1:3" x14ac:dyDescent="0.25">
      <c r="A21" t="str">
        <f>CONCATENATE("&lt;",B21,"&gt;",C21,"&lt;/",B21,"&gt;")</f>
        <v>&lt;AccessConstraints&gt;Aucune condition ne s'applique. Utilisation libre sous réserve de mentionner la source et la date de la dernière mise à jour.&lt;/AccessConstraints&gt;</v>
      </c>
      <c r="B21" t="s">
        <v>44</v>
      </c>
      <c r="C21" t="s">
        <v>47</v>
      </c>
    </row>
    <row r="22" spans="1:3" x14ac:dyDescent="0.25">
      <c r="A22" t="s">
        <v>60</v>
      </c>
    </row>
    <row r="23" spans="1:3" x14ac:dyDescent="0.25">
      <c r="A23" t="str">
        <f>CONCATENATE("&lt;Service lang=""",B23,"""&gt;")</f>
        <v>&lt;Service lang="eng"&gt;</v>
      </c>
      <c r="B23" s="6" t="s">
        <v>58</v>
      </c>
    </row>
    <row r="24" spans="1:3" x14ac:dyDescent="0.25">
      <c r="A24" t="str">
        <f>CONCATENATE("&lt;",B24,"&gt;",C24,"&lt;/",B24,"&gt;")</f>
        <v>&lt;Title&gt;CIRB/CIBG WMS&lt;/Title&gt;</v>
      </c>
      <c r="B24" t="s">
        <v>41</v>
      </c>
      <c r="C24" t="s">
        <v>440</v>
      </c>
    </row>
    <row r="25" spans="1:3" x14ac:dyDescent="0.25">
      <c r="A25" t="str">
        <f>CONCATENATE("&lt;",B25,"&gt;",C25,"&lt;/",B25,"&gt;")</f>
        <v>&lt;Abstract&gt;Web Map Service for the CIRB/CIBG layers&lt;/Abstract&gt;</v>
      </c>
      <c r="B25" t="s">
        <v>42</v>
      </c>
      <c r="C25" t="s">
        <v>441</v>
      </c>
    </row>
    <row r="26" spans="1:3" x14ac:dyDescent="0.25">
      <c r="A26" t="str">
        <f>CONCATENATE("&lt;",B26,"&gt;",C26,"&lt;/",B26,"&gt;")</f>
        <v>&lt;Fees&gt;No Fees&lt;/Fees&gt;</v>
      </c>
      <c r="B26" t="s">
        <v>43</v>
      </c>
      <c r="C26" t="s">
        <v>55</v>
      </c>
    </row>
    <row r="27" spans="1:3" x14ac:dyDescent="0.25">
      <c r="A27" t="str">
        <f>CONCATENATE("&lt;",B27,"&gt;",C27,"&lt;/",B27,"&gt;")</f>
        <v>&lt;AccessConstraints&gt;No condition applies. Free use under the condition that the source and the latest revision date are mentioned.&lt;/AccessConstraints&gt;</v>
      </c>
      <c r="B27" t="s">
        <v>44</v>
      </c>
      <c r="C27" t="s">
        <v>54</v>
      </c>
    </row>
    <row r="28" spans="1:3" x14ac:dyDescent="0.25">
      <c r="A28" t="s">
        <v>60</v>
      </c>
    </row>
    <row r="29" spans="1:3" x14ac:dyDescent="0.25">
      <c r="A29" t="str">
        <f>CONCATENATE("&lt;Service lang=""",B29,"""&gt;")</f>
        <v>&lt;Service lang="dut"&gt;</v>
      </c>
      <c r="B29" s="6" t="s">
        <v>59</v>
      </c>
    </row>
    <row r="30" spans="1:3" x14ac:dyDescent="0.25">
      <c r="A30" t="str">
        <f>CONCATENATE("&lt;",B30,"&gt;",C30,"&lt;/",B30,"&gt;")</f>
        <v>&lt;Title&gt;CIBG WMS&lt;/Title&gt;</v>
      </c>
      <c r="B30" t="s">
        <v>41</v>
      </c>
      <c r="C30" t="s">
        <v>438</v>
      </c>
    </row>
    <row r="31" spans="1:3" x14ac:dyDescent="0.25">
      <c r="A31" t="str">
        <f>CONCATENATE("&lt;",B31,"&gt;",C31,"&lt;/",B31,"&gt;")</f>
        <v>&lt;Abstract&gt;Web Map Service voor CIBG layers&lt;/Abstract&gt;</v>
      </c>
      <c r="B31" t="s">
        <v>42</v>
      </c>
      <c r="C31" t="s">
        <v>439</v>
      </c>
    </row>
    <row r="32" spans="1:3" x14ac:dyDescent="0.25">
      <c r="A32" t="str">
        <f>CONCATENATE("&lt;",B32,"&gt;",C32,"&lt;/",B32,"&gt;")</f>
        <v>&lt;Fees&gt;Geen kosten&lt;/Fees&gt;</v>
      </c>
      <c r="B32" t="s">
        <v>43</v>
      </c>
      <c r="C32" t="s">
        <v>52</v>
      </c>
    </row>
    <row r="33" spans="1:6" x14ac:dyDescent="0.25">
      <c r="A33" t="str">
        <f>CONCATENATE("&lt;",B33,"&gt;",C33,"&lt;/",B33,"&gt;")</f>
        <v>&lt;AccessConstraints&gt;Geen voorwaarde van toepassing. Vrij gebruik onder voorbehoud van vermelding van de bron en de datum van de laatste wijziging.&lt;/AccessConstraints&gt;</v>
      </c>
      <c r="B33" t="s">
        <v>44</v>
      </c>
      <c r="C33" t="s">
        <v>53</v>
      </c>
    </row>
    <row r="34" spans="1:6" x14ac:dyDescent="0.25">
      <c r="A34" t="s">
        <v>60</v>
      </c>
    </row>
    <row r="35" spans="1:6" x14ac:dyDescent="0.25">
      <c r="B35" s="8" t="s">
        <v>57</v>
      </c>
      <c r="C35" s="8" t="s">
        <v>30</v>
      </c>
      <c r="D35" s="2" t="s">
        <v>29</v>
      </c>
      <c r="E35" s="9" t="s">
        <v>143</v>
      </c>
    </row>
    <row r="36" spans="1:6" x14ac:dyDescent="0.25">
      <c r="B36" t="s">
        <v>16</v>
      </c>
      <c r="C36" s="1" t="str">
        <f>CONCATENATE("""","http://192.168.22.103:8080/geoserver/ows?SERVICE=WMS&amp;request=GetCapabilities","""")</f>
        <v>"http://192.168.22.103:8080/geoserver/ows?SERVICE=WMS&amp;request=GetCapabilities"</v>
      </c>
      <c r="D36" s="1"/>
    </row>
    <row r="37" spans="1:6" x14ac:dyDescent="0.25">
      <c r="B37" t="s">
        <v>17</v>
      </c>
      <c r="C37" t="str">
        <f>CONCATENATE("output/",LOWER($A$5))</f>
        <v>output/urbis</v>
      </c>
      <c r="D37" t="str">
        <f>CONCATENATE("output/",LOWER($A$5))</f>
        <v>output/urbis</v>
      </c>
    </row>
    <row r="38" spans="1:6" x14ac:dyDescent="0.25">
      <c r="B38" t="s">
        <v>18</v>
      </c>
      <c r="C38" t="str">
        <f>CONCATENATE("input/",LOWER($A$5))</f>
        <v>input/urbis</v>
      </c>
      <c r="D38" t="str">
        <f>CONCATENATE("input/",LOWER($A$5))</f>
        <v>input/urbis</v>
      </c>
    </row>
    <row r="39" spans="1:6" x14ac:dyDescent="0.25">
      <c r="B39" t="s">
        <v>19</v>
      </c>
      <c r="C39" s="11" t="str">
        <f>CONCATENATE("""","http://geoservices-urbis.irisnetlab.be/geoserver/ows?","""")</f>
        <v>"http://geoservices-urbis.irisnetlab.be/geoserver/ows?"</v>
      </c>
      <c r="D39" s="11" t="str">
        <f>CONCATENATE("""","http://geoservices-urbis.irisnet.be/geoserver/ows?","""")</f>
        <v>"http://geoservices-urbis.irisnet.be/geoserver/ows?"</v>
      </c>
    </row>
    <row r="40" spans="1:6" x14ac:dyDescent="0.25">
      <c r="B40" t="s">
        <v>20</v>
      </c>
      <c r="C40" t="str">
        <f>CONCATENATE("result/",LOWER($A5))</f>
        <v>result/urbis</v>
      </c>
      <c r="D40" t="str">
        <f>CONCATENATE("result/",LOWER($A5))</f>
        <v>result/urbis</v>
      </c>
    </row>
    <row r="41" spans="1:6" x14ac:dyDescent="0.25">
      <c r="B41" t="s">
        <v>21</v>
      </c>
      <c r="C41">
        <v>0</v>
      </c>
      <c r="D41">
        <v>0</v>
      </c>
    </row>
    <row r="42" spans="1:6" x14ac:dyDescent="0.25">
      <c r="B42" t="s">
        <v>375</v>
      </c>
      <c r="C42">
        <v>1</v>
      </c>
      <c r="D42">
        <v>1</v>
      </c>
    </row>
    <row r="44" spans="1:6" x14ac:dyDescent="0.25">
      <c r="B44" s="2" t="s">
        <v>156</v>
      </c>
      <c r="C44" s="2"/>
      <c r="D44" s="2"/>
    </row>
    <row r="45" spans="1:6" x14ac:dyDescent="0.25">
      <c r="B45" s="5" t="s">
        <v>181</v>
      </c>
      <c r="C45" s="5" t="s">
        <v>183</v>
      </c>
      <c r="D45" s="5" t="s">
        <v>292</v>
      </c>
      <c r="E45" s="5" t="s">
        <v>182</v>
      </c>
    </row>
    <row r="46" spans="1:6" x14ac:dyDescent="0.25">
      <c r="B46" t="s">
        <v>200</v>
      </c>
      <c r="C46">
        <v>1</v>
      </c>
      <c r="D46" t="str">
        <f>MID(E46,FIND("id=",E46)+3,100)</f>
        <v>3febf25d-a21c-4e14-adee-e1b022185314</v>
      </c>
      <c r="E46" t="s">
        <v>280</v>
      </c>
      <c r="F46" s="3" t="s">
        <v>293</v>
      </c>
    </row>
    <row r="47" spans="1:6" x14ac:dyDescent="0.25">
      <c r="B47" t="s">
        <v>201</v>
      </c>
      <c r="C47">
        <v>1</v>
      </c>
      <c r="D47" t="str">
        <f t="shared" ref="D47:D57" si="1">MID(E47,FIND("id=",E47)+3,100)</f>
        <v>abd786df-2ad9-4025-adde-7ded08c259d3</v>
      </c>
      <c r="E47" t="s">
        <v>281</v>
      </c>
      <c r="F47" s="3" t="s">
        <v>293</v>
      </c>
    </row>
    <row r="48" spans="1:6" x14ac:dyDescent="0.25">
      <c r="B48" t="s">
        <v>202</v>
      </c>
      <c r="C48">
        <v>1</v>
      </c>
      <c r="D48" t="str">
        <f t="shared" si="1"/>
        <v>9651e420-2c8d-48ec-b4a1-6a43a3f6a40f</v>
      </c>
      <c r="E48" t="s">
        <v>282</v>
      </c>
      <c r="F48" s="3" t="s">
        <v>293</v>
      </c>
    </row>
    <row r="49" spans="2:6" x14ac:dyDescent="0.25">
      <c r="B49" t="s">
        <v>203</v>
      </c>
      <c r="C49">
        <v>1</v>
      </c>
      <c r="D49" t="str">
        <f t="shared" si="1"/>
        <v>0e1a4a49-52af-4a1d-976a-a7d64f18204e</v>
      </c>
      <c r="E49" t="s">
        <v>283</v>
      </c>
      <c r="F49" s="3" t="s">
        <v>293</v>
      </c>
    </row>
    <row r="50" spans="2:6" x14ac:dyDescent="0.25">
      <c r="B50" t="s">
        <v>204</v>
      </c>
      <c r="C50">
        <v>1</v>
      </c>
      <c r="D50" t="str">
        <f t="shared" si="1"/>
        <v>85ad7f95-5b2f-4d1e-85a0-84cbf471fe4e</v>
      </c>
      <c r="E50" t="s">
        <v>284</v>
      </c>
      <c r="F50" s="3" t="s">
        <v>293</v>
      </c>
    </row>
    <row r="51" spans="2:6" x14ac:dyDescent="0.25">
      <c r="B51" t="s">
        <v>205</v>
      </c>
      <c r="C51">
        <v>1</v>
      </c>
      <c r="D51" t="str">
        <f t="shared" si="1"/>
        <v>3452edb8-641e-4c79-96ba-516d0119291e</v>
      </c>
      <c r="E51" t="s">
        <v>285</v>
      </c>
      <c r="F51" s="3" t="s">
        <v>293</v>
      </c>
    </row>
    <row r="52" spans="2:6" x14ac:dyDescent="0.25">
      <c r="B52" t="s">
        <v>206</v>
      </c>
      <c r="C52">
        <v>1</v>
      </c>
      <c r="D52" t="str">
        <f t="shared" si="1"/>
        <v>8d89a535-35b3-4ded-894d-3cf1b4bad93e</v>
      </c>
      <c r="E52" t="s">
        <v>286</v>
      </c>
      <c r="F52" s="3" t="s">
        <v>293</v>
      </c>
    </row>
    <row r="53" spans="2:6" x14ac:dyDescent="0.25">
      <c r="B53" t="s">
        <v>207</v>
      </c>
      <c r="C53">
        <v>1</v>
      </c>
      <c r="D53" t="str">
        <f t="shared" si="1"/>
        <v>6f340f3e-2cd9-4f22-83a1-a6933853e903</v>
      </c>
      <c r="E53" t="s">
        <v>287</v>
      </c>
      <c r="F53" s="3" t="s">
        <v>293</v>
      </c>
    </row>
    <row r="54" spans="2:6" x14ac:dyDescent="0.25">
      <c r="B54" t="s">
        <v>208</v>
      </c>
      <c r="C54">
        <v>1</v>
      </c>
      <c r="D54" t="str">
        <f t="shared" si="1"/>
        <v>6c5fef0f-81ac-4da9-8cdc-ad3efb945655</v>
      </c>
      <c r="E54" t="s">
        <v>288</v>
      </c>
      <c r="F54" s="3" t="s">
        <v>293</v>
      </c>
    </row>
    <row r="55" spans="2:6" x14ac:dyDescent="0.25">
      <c r="B55" t="s">
        <v>209</v>
      </c>
      <c r="C55">
        <v>1</v>
      </c>
      <c r="D55" t="str">
        <f t="shared" si="1"/>
        <v xml:space="preserve"> 5a08229f-d2ed-4b75-b588-1b07994aacc8</v>
      </c>
      <c r="E55" t="s">
        <v>289</v>
      </c>
      <c r="F55" s="3" t="s">
        <v>293</v>
      </c>
    </row>
    <row r="56" spans="2:6" x14ac:dyDescent="0.25">
      <c r="B56" t="s">
        <v>210</v>
      </c>
      <c r="C56">
        <v>1</v>
      </c>
      <c r="D56" t="str">
        <f t="shared" si="1"/>
        <v>e53dea13-3be1-48dc-8d72-eeefb8f64bd2</v>
      </c>
      <c r="E56" t="s">
        <v>290</v>
      </c>
      <c r="F56" s="3" t="s">
        <v>293</v>
      </c>
    </row>
    <row r="57" spans="2:6" x14ac:dyDescent="0.25">
      <c r="B57" t="s">
        <v>211</v>
      </c>
      <c r="C57">
        <v>1</v>
      </c>
      <c r="D57" t="str">
        <f t="shared" si="1"/>
        <v>db2e0ac3-a8ac-464b-bfef-514dfa37d4e6</v>
      </c>
      <c r="E57" t="s">
        <v>291</v>
      </c>
      <c r="F57" s="3" t="s">
        <v>293</v>
      </c>
    </row>
    <row r="58" spans="2:6" x14ac:dyDescent="0.25">
      <c r="B58" s="3" t="s">
        <v>295</v>
      </c>
      <c r="F58" s="3" t="s">
        <v>293</v>
      </c>
    </row>
    <row r="59" spans="2:6" x14ac:dyDescent="0.25">
      <c r="B59" s="3" t="s">
        <v>212</v>
      </c>
      <c r="F59" s="3" t="s">
        <v>293</v>
      </c>
    </row>
    <row r="60" spans="2:6" x14ac:dyDescent="0.25">
      <c r="B60" s="3" t="s">
        <v>213</v>
      </c>
      <c r="F60" s="3" t="s">
        <v>293</v>
      </c>
    </row>
    <row r="61" spans="2:6" x14ac:dyDescent="0.25">
      <c r="B61" s="3" t="s">
        <v>214</v>
      </c>
      <c r="F61" s="3" t="s">
        <v>293</v>
      </c>
    </row>
    <row r="62" spans="2:6" x14ac:dyDescent="0.25">
      <c r="B62" s="3" t="s">
        <v>215</v>
      </c>
      <c r="F62" s="3" t="s">
        <v>293</v>
      </c>
    </row>
    <row r="63" spans="2:6" x14ac:dyDescent="0.25">
      <c r="B63" s="3" t="s">
        <v>216</v>
      </c>
      <c r="F63" s="3" t="s">
        <v>293</v>
      </c>
    </row>
    <row r="64" spans="2:6" x14ac:dyDescent="0.25">
      <c r="B64" s="3" t="s">
        <v>217</v>
      </c>
      <c r="F64" s="3" t="s">
        <v>293</v>
      </c>
    </row>
    <row r="65" spans="2:6" x14ac:dyDescent="0.25">
      <c r="B65" s="3" t="s">
        <v>218</v>
      </c>
      <c r="F65" s="3" t="s">
        <v>293</v>
      </c>
    </row>
    <row r="66" spans="2:6" x14ac:dyDescent="0.25">
      <c r="B66" s="3" t="s">
        <v>219</v>
      </c>
      <c r="F66" s="3" t="s">
        <v>293</v>
      </c>
    </row>
    <row r="67" spans="2:6" x14ac:dyDescent="0.25">
      <c r="B67" s="3" t="s">
        <v>220</v>
      </c>
      <c r="F67" s="3" t="s">
        <v>293</v>
      </c>
    </row>
    <row r="68" spans="2:6" x14ac:dyDescent="0.25">
      <c r="B68" s="3" t="s">
        <v>221</v>
      </c>
      <c r="F68" s="3" t="s">
        <v>293</v>
      </c>
    </row>
    <row r="69" spans="2:6" x14ac:dyDescent="0.25">
      <c r="B69" s="3" t="s">
        <v>222</v>
      </c>
      <c r="F69" s="3" t="s">
        <v>293</v>
      </c>
    </row>
    <row r="70" spans="2:6" x14ac:dyDescent="0.25">
      <c r="B70" s="3" t="s">
        <v>296</v>
      </c>
      <c r="F70" s="3" t="s">
        <v>293</v>
      </c>
    </row>
    <row r="71" spans="2:6" x14ac:dyDescent="0.25">
      <c r="B71" s="3" t="s">
        <v>223</v>
      </c>
      <c r="F71" s="3" t="s">
        <v>293</v>
      </c>
    </row>
    <row r="72" spans="2:6" x14ac:dyDescent="0.25">
      <c r="B72" s="3" t="s">
        <v>224</v>
      </c>
      <c r="F72" s="3" t="s">
        <v>293</v>
      </c>
    </row>
    <row r="73" spans="2:6" x14ac:dyDescent="0.25">
      <c r="B73" s="3" t="s">
        <v>225</v>
      </c>
      <c r="F73" s="3" t="s">
        <v>293</v>
      </c>
    </row>
    <row r="74" spans="2:6" x14ac:dyDescent="0.25">
      <c r="B74" s="3" t="s">
        <v>226</v>
      </c>
      <c r="F74" s="3" t="s">
        <v>293</v>
      </c>
    </row>
  </sheetData>
  <hyperlinks>
    <hyperlink ref="C9" r:id="rId1"/>
    <hyperlink ref="C14" r:id="rId2"/>
    <hyperlink ref="E14" r:id="rId3"/>
    <hyperlink ref="F14" r:id="rId4"/>
    <hyperlink ref="D14" r:id="rId5"/>
    <hyperlink ref="C36" r:id="rId6" display="http://192.168.22.103:8080/geoserver/ows?SERVICE=WMS&amp;request=GetCapabilities"/>
  </hyperlinks>
  <pageMargins left="0.7" right="0.7" top="0.75" bottom="0.75" header="0.3" footer="0.3"/>
  <pageSetup paperSize="9" orientation="portrait" verticalDpi="300"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opLeftCell="B13" workbookViewId="0">
      <selection activeCell="D36" sqref="D36"/>
    </sheetView>
  </sheetViews>
  <sheetFormatPr defaultRowHeight="15" x14ac:dyDescent="0.25"/>
  <cols>
    <col min="1" max="1" width="145.85546875" bestFit="1" customWidth="1"/>
    <col min="2" max="2" width="53.7109375" bestFit="1" customWidth="1"/>
    <col min="3" max="3" width="93.28515625" bestFit="1" customWidth="1"/>
    <col min="4" max="4" width="62" bestFit="1" customWidth="1"/>
    <col min="5" max="5" width="210.7109375" bestFit="1" customWidth="1"/>
    <col min="6" max="6" width="22.28515625" bestFit="1" customWidth="1"/>
  </cols>
  <sheetData>
    <row r="1" spans="1:6" x14ac:dyDescent="0.25">
      <c r="A1" s="2" t="s">
        <v>70</v>
      </c>
      <c r="B1" s="7" t="s">
        <v>61</v>
      </c>
      <c r="C1" s="8" t="s">
        <v>30</v>
      </c>
      <c r="D1" s="2" t="s">
        <v>29</v>
      </c>
    </row>
    <row r="2" spans="1:6" x14ac:dyDescent="0.25">
      <c r="A2" t="s">
        <v>71</v>
      </c>
      <c r="B2" t="s">
        <v>27</v>
      </c>
    </row>
    <row r="3" spans="1:6" x14ac:dyDescent="0.25">
      <c r="A3">
        <v>1</v>
      </c>
      <c r="B3" t="s">
        <v>28</v>
      </c>
    </row>
    <row r="4" spans="1:6" x14ac:dyDescent="0.25">
      <c r="A4" t="s">
        <v>146</v>
      </c>
    </row>
    <row r="5" spans="1:6" x14ac:dyDescent="0.25">
      <c r="A5" t="s">
        <v>148</v>
      </c>
      <c r="B5" t="s">
        <v>80</v>
      </c>
      <c r="C5" t="s">
        <v>97</v>
      </c>
      <c r="D5" s="12" t="s">
        <v>89</v>
      </c>
    </row>
    <row r="6" spans="1:6" x14ac:dyDescent="0.25">
      <c r="B6" t="s">
        <v>81</v>
      </c>
      <c r="C6" t="s">
        <v>98</v>
      </c>
      <c r="D6" t="s">
        <v>88</v>
      </c>
    </row>
    <row r="7" spans="1:6" x14ac:dyDescent="0.25">
      <c r="B7" t="s">
        <v>82</v>
      </c>
      <c r="C7" s="11" t="s">
        <v>99</v>
      </c>
      <c r="D7" s="12" t="s">
        <v>90</v>
      </c>
    </row>
    <row r="8" spans="1:6" x14ac:dyDescent="0.25">
      <c r="B8" s="8" t="s">
        <v>22</v>
      </c>
      <c r="C8" s="8" t="s">
        <v>30</v>
      </c>
      <c r="D8" s="2" t="s">
        <v>29</v>
      </c>
      <c r="E8" s="9" t="s">
        <v>64</v>
      </c>
      <c r="F8" s="9" t="s">
        <v>66</v>
      </c>
    </row>
    <row r="9" spans="1:6" x14ac:dyDescent="0.25">
      <c r="A9" t="str">
        <f>CONCATENATE("&lt;xsl:variable name=""",B9,"""&gt;",IF($A$3=0,C9,D9),"&lt;/xsl:variable&gt;")</f>
        <v>&lt;xsl:variable name="geonetworkBaseUrl"&gt;http://www.geo.irisnet.be/geonetwork&lt;/xsl:variable&gt;</v>
      </c>
      <c r="B9" t="s">
        <v>23</v>
      </c>
      <c r="C9" s="1" t="s">
        <v>62</v>
      </c>
      <c r="D9" t="s">
        <v>24</v>
      </c>
      <c r="E9" s="44"/>
    </row>
    <row r="10" spans="1:6" x14ac:dyDescent="0.25">
      <c r="A10" t="str">
        <f t="shared" ref="A10" si="0">CONCATENATE("&lt;xsl:variable name=""",B10,"""&gt;",IF($A$3=0,C10,D10),"&lt;/xsl:variable&gt;")</f>
        <v>&lt;xsl:variable name="serviceFileIdentifier"&gt;0a77e79c-fea4-f3f1-24a8-9189-e285-b89d-a388b26a&lt;/xsl:variable&gt;</v>
      </c>
      <c r="B10" t="s">
        <v>25</v>
      </c>
      <c r="C10" t="s">
        <v>65</v>
      </c>
      <c r="D10" s="45" t="s">
        <v>344</v>
      </c>
      <c r="E10" t="s">
        <v>26</v>
      </c>
      <c r="F10" t="s">
        <v>39</v>
      </c>
    </row>
    <row r="11" spans="1:6" x14ac:dyDescent="0.25">
      <c r="A11" t="str">
        <f t="shared" ref="A11:A14" si="1">CONCATENATE("&lt;xsl:variable name=""",B11,"""&gt;",C11,"&lt;/xsl:variable&gt;")</f>
        <v>&lt;xsl:variable name="organisationName"&gt;Bruxelles Développement urbain / Brussel Stedelijke Ontwikkeling&lt;/xsl:variable&gt;</v>
      </c>
      <c r="B11" t="s">
        <v>31</v>
      </c>
      <c r="C11" t="s">
        <v>32</v>
      </c>
      <c r="F11" s="39" t="s">
        <v>63</v>
      </c>
    </row>
    <row r="12" spans="1:6" x14ac:dyDescent="0.25">
      <c r="A12" t="str">
        <f t="shared" si="1"/>
        <v>&lt;xsl:variable name="defaultLanguage"&gt;fre&lt;/xsl:variable&gt;</v>
      </c>
      <c r="B12" t="s">
        <v>33</v>
      </c>
      <c r="C12" t="s">
        <v>38</v>
      </c>
      <c r="D12" t="s">
        <v>129</v>
      </c>
      <c r="E12" t="s">
        <v>117</v>
      </c>
      <c r="F12" t="s">
        <v>129</v>
      </c>
    </row>
    <row r="13" spans="1:6" x14ac:dyDescent="0.25">
      <c r="A13" t="str">
        <f t="shared" si="1"/>
        <v>&lt;xsl:variable name="authorityName"&gt;BE.BRUGIS&lt;/xsl:variable&gt;</v>
      </c>
      <c r="B13" t="s">
        <v>34</v>
      </c>
      <c r="C13" t="s">
        <v>37</v>
      </c>
      <c r="D13" t="s">
        <v>306</v>
      </c>
      <c r="E13" t="s">
        <v>300</v>
      </c>
      <c r="F13" t="s">
        <v>301</v>
      </c>
    </row>
    <row r="14" spans="1:6" x14ac:dyDescent="0.25">
      <c r="A14" t="str">
        <f t="shared" si="1"/>
        <v>&lt;xsl:variable name="authorityHref"&gt;http://www.brugis.be&lt;/xsl:variable&gt;</v>
      </c>
      <c r="B14" t="s">
        <v>35</v>
      </c>
      <c r="C14" s="1" t="s">
        <v>36</v>
      </c>
      <c r="D14" s="1" t="s">
        <v>307</v>
      </c>
      <c r="E14" s="1" t="s">
        <v>138</v>
      </c>
      <c r="F14" s="1" t="s">
        <v>302</v>
      </c>
    </row>
    <row r="16" spans="1:6" x14ac:dyDescent="0.25">
      <c r="B16" s="8" t="s">
        <v>40</v>
      </c>
      <c r="C16" s="8"/>
      <c r="D16" s="8"/>
    </row>
    <row r="17" spans="1:3" x14ac:dyDescent="0.25">
      <c r="A17" t="str">
        <f>CONCATENATE("&lt;Service lang=""",B17,"""&gt;")</f>
        <v>&lt;Service lang="fre"&gt;</v>
      </c>
      <c r="B17" s="6" t="s">
        <v>38</v>
      </c>
    </row>
    <row r="18" spans="1:3" x14ac:dyDescent="0.25">
      <c r="A18" t="str">
        <f>CONCATENATE("&lt;",B18,"&gt;",C18,"&lt;/",B18,"&gt;")</f>
        <v>&lt;Title&gt;BRUGIS WMS INSPIRE FRE&lt;/Title&gt;</v>
      </c>
      <c r="B18" t="s">
        <v>41</v>
      </c>
      <c r="C18" t="s">
        <v>45</v>
      </c>
    </row>
    <row r="19" spans="1:3" x14ac:dyDescent="0.25">
      <c r="A19" t="str">
        <f>CONCATENATE("&lt;",B19,"&gt;",C19,"&lt;/",B19,"&gt;")</f>
        <v>&lt;Abstract&gt;Service de visualisation de données cartographique de Bruxelles Développement urbain pour la directive INSPIRE&lt;/Abstract&gt;</v>
      </c>
      <c r="B19" t="s">
        <v>42</v>
      </c>
      <c r="C19" t="s">
        <v>46</v>
      </c>
    </row>
    <row r="20" spans="1:3" x14ac:dyDescent="0.25">
      <c r="A20" t="str">
        <f>CONCATENATE("&lt;",B20,"&gt;",C20,"&lt;/",B20,"&gt;")</f>
        <v>&lt;Fees&gt;Pas de frais&lt;/Fees&gt;</v>
      </c>
      <c r="B20" t="s">
        <v>43</v>
      </c>
      <c r="C20" t="s">
        <v>48</v>
      </c>
    </row>
    <row r="21" spans="1:3" x14ac:dyDescent="0.25">
      <c r="A21" t="str">
        <f>CONCATENATE("&lt;",B21,"&gt;",C21,"&lt;/",B21,"&gt;")</f>
        <v>&lt;AccessConstraints&gt;Aucune condition ne s'applique. Utilisation libre sous réserve de mentionner la source et la date de la dernière mise à jour.&lt;/AccessConstraints&gt;</v>
      </c>
      <c r="B21" t="s">
        <v>44</v>
      </c>
      <c r="C21" t="s">
        <v>47</v>
      </c>
    </row>
    <row r="22" spans="1:3" x14ac:dyDescent="0.25">
      <c r="A22" t="s">
        <v>60</v>
      </c>
    </row>
    <row r="23" spans="1:3" x14ac:dyDescent="0.25">
      <c r="A23" t="str">
        <f>CONCATENATE("&lt;Service lang=""",B23,"""&gt;")</f>
        <v>&lt;Service lang="eng"&gt;</v>
      </c>
      <c r="B23" s="6" t="s">
        <v>58</v>
      </c>
    </row>
    <row r="24" spans="1:3" x14ac:dyDescent="0.25">
      <c r="A24" t="str">
        <f>CONCATENATE("&lt;",B24,"&gt;",C24,"&lt;/",B24,"&gt;")</f>
        <v>&lt;Title&gt;BRUGIS WMS INSPIRE ENG&lt;/Title&gt;</v>
      </c>
      <c r="B24" t="s">
        <v>41</v>
      </c>
      <c r="C24" t="s">
        <v>56</v>
      </c>
    </row>
    <row r="25" spans="1:3" x14ac:dyDescent="0.25">
      <c r="A25" t="str">
        <f>CONCATENATE("&lt;",B25,"&gt;",C25,"&lt;/",B25,"&gt;")</f>
        <v>&lt;Abstract&gt;Service mapping data visualization Brussels Urban Development for INSPIRE directive&lt;/Abstract&gt;</v>
      </c>
      <c r="B25" t="s">
        <v>42</v>
      </c>
      <c r="C25" t="s">
        <v>51</v>
      </c>
    </row>
    <row r="26" spans="1:3" x14ac:dyDescent="0.25">
      <c r="A26" t="str">
        <f>CONCATENATE("&lt;",B26,"&gt;",C26,"&lt;/",B26,"&gt;")</f>
        <v>&lt;Fees&gt;No Fees&lt;/Fees&gt;</v>
      </c>
      <c r="B26" t="s">
        <v>43</v>
      </c>
      <c r="C26" t="s">
        <v>55</v>
      </c>
    </row>
    <row r="27" spans="1:3" x14ac:dyDescent="0.25">
      <c r="A27" t="str">
        <f>CONCATENATE("&lt;",B27,"&gt;",C27,"&lt;/",B27,"&gt;")</f>
        <v>&lt;AccessConstraints&gt;No condition applies. Free use under the condition that the source and the latest revision date are mentioned.&lt;/AccessConstraints&gt;</v>
      </c>
      <c r="B27" t="s">
        <v>44</v>
      </c>
      <c r="C27" t="s">
        <v>54</v>
      </c>
    </row>
    <row r="28" spans="1:3" x14ac:dyDescent="0.25">
      <c r="A28" t="s">
        <v>60</v>
      </c>
    </row>
    <row r="29" spans="1:3" x14ac:dyDescent="0.25">
      <c r="A29" t="str">
        <f>CONCATENATE("&lt;Service lang=""",B29,"""&gt;")</f>
        <v>&lt;Service lang="dut"&gt;</v>
      </c>
      <c r="B29" s="6" t="s">
        <v>59</v>
      </c>
    </row>
    <row r="30" spans="1:3" x14ac:dyDescent="0.25">
      <c r="A30" t="str">
        <f>CONCATENATE("&lt;",B30,"&gt;",C30,"&lt;/",B30,"&gt;")</f>
        <v>&lt;Title&gt;BRUGIS WMS INSPIRE DUT&lt;/Title&gt;</v>
      </c>
      <c r="B30" t="s">
        <v>41</v>
      </c>
      <c r="C30" t="s">
        <v>49</v>
      </c>
    </row>
    <row r="31" spans="1:3" x14ac:dyDescent="0.25">
      <c r="A31" t="str">
        <f>CONCATENATE("&lt;",B31,"&gt;",C31,"&lt;/",B31,"&gt;")</f>
        <v>&lt;Abstract&gt;Visualisatie dienst van Brussels Stedelijke Ontwikkeling voor de richtlijn INSPIRE&lt;/Abstract&gt;</v>
      </c>
      <c r="B31" t="s">
        <v>42</v>
      </c>
      <c r="C31" t="s">
        <v>50</v>
      </c>
    </row>
    <row r="32" spans="1:3" x14ac:dyDescent="0.25">
      <c r="A32" t="str">
        <f>CONCATENATE("&lt;",B32,"&gt;",C32,"&lt;/",B32,"&gt;")</f>
        <v>&lt;Fees&gt;Geen kosten&lt;/Fees&gt;</v>
      </c>
      <c r="B32" t="s">
        <v>43</v>
      </c>
      <c r="C32" t="s">
        <v>52</v>
      </c>
    </row>
    <row r="33" spans="1:5" x14ac:dyDescent="0.25">
      <c r="A33" t="str">
        <f>CONCATENATE("&lt;",B33,"&gt;",C33,"&lt;/",B33,"&gt;")</f>
        <v>&lt;AccessConstraints&gt;Geen voorwaarde van toepassing. Vrij gebruik onder voorbehoud van vermelding van de bron en de datum van de laatste wijziging.&lt;/AccessConstraints&gt;</v>
      </c>
      <c r="B33" t="s">
        <v>44</v>
      </c>
      <c r="C33" t="s">
        <v>53</v>
      </c>
    </row>
    <row r="34" spans="1:5" x14ac:dyDescent="0.25">
      <c r="A34" t="s">
        <v>60</v>
      </c>
    </row>
    <row r="35" spans="1:5" x14ac:dyDescent="0.25">
      <c r="B35" s="8" t="s">
        <v>57</v>
      </c>
      <c r="C35" s="8" t="s">
        <v>30</v>
      </c>
      <c r="D35" s="2" t="s">
        <v>29</v>
      </c>
    </row>
    <row r="36" spans="1:5" x14ac:dyDescent="0.25">
      <c r="B36" t="s">
        <v>16</v>
      </c>
      <c r="C36" t="str">
        <f>CONCATENATE("""","http://ws.brugis.irisnet.be:80/geoserver/ows?SERVICE=WMS&amp;request=getCapabilities&amp;service=wms","""")</f>
        <v>"http://ws.brugis.irisnet.be:80/geoserver/ows?SERVICE=WMS&amp;request=getCapabilities&amp;service=wms"</v>
      </c>
      <c r="D36" t="str">
        <f>CONCATENATE("""","http://ws.brugis.irisnet.be:80/geoserver/ows?SERVICE=WMS&amp;request=getCapabilities&amp;service=wms","""")</f>
        <v>"http://ws.brugis.irisnet.be:80/geoserver/ows?SERVICE=WMS&amp;request=getCapabilities&amp;service=wms"</v>
      </c>
    </row>
    <row r="37" spans="1:5" x14ac:dyDescent="0.25">
      <c r="B37" t="s">
        <v>17</v>
      </c>
      <c r="C37" t="str">
        <f>CONCATENATE("output/",LOWER($A$5))</f>
        <v>output/brugis</v>
      </c>
      <c r="D37" t="str">
        <f>CONCATENATE("output/",LOWER($A$5))</f>
        <v>output/brugis</v>
      </c>
    </row>
    <row r="38" spans="1:5" x14ac:dyDescent="0.25">
      <c r="B38" t="s">
        <v>18</v>
      </c>
      <c r="C38" t="str">
        <f>CONCATENATE("input/",LOWER($A$5))</f>
        <v>input/brugis</v>
      </c>
      <c r="D38" t="str">
        <f>CONCATENATE("input/",LOWER($A$5))</f>
        <v>input/brugis</v>
      </c>
    </row>
    <row r="39" spans="1:5" x14ac:dyDescent="0.25">
      <c r="B39" t="s">
        <v>19</v>
      </c>
      <c r="C39" t="str">
        <f>CONCATENATE("""","http://www.geo.irisnetlab.be/geonetwork/wms/",LOWER($A5),"/",UPPER($A5),"-INSPIRE-WMS-","""")</f>
        <v>"http://www.geo.irisnetlab.be/geonetwork/wms/brugis/BRUGIS-INSPIRE-WMS-"</v>
      </c>
      <c r="D39" t="str">
        <f>CONCATENATE("""","http://www.geo.irisnet.be/geonetwork/wms/",LOWER($A5),"/",UPPER($A5),"-INSPIRE-WMS-","""")</f>
        <v>"http://www.geo.irisnet.be/geonetwork/wms/brugis/BRUGIS-INSPIRE-WMS-"</v>
      </c>
    </row>
    <row r="40" spans="1:5" x14ac:dyDescent="0.25">
      <c r="B40" t="s">
        <v>20</v>
      </c>
      <c r="C40" t="str">
        <f>CONCATENATE("result/",LOWER($A5))</f>
        <v>result/brugis</v>
      </c>
      <c r="D40" t="str">
        <f>CONCATENATE("result/",LOWER($A5))</f>
        <v>result/brugis</v>
      </c>
    </row>
    <row r="41" spans="1:5" x14ac:dyDescent="0.25">
      <c r="B41" t="s">
        <v>21</v>
      </c>
      <c r="C41">
        <v>1</v>
      </c>
      <c r="D41">
        <v>1</v>
      </c>
    </row>
    <row r="42" spans="1:5" x14ac:dyDescent="0.25">
      <c r="B42" t="s">
        <v>375</v>
      </c>
      <c r="C42">
        <v>0</v>
      </c>
      <c r="D42">
        <v>0</v>
      </c>
    </row>
    <row r="44" spans="1:5" x14ac:dyDescent="0.25">
      <c r="B44" s="2" t="s">
        <v>156</v>
      </c>
      <c r="C44" s="2"/>
      <c r="D44" s="2"/>
      <c r="E44" s="2"/>
    </row>
    <row r="45" spans="1:5" x14ac:dyDescent="0.25">
      <c r="B45" s="5" t="s">
        <v>181</v>
      </c>
      <c r="C45" s="5" t="s">
        <v>320</v>
      </c>
      <c r="D45" s="5" t="s">
        <v>292</v>
      </c>
      <c r="E45" s="5" t="s">
        <v>182</v>
      </c>
    </row>
    <row r="46" spans="1:5" x14ac:dyDescent="0.25">
      <c r="B46" t="s">
        <v>163</v>
      </c>
      <c r="D46" t="str">
        <f>MID(E46,FIND("id=",E46)+3,100)</f>
        <v>ed4319b7-95b1-4758-9004-081d66f1d679</v>
      </c>
      <c r="E46" t="s">
        <v>157</v>
      </c>
    </row>
    <row r="47" spans="1:5" x14ac:dyDescent="0.25">
      <c r="B47" t="s">
        <v>164</v>
      </c>
      <c r="D47" t="str">
        <f t="shared" ref="D47:D63" si="2">MID(E47,FIND("id=",E47)+3,100)</f>
        <v>523cbba0-4373-4b61-8462-eab85c27cdb4</v>
      </c>
      <c r="E47" t="s">
        <v>158</v>
      </c>
    </row>
    <row r="48" spans="1:5" x14ac:dyDescent="0.25">
      <c r="B48" t="s">
        <v>165</v>
      </c>
      <c r="D48" t="str">
        <f t="shared" si="2"/>
        <v>1d2baa79-ff45-46e3-8200-4e8f9ee19892</v>
      </c>
      <c r="E48" t="s">
        <v>159</v>
      </c>
    </row>
    <row r="49" spans="2:5" x14ac:dyDescent="0.25">
      <c r="B49" t="s">
        <v>166</v>
      </c>
      <c r="D49" t="str">
        <f t="shared" si="2"/>
        <v>1d2baa79-ff45-46e3-8200-4e8f9ee19892</v>
      </c>
      <c r="E49" t="s">
        <v>159</v>
      </c>
    </row>
    <row r="50" spans="2:5" x14ac:dyDescent="0.25">
      <c r="B50" t="s">
        <v>167</v>
      </c>
      <c r="D50" t="str">
        <f t="shared" si="2"/>
        <v>1d2baa79-ff45-46e3-8200-4e8f9ee19892</v>
      </c>
      <c r="E50" t="s">
        <v>159</v>
      </c>
    </row>
    <row r="51" spans="2:5" x14ac:dyDescent="0.25">
      <c r="B51" t="s">
        <v>168</v>
      </c>
      <c r="D51" t="str">
        <f t="shared" si="2"/>
        <v>cd7ca698-975e-4ab2-babd-46581edc2eb7</v>
      </c>
      <c r="E51" t="s">
        <v>160</v>
      </c>
    </row>
    <row r="52" spans="2:5" x14ac:dyDescent="0.25">
      <c r="B52" t="s">
        <v>169</v>
      </c>
      <c r="D52" t="str">
        <f t="shared" si="2"/>
        <v>cd7ca698-975e-4ab2-babd-46581edc2eb7</v>
      </c>
      <c r="E52" t="s">
        <v>160</v>
      </c>
    </row>
    <row r="53" spans="2:5" x14ac:dyDescent="0.25">
      <c r="B53" t="s">
        <v>170</v>
      </c>
      <c r="D53" t="str">
        <f t="shared" si="2"/>
        <v>67e995a6-9326-4bd5-86ce-bbe084a52c8f</v>
      </c>
      <c r="E53" t="s">
        <v>161</v>
      </c>
    </row>
    <row r="54" spans="2:5" x14ac:dyDescent="0.25">
      <c r="B54" t="s">
        <v>171</v>
      </c>
      <c r="D54" t="str">
        <f t="shared" si="2"/>
        <v>523cbba0-4373-4b61-8462-eab85c27cdb4</v>
      </c>
      <c r="E54" t="s">
        <v>158</v>
      </c>
    </row>
    <row r="55" spans="2:5" x14ac:dyDescent="0.25">
      <c r="B55" t="s">
        <v>172</v>
      </c>
      <c r="D55" t="str">
        <f t="shared" si="2"/>
        <v>60555a3e-8afb-496b-99c1-aa2922bc3de8</v>
      </c>
      <c r="E55" t="s">
        <v>162</v>
      </c>
    </row>
    <row r="56" spans="2:5" x14ac:dyDescent="0.25">
      <c r="B56" t="s">
        <v>173</v>
      </c>
      <c r="D56" t="str">
        <f t="shared" si="2"/>
        <v>ed4319b7-95b1-4758-9004-081d66f1d679</v>
      </c>
      <c r="E56" t="s">
        <v>157</v>
      </c>
    </row>
    <row r="57" spans="2:5" x14ac:dyDescent="0.25">
      <c r="B57" t="s">
        <v>174</v>
      </c>
      <c r="D57" t="str">
        <f t="shared" si="2"/>
        <v>67e995a6-9326-4bd5-86ce-bbe084a52c8f</v>
      </c>
      <c r="E57" t="s">
        <v>161</v>
      </c>
    </row>
    <row r="58" spans="2:5" x14ac:dyDescent="0.25">
      <c r="B58" t="s">
        <v>175</v>
      </c>
      <c r="D58" t="str">
        <f t="shared" si="2"/>
        <v>1d2baa79-ff45-46e3-8200-4e8f9ee19892</v>
      </c>
      <c r="E58" t="s">
        <v>159</v>
      </c>
    </row>
    <row r="59" spans="2:5" x14ac:dyDescent="0.25">
      <c r="B59" t="s">
        <v>176</v>
      </c>
      <c r="D59" t="str">
        <f t="shared" si="2"/>
        <v>60555a3e-8afb-496b-99c1-aa2922bc3de8</v>
      </c>
      <c r="E59" t="s">
        <v>162</v>
      </c>
    </row>
    <row r="60" spans="2:5" x14ac:dyDescent="0.25">
      <c r="B60" t="s">
        <v>177</v>
      </c>
      <c r="D60" t="str">
        <f t="shared" si="2"/>
        <v>1d2baa79-ff45-46e3-8200-4e8f9ee19892</v>
      </c>
      <c r="E60" t="s">
        <v>159</v>
      </c>
    </row>
    <row r="61" spans="2:5" x14ac:dyDescent="0.25">
      <c r="B61" t="s">
        <v>178</v>
      </c>
      <c r="D61" t="str">
        <f t="shared" si="2"/>
        <v>523cbba0-4373-4b61-8462-eab85c27cdb4</v>
      </c>
      <c r="E61" t="s">
        <v>158</v>
      </c>
    </row>
    <row r="62" spans="2:5" x14ac:dyDescent="0.25">
      <c r="B62" t="s">
        <v>179</v>
      </c>
      <c r="D62" t="str">
        <f t="shared" si="2"/>
        <v>523cbba0-4373-4b61-8462-eab85c27cdb4</v>
      </c>
      <c r="E62" t="s">
        <v>158</v>
      </c>
    </row>
    <row r="63" spans="2:5" x14ac:dyDescent="0.25">
      <c r="B63" t="s">
        <v>180</v>
      </c>
      <c r="D63" t="str">
        <f t="shared" si="2"/>
        <v>cd7ca698-975e-4ab2-babd-46581edc2eb7</v>
      </c>
      <c r="E63" t="s">
        <v>160</v>
      </c>
    </row>
  </sheetData>
  <hyperlinks>
    <hyperlink ref="C9" r:id="rId1"/>
    <hyperlink ref="D5" r:id="rId2"/>
    <hyperlink ref="D7" r:id="rId3"/>
    <hyperlink ref="E14" r:id="rId4"/>
    <hyperlink ref="F14" r:id="rId5"/>
    <hyperlink ref="C14" r:id="rId6"/>
    <hyperlink ref="D14" r:id="rId7"/>
  </hyperlinks>
  <pageMargins left="0.7" right="0.7" top="0.75" bottom="0.75" header="0.3" footer="0.3"/>
  <pageSetup paperSize="9" orientation="portrait" verticalDpi="300"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topLeftCell="B5" workbookViewId="0">
      <selection activeCell="D36" sqref="D36"/>
    </sheetView>
  </sheetViews>
  <sheetFormatPr defaultRowHeight="15" x14ac:dyDescent="0.25"/>
  <cols>
    <col min="1" max="1" width="145.85546875" bestFit="1" customWidth="1"/>
    <col min="2" max="2" width="38" bestFit="1" customWidth="1"/>
    <col min="3" max="3" width="93.28515625" bestFit="1" customWidth="1"/>
    <col min="4" max="4" width="62" bestFit="1" customWidth="1"/>
    <col min="5" max="5" width="47" bestFit="1" customWidth="1"/>
    <col min="6" max="6" width="22.28515625" bestFit="1" customWidth="1"/>
  </cols>
  <sheetData>
    <row r="1" spans="1:6" x14ac:dyDescent="0.25">
      <c r="A1" s="2" t="s">
        <v>70</v>
      </c>
      <c r="B1" s="7" t="s">
        <v>61</v>
      </c>
      <c r="C1" s="8" t="s">
        <v>30</v>
      </c>
      <c r="D1" s="2" t="s">
        <v>29</v>
      </c>
    </row>
    <row r="2" spans="1:6" x14ac:dyDescent="0.25">
      <c r="A2" t="s">
        <v>71</v>
      </c>
      <c r="B2" t="s">
        <v>27</v>
      </c>
    </row>
    <row r="3" spans="1:6" x14ac:dyDescent="0.25">
      <c r="A3">
        <v>1</v>
      </c>
      <c r="B3" t="s">
        <v>28</v>
      </c>
    </row>
    <row r="4" spans="1:6" x14ac:dyDescent="0.25">
      <c r="A4" t="s">
        <v>146</v>
      </c>
    </row>
    <row r="5" spans="1:6" x14ac:dyDescent="0.25">
      <c r="A5" t="s">
        <v>149</v>
      </c>
      <c r="B5" t="s">
        <v>80</v>
      </c>
      <c r="C5" s="1" t="s">
        <v>4</v>
      </c>
      <c r="D5" s="1" t="s">
        <v>4</v>
      </c>
    </row>
    <row r="6" spans="1:6" x14ac:dyDescent="0.25">
      <c r="B6" t="s">
        <v>81</v>
      </c>
      <c r="C6" t="s">
        <v>5</v>
      </c>
      <c r="D6" t="s">
        <v>5</v>
      </c>
    </row>
    <row r="7" spans="1:6" x14ac:dyDescent="0.25">
      <c r="B7" t="s">
        <v>82</v>
      </c>
      <c r="C7" s="4" t="s">
        <v>6</v>
      </c>
      <c r="D7" s="1" t="s">
        <v>6</v>
      </c>
    </row>
    <row r="8" spans="1:6" x14ac:dyDescent="0.25">
      <c r="B8" s="8" t="s">
        <v>22</v>
      </c>
      <c r="C8" s="8" t="s">
        <v>30</v>
      </c>
      <c r="D8" s="2" t="s">
        <v>29</v>
      </c>
      <c r="E8" s="9" t="s">
        <v>64</v>
      </c>
      <c r="F8" s="9" t="s">
        <v>66</v>
      </c>
    </row>
    <row r="9" spans="1:6" x14ac:dyDescent="0.25">
      <c r="A9" t="str">
        <f>CONCATENATE("&lt;xsl:variable name=""",B9,"""&gt;",IF($A$3=0,C9,D9),"&lt;/xsl:variable&gt;")</f>
        <v>&lt;xsl:variable name="geonetworkBaseUrl"&gt;http://www.geo.irisnet.be/geonetwork&lt;/xsl:variable&gt;</v>
      </c>
      <c r="B9" t="s">
        <v>23</v>
      </c>
      <c r="C9" s="1" t="s">
        <v>62</v>
      </c>
      <c r="D9" t="s">
        <v>24</v>
      </c>
    </row>
    <row r="10" spans="1:6" x14ac:dyDescent="0.25">
      <c r="A10" t="str">
        <f t="shared" ref="A10" si="0">CONCATENATE("&lt;xsl:variable name=""",B10,"""&gt;",IF($A$3=0,C10,D10),"&lt;/xsl:variable&gt;")</f>
        <v>&lt;xsl:variable name="serviceFileIdentifier"&gt;32cad93d-cb17-7681-ae54-6af4-7ee8-c10b-56794c7d&lt;/xsl:variable&gt;</v>
      </c>
      <c r="B10" t="s">
        <v>25</v>
      </c>
      <c r="C10" t="s">
        <v>96</v>
      </c>
      <c r="D10" s="44" t="s">
        <v>343</v>
      </c>
      <c r="E10" s="44"/>
      <c r="F10" s="39" t="s">
        <v>96</v>
      </c>
    </row>
    <row r="11" spans="1:6" x14ac:dyDescent="0.25">
      <c r="A11" t="str">
        <f t="shared" ref="A11:A14" si="1">CONCATENATE("&lt;xsl:variable name=""",B11,"""&gt;",C11,"&lt;/xsl:variable&gt;")</f>
        <v>&lt;xsl:variable name="organisationName"&gt;Bruxelles Mobilité / Brussel Mobiliteit&lt;/xsl:variable&gt;</v>
      </c>
      <c r="B11" t="s">
        <v>31</v>
      </c>
      <c r="C11" s="10" t="s">
        <v>95</v>
      </c>
      <c r="D11" s="3" t="s">
        <v>94</v>
      </c>
    </row>
    <row r="12" spans="1:6" x14ac:dyDescent="0.25">
      <c r="A12" t="str">
        <f t="shared" si="1"/>
        <v>&lt;xsl:variable name="defaultLanguage"&gt;fre&lt;/xsl:variable&gt;</v>
      </c>
      <c r="B12" t="s">
        <v>33</v>
      </c>
      <c r="C12" t="s">
        <v>38</v>
      </c>
      <c r="D12" t="s">
        <v>129</v>
      </c>
      <c r="E12" t="s">
        <v>117</v>
      </c>
      <c r="F12" t="s">
        <v>129</v>
      </c>
    </row>
    <row r="13" spans="1:6" x14ac:dyDescent="0.25">
      <c r="A13" t="str">
        <f t="shared" si="1"/>
        <v>&lt;xsl:variable name="authorityName"&gt;BE.BRUXELLES-MOBILITE&lt;/xsl:variable&gt;</v>
      </c>
      <c r="B13" t="s">
        <v>34</v>
      </c>
      <c r="C13" t="s">
        <v>122</v>
      </c>
      <c r="D13" t="s">
        <v>308</v>
      </c>
      <c r="E13" t="s">
        <v>121</v>
      </c>
      <c r="F13" t="s">
        <v>136</v>
      </c>
    </row>
    <row r="14" spans="1:6" x14ac:dyDescent="0.25">
      <c r="A14" t="str">
        <f t="shared" si="1"/>
        <v>&lt;xsl:variable name="authorityHref"&gt;http://www.bruxelles-mobilite.be&lt;/xsl:variable&gt;</v>
      </c>
      <c r="B14" t="s">
        <v>35</v>
      </c>
      <c r="C14" s="1" t="s">
        <v>123</v>
      </c>
      <c r="D14" s="1" t="s">
        <v>309</v>
      </c>
      <c r="E14" s="1" t="s">
        <v>120</v>
      </c>
      <c r="F14" s="1" t="s">
        <v>137</v>
      </c>
    </row>
    <row r="16" spans="1:6" x14ac:dyDescent="0.25">
      <c r="B16" s="8" t="s">
        <v>40</v>
      </c>
      <c r="C16" s="8"/>
      <c r="D16" s="8"/>
    </row>
    <row r="17" spans="1:3" x14ac:dyDescent="0.25">
      <c r="A17" t="str">
        <f>CONCATENATE("&lt;Service lang=""",B17,"""&gt;")</f>
        <v>&lt;Service lang="fre"&gt;</v>
      </c>
      <c r="B17" s="6" t="s">
        <v>38</v>
      </c>
    </row>
    <row r="18" spans="1:3" x14ac:dyDescent="0.25">
      <c r="A18" t="str">
        <f>CONCATENATE("&lt;",B18,"&gt;",C18,"&lt;/",B18,"&gt;")</f>
        <v>&lt;Title&gt;WMS Bruxelles Mobilité&lt;/Title&gt;</v>
      </c>
      <c r="B18" t="s">
        <v>41</v>
      </c>
      <c r="C18" t="s">
        <v>101</v>
      </c>
    </row>
    <row r="19" spans="1:3" x14ac:dyDescent="0.25">
      <c r="A19" t="str">
        <f t="shared" ref="A19:A21" si="2">CONCATENATE("&lt;",B19,"&gt;",C19,"&lt;/",B19,"&gt;")</f>
        <v>&lt;Abstract&gt;Web Map Service pour les couches de Bruxelles Mobilité&lt;/Abstract&gt;</v>
      </c>
      <c r="B19" t="s">
        <v>42</v>
      </c>
      <c r="C19" t="s">
        <v>103</v>
      </c>
    </row>
    <row r="20" spans="1:3" x14ac:dyDescent="0.25">
      <c r="A20" t="str">
        <f t="shared" si="2"/>
        <v>&lt;Fees&gt;Pas de frais&lt;/Fees&gt;</v>
      </c>
      <c r="B20" t="s">
        <v>43</v>
      </c>
      <c r="C20" t="s">
        <v>48</v>
      </c>
    </row>
    <row r="21" spans="1:3" x14ac:dyDescent="0.25">
      <c r="A21" t="str">
        <f t="shared" si="2"/>
        <v>&lt;AccessConstraints&gt;Aucune condition ne s'applique. Utilisation libre sous réserve de mentionner la source et la date de la dernière mise à jour.&lt;/AccessConstraints&gt;</v>
      </c>
      <c r="B21" t="s">
        <v>44</v>
      </c>
      <c r="C21" t="s">
        <v>47</v>
      </c>
    </row>
    <row r="22" spans="1:3" x14ac:dyDescent="0.25">
      <c r="A22" t="s">
        <v>60</v>
      </c>
    </row>
    <row r="23" spans="1:3" x14ac:dyDescent="0.25">
      <c r="A23" t="str">
        <f>CONCATENATE("&lt;Service lang=""",B23,"""&gt;")</f>
        <v>&lt;Service lang="eng"&gt;</v>
      </c>
      <c r="B23" s="6" t="s">
        <v>58</v>
      </c>
    </row>
    <row r="24" spans="1:3" x14ac:dyDescent="0.25">
      <c r="A24" t="str">
        <f t="shared" ref="A24:A27" si="3">CONCATENATE("&lt;",B24,"&gt;",C24,"&lt;/",B24,"&gt;")</f>
        <v>&lt;Title&gt;Brussels Mobility WMS&lt;/Title&gt;</v>
      </c>
      <c r="B24" t="s">
        <v>41</v>
      </c>
      <c r="C24" t="s">
        <v>443</v>
      </c>
    </row>
    <row r="25" spans="1:3" x14ac:dyDescent="0.25">
      <c r="A25" t="str">
        <f t="shared" si="3"/>
        <v>&lt;Abstract&gt;Web Map Service for layers of Brussels Mobility&lt;/Abstract&gt;</v>
      </c>
      <c r="B25" t="s">
        <v>42</v>
      </c>
      <c r="C25" t="s">
        <v>104</v>
      </c>
    </row>
    <row r="26" spans="1:3" x14ac:dyDescent="0.25">
      <c r="A26" t="str">
        <f t="shared" si="3"/>
        <v>&lt;Fees&gt;No Fees&lt;/Fees&gt;</v>
      </c>
      <c r="B26" t="s">
        <v>43</v>
      </c>
      <c r="C26" t="s">
        <v>55</v>
      </c>
    </row>
    <row r="27" spans="1:3" x14ac:dyDescent="0.25">
      <c r="A27" t="str">
        <f t="shared" si="3"/>
        <v>&lt;AccessConstraints&gt;No condition applies. Free use under the condition that the source and the latest revision date are mentioned.&lt;/AccessConstraints&gt;</v>
      </c>
      <c r="B27" t="s">
        <v>44</v>
      </c>
      <c r="C27" t="s">
        <v>54</v>
      </c>
    </row>
    <row r="28" spans="1:3" x14ac:dyDescent="0.25">
      <c r="A28" t="s">
        <v>60</v>
      </c>
    </row>
    <row r="29" spans="1:3" x14ac:dyDescent="0.25">
      <c r="A29" t="str">
        <f>CONCATENATE("&lt;Service lang=""",B29,"""&gt;")</f>
        <v>&lt;Service lang="dut"&gt;</v>
      </c>
      <c r="B29" s="6" t="s">
        <v>59</v>
      </c>
    </row>
    <row r="30" spans="1:3" x14ac:dyDescent="0.25">
      <c r="A30" t="str">
        <f t="shared" ref="A30:A33" si="4">CONCATENATE("&lt;",B30,"&gt;",C30,"&lt;/",B30,"&gt;")</f>
        <v>&lt;Title&gt;Brussel Mobiliteit WMS&lt;/Title&gt;</v>
      </c>
      <c r="B30" t="s">
        <v>41</v>
      </c>
      <c r="C30" t="s">
        <v>442</v>
      </c>
    </row>
    <row r="31" spans="1:3" x14ac:dyDescent="0.25">
      <c r="A31" t="str">
        <f t="shared" si="4"/>
        <v>&lt;Abstract&gt;Web Map Service voor layers van Brussel Mobiliteit&lt;/Abstract&gt;</v>
      </c>
      <c r="B31" t="s">
        <v>42</v>
      </c>
      <c r="C31" t="s">
        <v>102</v>
      </c>
    </row>
    <row r="32" spans="1:3" x14ac:dyDescent="0.25">
      <c r="A32" t="str">
        <f t="shared" si="4"/>
        <v>&lt;Fees&gt;Geen kosten&lt;/Fees&gt;</v>
      </c>
      <c r="B32" t="s">
        <v>43</v>
      </c>
      <c r="C32" t="s">
        <v>52</v>
      </c>
    </row>
    <row r="33" spans="1:6" x14ac:dyDescent="0.25">
      <c r="A33" t="str">
        <f t="shared" si="4"/>
        <v>&lt;AccessConstraints&gt;Geen voorwaarde van toepassing. Vrij gebruik onder voorbehoud van vermelding van de bron en de datum van de laatste wijziging.&lt;/AccessConstraints&gt;</v>
      </c>
      <c r="B33" t="s">
        <v>44</v>
      </c>
      <c r="C33" t="s">
        <v>53</v>
      </c>
    </row>
    <row r="34" spans="1:6" x14ac:dyDescent="0.25">
      <c r="A34" t="s">
        <v>60</v>
      </c>
    </row>
    <row r="35" spans="1:6" x14ac:dyDescent="0.25">
      <c r="B35" s="8" t="s">
        <v>57</v>
      </c>
      <c r="C35" s="8" t="s">
        <v>30</v>
      </c>
      <c r="D35" s="2" t="s">
        <v>29</v>
      </c>
      <c r="E35" s="9" t="s">
        <v>143</v>
      </c>
      <c r="F35" s="9" t="s">
        <v>185</v>
      </c>
    </row>
    <row r="36" spans="1:6" x14ac:dyDescent="0.25">
      <c r="B36" t="s">
        <v>16</v>
      </c>
      <c r="C36" s="1" t="str">
        <f>CONCATENATE("""","http://data-mobility.irisnet.be/inspire/capabilities/fr/wms","""")</f>
        <v>"http://data-mobility.irisnet.be/inspire/capabilities/fr/wms"</v>
      </c>
      <c r="D36" s="1" t="str">
        <f>CONCATENATE("""","http://data-mobility.irisnet.be/inspire/capabilities/fr/wms","""")</f>
        <v>"http://data-mobility.irisnet.be/inspire/capabilities/fr/wms"</v>
      </c>
      <c r="E36" s="1"/>
      <c r="F36" s="1" t="s">
        <v>105</v>
      </c>
    </row>
    <row r="37" spans="1:6" x14ac:dyDescent="0.25">
      <c r="B37" t="s">
        <v>17</v>
      </c>
      <c r="C37" t="str">
        <f>CONCATENATE("output/",LOWER($A$5))</f>
        <v>output/bruxelles-mobilite</v>
      </c>
      <c r="D37" t="str">
        <f>CONCATENATE("output/",LOWER($A$5))</f>
        <v>output/bruxelles-mobilite</v>
      </c>
    </row>
    <row r="38" spans="1:6" x14ac:dyDescent="0.25">
      <c r="B38" t="s">
        <v>18</v>
      </c>
      <c r="C38" t="str">
        <f>CONCATENATE("input/",LOWER($A$5))</f>
        <v>input/bruxelles-mobilite</v>
      </c>
      <c r="D38" t="str">
        <f>CONCATENATE("input/",LOWER($A$5))</f>
        <v>input/bruxelles-mobilite</v>
      </c>
    </row>
    <row r="39" spans="1:6" x14ac:dyDescent="0.25">
      <c r="B39" t="s">
        <v>19</v>
      </c>
      <c r="C39" t="str">
        <f>CONCATENATE("""","http://www.geo.irisnetlab.be/geonetwork/wms/",LOWER($A5),"/",UPPER($A5),"-INSPIRE-WMS-","""")</f>
        <v>"http://www.geo.irisnetlab.be/geonetwork/wms/bruxelles-mobilite/BRUXELLES-MOBILITE-INSPIRE-WMS-"</v>
      </c>
      <c r="D39" t="str">
        <f>CONCATENATE("""","http://www.geo.irisnet.be/geonetwork/wms/",LOWER($A5),"/",UPPER($A5),"-INSPIRE-WMS-","""")</f>
        <v>"http://www.geo.irisnet.be/geonetwork/wms/bruxelles-mobilite/BRUXELLES-MOBILITE-INSPIRE-WMS-"</v>
      </c>
    </row>
    <row r="40" spans="1:6" x14ac:dyDescent="0.25">
      <c r="B40" t="s">
        <v>20</v>
      </c>
      <c r="C40" t="str">
        <f>CONCATENATE("result/",LOWER($A5))</f>
        <v>result/bruxelles-mobilite</v>
      </c>
      <c r="D40" t="str">
        <f>CONCATENATE("result/",LOWER($A5))</f>
        <v>result/bruxelles-mobilite</v>
      </c>
    </row>
    <row r="41" spans="1:6" x14ac:dyDescent="0.25">
      <c r="B41" t="s">
        <v>21</v>
      </c>
      <c r="C41">
        <v>1</v>
      </c>
      <c r="D41">
        <v>1</v>
      </c>
    </row>
    <row r="42" spans="1:6" x14ac:dyDescent="0.25">
      <c r="B42" t="s">
        <v>375</v>
      </c>
      <c r="C42">
        <v>0</v>
      </c>
      <c r="D42">
        <v>0</v>
      </c>
    </row>
    <row r="44" spans="1:6" x14ac:dyDescent="0.25">
      <c r="B44" s="2" t="s">
        <v>156</v>
      </c>
      <c r="C44" s="2"/>
      <c r="D44" s="2"/>
    </row>
    <row r="45" spans="1:6" x14ac:dyDescent="0.25">
      <c r="B45" s="5" t="s">
        <v>181</v>
      </c>
      <c r="C45" s="5" t="s">
        <v>183</v>
      </c>
      <c r="D45" s="5" t="s">
        <v>292</v>
      </c>
      <c r="E45" s="5" t="s">
        <v>182</v>
      </c>
      <c r="F45" s="5"/>
    </row>
    <row r="46" spans="1:6" x14ac:dyDescent="0.25">
      <c r="B46" t="s">
        <v>192</v>
      </c>
      <c r="D46" t="str">
        <f>MID(E46,FIND("id=",E46)+3,100)</f>
        <v>05882529-a99f-4768-83d2-f23ded7ef154</v>
      </c>
      <c r="E46" t="s">
        <v>186</v>
      </c>
      <c r="F46" s="3" t="s">
        <v>294</v>
      </c>
    </row>
    <row r="47" spans="1:6" x14ac:dyDescent="0.25">
      <c r="B47" t="s">
        <v>193</v>
      </c>
      <c r="D47" t="str">
        <f t="shared" ref="D47:D52" si="5">MID(E47,FIND("id=",E47)+3,100)</f>
        <v>6e6ce68e-a552-4513-91c6-e9b6dbd541e2</v>
      </c>
      <c r="E47" t="s">
        <v>187</v>
      </c>
    </row>
    <row r="48" spans="1:6" x14ac:dyDescent="0.25">
      <c r="B48" t="s">
        <v>194</v>
      </c>
      <c r="D48" t="str">
        <f t="shared" si="5"/>
        <v>eb87d3b5-23ea-4c81-85b0-7d21968c5ce4</v>
      </c>
      <c r="E48" t="s">
        <v>188</v>
      </c>
    </row>
    <row r="49" spans="2:5" x14ac:dyDescent="0.25">
      <c r="B49" t="s">
        <v>195</v>
      </c>
      <c r="D49" t="str">
        <f t="shared" si="5"/>
        <v>33ab10f7-7845-4e18-9354-40e83bbbe15c</v>
      </c>
      <c r="E49" t="s">
        <v>189</v>
      </c>
    </row>
    <row r="50" spans="2:5" x14ac:dyDescent="0.25">
      <c r="B50" t="s">
        <v>196</v>
      </c>
      <c r="D50" t="str">
        <f t="shared" si="5"/>
        <v>33ab10f7-7845-4e18-9354-40e83bbbe15c</v>
      </c>
      <c r="E50" t="s">
        <v>189</v>
      </c>
    </row>
    <row r="51" spans="2:5" x14ac:dyDescent="0.25">
      <c r="B51" t="s">
        <v>197</v>
      </c>
      <c r="D51" t="str">
        <f t="shared" si="5"/>
        <v>b469ad31-7cc5-42ba-bc20-ded14677f5d6</v>
      </c>
      <c r="E51" t="s">
        <v>190</v>
      </c>
    </row>
    <row r="52" spans="2:5" x14ac:dyDescent="0.25">
      <c r="B52" t="s">
        <v>198</v>
      </c>
      <c r="D52" t="str">
        <f t="shared" si="5"/>
        <v>5d68c6ff-8875-4fdc-85db-aa298d1ca072</v>
      </c>
      <c r="E52" t="s">
        <v>191</v>
      </c>
    </row>
    <row r="53" spans="2:5" x14ac:dyDescent="0.25">
      <c r="B53" s="3" t="s">
        <v>199</v>
      </c>
    </row>
    <row r="55" spans="2:5" x14ac:dyDescent="0.25">
      <c r="B55" t="s">
        <v>297</v>
      </c>
    </row>
    <row r="56" spans="2:5" x14ac:dyDescent="0.25">
      <c r="B56" t="s">
        <v>298</v>
      </c>
      <c r="C56" s="3" t="s">
        <v>299</v>
      </c>
    </row>
  </sheetData>
  <hyperlinks>
    <hyperlink ref="C9" r:id="rId1"/>
    <hyperlink ref="C5" r:id="rId2"/>
    <hyperlink ref="E14" r:id="rId3"/>
    <hyperlink ref="C14" r:id="rId4"/>
    <hyperlink ref="F14" r:id="rId5"/>
    <hyperlink ref="F36" r:id="rId6"/>
    <hyperlink ref="D14" r:id="rId7"/>
  </hyperlinks>
  <pageMargins left="0.7" right="0.7" top="0.75" bottom="0.75" header="0.3" footer="0.3"/>
  <pageSetup paperSize="9" orientation="portrait" verticalDpi="300"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4"/>
  <sheetViews>
    <sheetView topLeftCell="B7" workbookViewId="0">
      <selection activeCell="D36" sqref="D36"/>
    </sheetView>
  </sheetViews>
  <sheetFormatPr defaultRowHeight="15" x14ac:dyDescent="0.25"/>
  <cols>
    <col min="1" max="1" width="145.85546875" bestFit="1" customWidth="1"/>
    <col min="2" max="2" width="38" bestFit="1" customWidth="1"/>
    <col min="3" max="3" width="93.28515625" bestFit="1" customWidth="1"/>
    <col min="4" max="4" width="62" bestFit="1" customWidth="1"/>
    <col min="5" max="5" width="47" bestFit="1" customWidth="1"/>
    <col min="6" max="6" width="22.28515625" bestFit="1" customWidth="1"/>
  </cols>
  <sheetData>
    <row r="1" spans="1:6" x14ac:dyDescent="0.25">
      <c r="A1" s="2" t="s">
        <v>70</v>
      </c>
      <c r="B1" s="7" t="s">
        <v>61</v>
      </c>
      <c r="C1" s="8" t="s">
        <v>30</v>
      </c>
      <c r="D1" s="2" t="s">
        <v>29</v>
      </c>
    </row>
    <row r="2" spans="1:6" x14ac:dyDescent="0.25">
      <c r="A2" t="s">
        <v>71</v>
      </c>
      <c r="B2" t="s">
        <v>27</v>
      </c>
    </row>
    <row r="3" spans="1:6" x14ac:dyDescent="0.25">
      <c r="A3">
        <v>1</v>
      </c>
      <c r="B3" t="s">
        <v>28</v>
      </c>
    </row>
    <row r="4" spans="1:6" x14ac:dyDescent="0.25">
      <c r="A4" t="s">
        <v>146</v>
      </c>
    </row>
    <row r="5" spans="1:6" x14ac:dyDescent="0.25">
      <c r="A5" t="s">
        <v>150</v>
      </c>
      <c r="B5" t="s">
        <v>80</v>
      </c>
      <c r="C5" t="s">
        <v>8</v>
      </c>
      <c r="D5" t="s">
        <v>85</v>
      </c>
    </row>
    <row r="6" spans="1:6" x14ac:dyDescent="0.25">
      <c r="B6" t="s">
        <v>81</v>
      </c>
      <c r="C6" t="s">
        <v>9</v>
      </c>
      <c r="D6" s="1" t="s">
        <v>86</v>
      </c>
    </row>
    <row r="7" spans="1:6" x14ac:dyDescent="0.25">
      <c r="B7" t="s">
        <v>82</v>
      </c>
      <c r="C7" s="11" t="s">
        <v>10</v>
      </c>
      <c r="D7" s="1" t="s">
        <v>87</v>
      </c>
    </row>
    <row r="8" spans="1:6" x14ac:dyDescent="0.25">
      <c r="B8" s="8" t="s">
        <v>22</v>
      </c>
      <c r="C8" s="8" t="s">
        <v>30</v>
      </c>
      <c r="D8" s="2" t="s">
        <v>29</v>
      </c>
      <c r="E8" s="9" t="s">
        <v>64</v>
      </c>
      <c r="F8" s="9" t="s">
        <v>66</v>
      </c>
    </row>
    <row r="9" spans="1:6" x14ac:dyDescent="0.25">
      <c r="A9" t="str">
        <f>CONCATENATE("&lt;xsl:variable name=""",B9,"""&gt;",IF($A$3=0,C9,D9),"&lt;/xsl:variable&gt;")</f>
        <v>&lt;xsl:variable name="geonetworkBaseUrl"&gt;http://www.geo.irisnet.be/geonetwork&lt;/xsl:variable&gt;</v>
      </c>
      <c r="B9" t="s">
        <v>23</v>
      </c>
      <c r="C9" s="1" t="s">
        <v>62</v>
      </c>
      <c r="D9" t="s">
        <v>24</v>
      </c>
      <c r="E9" s="44"/>
    </row>
    <row r="10" spans="1:6" x14ac:dyDescent="0.25">
      <c r="A10" t="str">
        <f>CONCATENATE("&lt;xsl:variable name=""",B10,"""&gt;",IF($A$3=0,C10,D10),"&lt;/xsl:variable&gt;")</f>
        <v>&lt;xsl:variable name="serviceFileIdentifier"&gt;f0561254-f643-68a9-8037-8ca7-abea-b566-092b6065&lt;/xsl:variable&gt;</v>
      </c>
      <c r="B10" t="s">
        <v>25</v>
      </c>
      <c r="C10" t="s">
        <v>68</v>
      </c>
      <c r="D10" s="44" t="s">
        <v>369</v>
      </c>
      <c r="F10" s="39" t="s">
        <v>69</v>
      </c>
    </row>
    <row r="11" spans="1:6" x14ac:dyDescent="0.25">
      <c r="A11" t="str">
        <f t="shared" ref="A11:A14" si="0">CONCATENATE("&lt;xsl:variable name=""",B11,"""&gt;",C11,"&lt;/xsl:variable&gt;")</f>
        <v>&lt;xsl:variable name="organisationName"&gt;CIRB / CIBG&lt;/xsl:variable&gt;</v>
      </c>
      <c r="B11" t="s">
        <v>31</v>
      </c>
      <c r="C11" t="s">
        <v>7</v>
      </c>
    </row>
    <row r="12" spans="1:6" x14ac:dyDescent="0.25">
      <c r="A12" t="str">
        <f t="shared" si="0"/>
        <v>&lt;xsl:variable name="defaultLanguage"&gt;fre&lt;/xsl:variable&gt;</v>
      </c>
      <c r="B12" t="s">
        <v>33</v>
      </c>
      <c r="C12" t="s">
        <v>38</v>
      </c>
      <c r="D12" t="s">
        <v>129</v>
      </c>
      <c r="E12" t="s">
        <v>117</v>
      </c>
      <c r="F12" t="s">
        <v>129</v>
      </c>
    </row>
    <row r="13" spans="1:6" x14ac:dyDescent="0.25">
      <c r="A13" t="str">
        <f t="shared" si="0"/>
        <v>&lt;xsl:variable name="authorityName"&gt;BE.CIRB&lt;/xsl:variable&gt;</v>
      </c>
      <c r="B13" t="s">
        <v>34</v>
      </c>
      <c r="C13" t="s">
        <v>227</v>
      </c>
      <c r="D13" t="s">
        <v>72</v>
      </c>
      <c r="E13" t="s">
        <v>113</v>
      </c>
      <c r="F13" t="s">
        <v>130</v>
      </c>
    </row>
    <row r="14" spans="1:6" x14ac:dyDescent="0.25">
      <c r="A14" t="str">
        <f t="shared" si="0"/>
        <v>&lt;xsl:variable name="authorityHref"&gt;http://www.cirb.be&lt;/xsl:variable&gt;</v>
      </c>
      <c r="B14" t="s">
        <v>35</v>
      </c>
      <c r="C14" s="1" t="s">
        <v>228</v>
      </c>
      <c r="D14" s="1" t="s">
        <v>73</v>
      </c>
      <c r="E14" s="1" t="s">
        <v>114</v>
      </c>
      <c r="F14" s="1" t="s">
        <v>131</v>
      </c>
    </row>
    <row r="16" spans="1:6" x14ac:dyDescent="0.25">
      <c r="B16" s="8" t="s">
        <v>40</v>
      </c>
      <c r="C16" s="8"/>
    </row>
    <row r="17" spans="1:3" x14ac:dyDescent="0.25">
      <c r="A17" t="str">
        <f>CONCATENATE("&lt;Service lang=""",B17,"""&gt;")</f>
        <v>&lt;Service lang="fre"&gt;</v>
      </c>
      <c r="B17" s="6" t="s">
        <v>38</v>
      </c>
    </row>
    <row r="18" spans="1:3" x14ac:dyDescent="0.25">
      <c r="A18" t="str">
        <f>CONCATENATE("&lt;",B18,"&gt;",C18,"&lt;/",B18,"&gt;")</f>
        <v>&lt;Title&gt;WMS CIRB&lt;/Title&gt;</v>
      </c>
      <c r="B18" t="s">
        <v>41</v>
      </c>
      <c r="C18" t="s">
        <v>436</v>
      </c>
    </row>
    <row r="19" spans="1:3" x14ac:dyDescent="0.25">
      <c r="A19" t="str">
        <f>CONCATENATE("&lt;",B19,"&gt;",C19,"&lt;/",B19,"&gt;")</f>
        <v>&lt;Abstract&gt;Service Web Map pour les couches de CIRB&lt;/Abstract&gt;</v>
      </c>
      <c r="B19" t="s">
        <v>42</v>
      </c>
      <c r="C19" t="s">
        <v>437</v>
      </c>
    </row>
    <row r="20" spans="1:3" x14ac:dyDescent="0.25">
      <c r="A20" t="str">
        <f>CONCATENATE("&lt;",B20,"&gt;",C20,"&lt;/",B20,"&gt;")</f>
        <v>&lt;Fees&gt;Pas de frais&lt;/Fees&gt;</v>
      </c>
      <c r="B20" t="s">
        <v>43</v>
      </c>
      <c r="C20" t="s">
        <v>48</v>
      </c>
    </row>
    <row r="21" spans="1:3" x14ac:dyDescent="0.25">
      <c r="A21" t="str">
        <f>CONCATENATE("&lt;",B21,"&gt;",C21,"&lt;/",B21,"&gt;")</f>
        <v>&lt;AccessConstraints&gt;Aucune condition ne s'applique. Utilisation libre sous réserve de mentionner la source et la date de la dernière mise à jour.&lt;/AccessConstraints&gt;</v>
      </c>
      <c r="B21" t="s">
        <v>44</v>
      </c>
      <c r="C21" t="s">
        <v>47</v>
      </c>
    </row>
    <row r="22" spans="1:3" x14ac:dyDescent="0.25">
      <c r="A22" t="s">
        <v>60</v>
      </c>
    </row>
    <row r="23" spans="1:3" x14ac:dyDescent="0.25">
      <c r="A23" t="str">
        <f>CONCATENATE("&lt;Service lang=""",B23,"""&gt;")</f>
        <v>&lt;Service lang="eng"&gt;</v>
      </c>
      <c r="B23" s="6" t="s">
        <v>58</v>
      </c>
    </row>
    <row r="24" spans="1:3" x14ac:dyDescent="0.25">
      <c r="A24" t="str">
        <f>CONCATENATE("&lt;",B24,"&gt;",C24,"&lt;/",B24,"&gt;")</f>
        <v>&lt;Title&gt;CIRB/CIBG WMS&lt;/Title&gt;</v>
      </c>
      <c r="B24" t="s">
        <v>41</v>
      </c>
      <c r="C24" t="s">
        <v>440</v>
      </c>
    </row>
    <row r="25" spans="1:3" x14ac:dyDescent="0.25">
      <c r="A25" t="str">
        <f>CONCATENATE("&lt;",B25,"&gt;",C25,"&lt;/",B25,"&gt;")</f>
        <v>&lt;Abstract&gt;Web Map Service for the CIRB/CIBG layers&lt;/Abstract&gt;</v>
      </c>
      <c r="B25" t="s">
        <v>42</v>
      </c>
      <c r="C25" t="s">
        <v>441</v>
      </c>
    </row>
    <row r="26" spans="1:3" x14ac:dyDescent="0.25">
      <c r="A26" t="str">
        <f>CONCATENATE("&lt;",B26,"&gt;",C26,"&lt;/",B26,"&gt;")</f>
        <v>&lt;Fees&gt;No Fees&lt;/Fees&gt;</v>
      </c>
      <c r="B26" t="s">
        <v>43</v>
      </c>
      <c r="C26" t="s">
        <v>55</v>
      </c>
    </row>
    <row r="27" spans="1:3" x14ac:dyDescent="0.25">
      <c r="A27" t="str">
        <f>CONCATENATE("&lt;",B27,"&gt;",C27,"&lt;/",B27,"&gt;")</f>
        <v>&lt;AccessConstraints&gt;No condition applies. Free use under the condition that the source and the latest revision date are mentioned.&lt;/AccessConstraints&gt;</v>
      </c>
      <c r="B27" t="s">
        <v>44</v>
      </c>
      <c r="C27" t="s">
        <v>54</v>
      </c>
    </row>
    <row r="28" spans="1:3" x14ac:dyDescent="0.25">
      <c r="A28" t="s">
        <v>60</v>
      </c>
    </row>
    <row r="29" spans="1:3" x14ac:dyDescent="0.25">
      <c r="A29" t="str">
        <f>CONCATENATE("&lt;Service lang=""",B29,"""&gt;")</f>
        <v>&lt;Service lang="dut"&gt;</v>
      </c>
      <c r="B29" s="6" t="s">
        <v>59</v>
      </c>
    </row>
    <row r="30" spans="1:3" x14ac:dyDescent="0.25">
      <c r="A30" t="str">
        <f>CONCATENATE("&lt;",B30,"&gt;",C30,"&lt;/",B30,"&gt;")</f>
        <v>&lt;Title&gt;CIBG WMS&lt;/Title&gt;</v>
      </c>
      <c r="B30" t="s">
        <v>41</v>
      </c>
      <c r="C30" t="s">
        <v>438</v>
      </c>
    </row>
    <row r="31" spans="1:3" x14ac:dyDescent="0.25">
      <c r="A31" t="str">
        <f>CONCATENATE("&lt;",B31,"&gt;",C31,"&lt;/",B31,"&gt;")</f>
        <v>&lt;Abstract&gt;Web Map Service voor CIBG layers&lt;/Abstract&gt;</v>
      </c>
      <c r="B31" t="s">
        <v>42</v>
      </c>
      <c r="C31" t="s">
        <v>439</v>
      </c>
    </row>
    <row r="32" spans="1:3" x14ac:dyDescent="0.25">
      <c r="A32" t="str">
        <f>CONCATENATE("&lt;",B32,"&gt;",C32,"&lt;/",B32,"&gt;")</f>
        <v>&lt;Fees&gt;Geen kosten&lt;/Fees&gt;</v>
      </c>
      <c r="B32" t="s">
        <v>43</v>
      </c>
      <c r="C32" t="s">
        <v>52</v>
      </c>
    </row>
    <row r="33" spans="1:6" x14ac:dyDescent="0.25">
      <c r="A33" t="str">
        <f>CONCATENATE("&lt;",B33,"&gt;",C33,"&lt;/",B33,"&gt;")</f>
        <v>&lt;AccessConstraints&gt;Geen voorwaarde van toepassing. Vrij gebruik onder voorbehoud van vermelding van de bron en de datum van de laatste wijziging.&lt;/AccessConstraints&gt;</v>
      </c>
      <c r="B33" t="s">
        <v>44</v>
      </c>
      <c r="C33" t="s">
        <v>53</v>
      </c>
    </row>
    <row r="34" spans="1:6" x14ac:dyDescent="0.25">
      <c r="A34" t="s">
        <v>60</v>
      </c>
    </row>
    <row r="35" spans="1:6" x14ac:dyDescent="0.25">
      <c r="B35" s="8" t="s">
        <v>57</v>
      </c>
      <c r="C35" s="8" t="s">
        <v>30</v>
      </c>
      <c r="D35" s="2" t="s">
        <v>29</v>
      </c>
      <c r="E35" s="9" t="s">
        <v>143</v>
      </c>
    </row>
    <row r="36" spans="1:6" x14ac:dyDescent="0.25">
      <c r="B36" t="s">
        <v>16</v>
      </c>
      <c r="C36" t="str">
        <f>CONCATENATE("""","http://geoserver.gis.irisnet.be/geoserver/ows?SERVICE=WMS&amp;request=GetCapabilities","""")</f>
        <v>"http://geoserver.gis.irisnet.be/geoserver/ows?SERVICE=WMS&amp;request=GetCapabilities"</v>
      </c>
      <c r="D36" t="str">
        <f>CONCATENATE("""","http://geoserver.gis.irisnet.be/geoserver/ows?SERVICE=WMS&amp;request=GetCapabilities","""")</f>
        <v>"http://geoserver.gis.irisnet.be/geoserver/ows?SERVICE=WMS&amp;request=GetCapabilities"</v>
      </c>
    </row>
    <row r="37" spans="1:6" x14ac:dyDescent="0.25">
      <c r="B37" t="s">
        <v>17</v>
      </c>
      <c r="C37" t="str">
        <f>CONCATENATE("output/",LOWER($A$5))</f>
        <v>output/cirb</v>
      </c>
      <c r="D37" t="str">
        <f>CONCATENATE("output/",LOWER($A$5))</f>
        <v>output/cirb</v>
      </c>
    </row>
    <row r="38" spans="1:6" x14ac:dyDescent="0.25">
      <c r="B38" t="s">
        <v>18</v>
      </c>
      <c r="C38" t="str">
        <f>CONCATENATE("input/",LOWER($A$5))</f>
        <v>input/cirb</v>
      </c>
      <c r="D38" t="str">
        <f>CONCATENATE("input/",LOWER($A$5))</f>
        <v>input/cirb</v>
      </c>
    </row>
    <row r="39" spans="1:6" x14ac:dyDescent="0.25">
      <c r="B39" t="s">
        <v>19</v>
      </c>
      <c r="C39" t="str">
        <f>CONCATENATE("""","http://www.geo.irisnetlab.be/geonetwork/wms/",LOWER($A5),"/",UPPER($A5),"-INSPIRE-WMS-","""")</f>
        <v>"http://www.geo.irisnetlab.be/geonetwork/wms/cirb/CIRB-INSPIRE-WMS-"</v>
      </c>
      <c r="D39" t="str">
        <f>CONCATENATE("""","http://www.geo.irisnet.be/geonetwork/wms/",LOWER($A5),"/",UPPER($A5),"-INSPIRE-WMS-","""")</f>
        <v>"http://www.geo.irisnet.be/geonetwork/wms/cirb/CIRB-INSPIRE-WMS-"</v>
      </c>
    </row>
    <row r="40" spans="1:6" x14ac:dyDescent="0.25">
      <c r="B40" t="s">
        <v>20</v>
      </c>
      <c r="C40" t="str">
        <f>CONCATENATE("result/",LOWER($A5))</f>
        <v>result/cirb</v>
      </c>
      <c r="D40" t="str">
        <f>CONCATENATE("result/",LOWER($A5))</f>
        <v>result/cirb</v>
      </c>
    </row>
    <row r="41" spans="1:6" x14ac:dyDescent="0.25">
      <c r="B41" t="s">
        <v>21</v>
      </c>
      <c r="C41">
        <v>1</v>
      </c>
      <c r="D41">
        <v>1</v>
      </c>
    </row>
    <row r="42" spans="1:6" x14ac:dyDescent="0.25">
      <c r="B42" t="s">
        <v>375</v>
      </c>
      <c r="C42">
        <v>0</v>
      </c>
      <c r="D42">
        <v>0</v>
      </c>
    </row>
    <row r="44" spans="1:6" x14ac:dyDescent="0.25">
      <c r="B44" s="2" t="s">
        <v>156</v>
      </c>
      <c r="C44" s="2"/>
      <c r="D44" s="2"/>
    </row>
    <row r="45" spans="1:6" x14ac:dyDescent="0.25">
      <c r="B45" s="5" t="s">
        <v>181</v>
      </c>
      <c r="C45" s="5" t="s">
        <v>183</v>
      </c>
      <c r="D45" s="5" t="s">
        <v>292</v>
      </c>
      <c r="E45" s="5" t="s">
        <v>182</v>
      </c>
    </row>
    <row r="46" spans="1:6" x14ac:dyDescent="0.25">
      <c r="B46" t="s">
        <v>200</v>
      </c>
      <c r="C46">
        <v>1</v>
      </c>
      <c r="D46" t="str">
        <f>MID(E46,FIND("id=",E46)+3,100)</f>
        <v>3febf25d-a21c-4e14-adee-e1b022185314</v>
      </c>
      <c r="E46" t="s">
        <v>280</v>
      </c>
      <c r="F46" s="3" t="s">
        <v>293</v>
      </c>
    </row>
    <row r="47" spans="1:6" x14ac:dyDescent="0.25">
      <c r="B47" t="s">
        <v>201</v>
      </c>
      <c r="C47">
        <v>1</v>
      </c>
      <c r="D47" t="str">
        <f t="shared" ref="D47:D57" si="1">MID(E47,FIND("id=",E47)+3,100)</f>
        <v>abd786df-2ad9-4025-adde-7ded08c259d3</v>
      </c>
      <c r="E47" t="s">
        <v>281</v>
      </c>
      <c r="F47" s="3" t="s">
        <v>293</v>
      </c>
    </row>
    <row r="48" spans="1:6" x14ac:dyDescent="0.25">
      <c r="B48" t="s">
        <v>202</v>
      </c>
      <c r="C48">
        <v>1</v>
      </c>
      <c r="D48" t="str">
        <f t="shared" si="1"/>
        <v>9651e420-2c8d-48ec-b4a1-6a43a3f6a40f</v>
      </c>
      <c r="E48" t="s">
        <v>282</v>
      </c>
      <c r="F48" s="3" t="s">
        <v>293</v>
      </c>
    </row>
    <row r="49" spans="2:6" x14ac:dyDescent="0.25">
      <c r="B49" t="s">
        <v>203</v>
      </c>
      <c r="C49">
        <v>1</v>
      </c>
      <c r="D49" t="str">
        <f t="shared" si="1"/>
        <v>0e1a4a49-52af-4a1d-976a-a7d64f18204e</v>
      </c>
      <c r="E49" t="s">
        <v>283</v>
      </c>
      <c r="F49" s="3" t="s">
        <v>293</v>
      </c>
    </row>
    <row r="50" spans="2:6" x14ac:dyDescent="0.25">
      <c r="B50" t="s">
        <v>204</v>
      </c>
      <c r="C50">
        <v>1</v>
      </c>
      <c r="D50" t="str">
        <f t="shared" si="1"/>
        <v>85ad7f95-5b2f-4d1e-85a0-84cbf471fe4e</v>
      </c>
      <c r="E50" t="s">
        <v>284</v>
      </c>
      <c r="F50" s="3" t="s">
        <v>293</v>
      </c>
    </row>
    <row r="51" spans="2:6" x14ac:dyDescent="0.25">
      <c r="B51" t="s">
        <v>205</v>
      </c>
      <c r="C51">
        <v>1</v>
      </c>
      <c r="D51" t="str">
        <f t="shared" si="1"/>
        <v>3452edb8-641e-4c79-96ba-516d0119291e</v>
      </c>
      <c r="E51" t="s">
        <v>285</v>
      </c>
      <c r="F51" s="3" t="s">
        <v>293</v>
      </c>
    </row>
    <row r="52" spans="2:6" x14ac:dyDescent="0.25">
      <c r="B52" t="s">
        <v>206</v>
      </c>
      <c r="C52">
        <v>1</v>
      </c>
      <c r="D52" t="str">
        <f t="shared" si="1"/>
        <v>8d89a535-35b3-4ded-894d-3cf1b4bad93e</v>
      </c>
      <c r="E52" t="s">
        <v>286</v>
      </c>
      <c r="F52" s="3" t="s">
        <v>293</v>
      </c>
    </row>
    <row r="53" spans="2:6" x14ac:dyDescent="0.25">
      <c r="B53" t="s">
        <v>207</v>
      </c>
      <c r="C53">
        <v>1</v>
      </c>
      <c r="D53" t="str">
        <f t="shared" si="1"/>
        <v>6f340f3e-2cd9-4f22-83a1-a6933853e903</v>
      </c>
      <c r="E53" t="s">
        <v>287</v>
      </c>
      <c r="F53" s="3" t="s">
        <v>293</v>
      </c>
    </row>
    <row r="54" spans="2:6" x14ac:dyDescent="0.25">
      <c r="B54" t="s">
        <v>208</v>
      </c>
      <c r="C54">
        <v>1</v>
      </c>
      <c r="D54" t="str">
        <f t="shared" si="1"/>
        <v>6c5fef0f-81ac-4da9-8cdc-ad3efb945655</v>
      </c>
      <c r="E54" t="s">
        <v>288</v>
      </c>
      <c r="F54" s="3" t="s">
        <v>293</v>
      </c>
    </row>
    <row r="55" spans="2:6" x14ac:dyDescent="0.25">
      <c r="B55" t="s">
        <v>209</v>
      </c>
      <c r="C55">
        <v>1</v>
      </c>
      <c r="D55" t="str">
        <f t="shared" si="1"/>
        <v xml:space="preserve"> 5a08229f-d2ed-4b75-b588-1b07994aacc8</v>
      </c>
      <c r="E55" t="s">
        <v>289</v>
      </c>
      <c r="F55" s="3" t="s">
        <v>293</v>
      </c>
    </row>
    <row r="56" spans="2:6" ht="18.75" x14ac:dyDescent="0.3">
      <c r="B56" t="s">
        <v>210</v>
      </c>
      <c r="C56" s="77"/>
      <c r="D56" t="str">
        <f t="shared" si="1"/>
        <v>e53dea13-3be1-48dc-8d72-eeefb8f64bd2</v>
      </c>
      <c r="E56" t="s">
        <v>290</v>
      </c>
      <c r="F56" s="3" t="s">
        <v>293</v>
      </c>
    </row>
    <row r="57" spans="2:6" x14ac:dyDescent="0.25">
      <c r="B57" t="s">
        <v>211</v>
      </c>
      <c r="C57">
        <v>1</v>
      </c>
      <c r="D57" t="str">
        <f t="shared" si="1"/>
        <v>db2e0ac3-a8ac-464b-bfef-514dfa37d4e6</v>
      </c>
      <c r="E57" t="s">
        <v>291</v>
      </c>
      <c r="F57" s="3" t="s">
        <v>293</v>
      </c>
    </row>
    <row r="58" spans="2:6" x14ac:dyDescent="0.25">
      <c r="B58" s="3" t="s">
        <v>295</v>
      </c>
      <c r="F58" s="3" t="s">
        <v>293</v>
      </c>
    </row>
    <row r="59" spans="2:6" x14ac:dyDescent="0.25">
      <c r="B59" s="3" t="s">
        <v>212</v>
      </c>
      <c r="F59" s="3" t="s">
        <v>293</v>
      </c>
    </row>
    <row r="60" spans="2:6" x14ac:dyDescent="0.25">
      <c r="B60" s="3" t="s">
        <v>213</v>
      </c>
      <c r="F60" s="3" t="s">
        <v>293</v>
      </c>
    </row>
    <row r="61" spans="2:6" x14ac:dyDescent="0.25">
      <c r="B61" s="3" t="s">
        <v>214</v>
      </c>
      <c r="F61" s="3" t="s">
        <v>293</v>
      </c>
    </row>
    <row r="62" spans="2:6" x14ac:dyDescent="0.25">
      <c r="B62" s="3" t="s">
        <v>215</v>
      </c>
      <c r="F62" s="3" t="s">
        <v>293</v>
      </c>
    </row>
    <row r="63" spans="2:6" x14ac:dyDescent="0.25">
      <c r="B63" s="3" t="s">
        <v>216</v>
      </c>
      <c r="F63" s="3" t="s">
        <v>293</v>
      </c>
    </row>
    <row r="64" spans="2:6" x14ac:dyDescent="0.25">
      <c r="B64" s="3" t="s">
        <v>217</v>
      </c>
      <c r="F64" s="3" t="s">
        <v>293</v>
      </c>
    </row>
    <row r="65" spans="2:6" x14ac:dyDescent="0.25">
      <c r="B65" s="3" t="s">
        <v>218</v>
      </c>
      <c r="F65" s="3" t="s">
        <v>293</v>
      </c>
    </row>
    <row r="66" spans="2:6" x14ac:dyDescent="0.25">
      <c r="B66" s="3" t="s">
        <v>219</v>
      </c>
      <c r="F66" s="3" t="s">
        <v>293</v>
      </c>
    </row>
    <row r="67" spans="2:6" x14ac:dyDescent="0.25">
      <c r="B67" s="3" t="s">
        <v>220</v>
      </c>
      <c r="F67" s="3" t="s">
        <v>293</v>
      </c>
    </row>
    <row r="68" spans="2:6" x14ac:dyDescent="0.25">
      <c r="B68" s="3" t="s">
        <v>221</v>
      </c>
      <c r="F68" s="3" t="s">
        <v>293</v>
      </c>
    </row>
    <row r="69" spans="2:6" x14ac:dyDescent="0.25">
      <c r="B69" s="3" t="s">
        <v>222</v>
      </c>
      <c r="F69" s="3" t="s">
        <v>293</v>
      </c>
    </row>
    <row r="70" spans="2:6" x14ac:dyDescent="0.25">
      <c r="B70" s="3" t="s">
        <v>296</v>
      </c>
      <c r="F70" s="3" t="s">
        <v>293</v>
      </c>
    </row>
    <row r="71" spans="2:6" x14ac:dyDescent="0.25">
      <c r="B71" s="3" t="s">
        <v>223</v>
      </c>
      <c r="F71" s="3" t="s">
        <v>293</v>
      </c>
    </row>
    <row r="72" spans="2:6" x14ac:dyDescent="0.25">
      <c r="B72" s="3" t="s">
        <v>224</v>
      </c>
      <c r="F72" s="3" t="s">
        <v>293</v>
      </c>
    </row>
    <row r="73" spans="2:6" x14ac:dyDescent="0.25">
      <c r="B73" s="3" t="s">
        <v>225</v>
      </c>
      <c r="F73" s="3" t="s">
        <v>293</v>
      </c>
    </row>
    <row r="74" spans="2:6" x14ac:dyDescent="0.25">
      <c r="B74" s="3" t="s">
        <v>226</v>
      </c>
      <c r="F74" s="3" t="s">
        <v>293</v>
      </c>
    </row>
  </sheetData>
  <hyperlinks>
    <hyperlink ref="C9" r:id="rId1"/>
    <hyperlink ref="C14" r:id="rId2"/>
    <hyperlink ref="D6" r:id="rId3"/>
    <hyperlink ref="D7" r:id="rId4"/>
    <hyperlink ref="E14" r:id="rId5"/>
    <hyperlink ref="F14" r:id="rId6"/>
    <hyperlink ref="D14" r:id="rId7"/>
  </hyperlinks>
  <pageMargins left="0.7" right="0.7" top="0.75" bottom="0.75" header="0.3" footer="0.3"/>
  <pageSetup paperSize="9" orientation="portrait" verticalDpi="300"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tabSelected="1" topLeftCell="B1" workbookViewId="0">
      <selection activeCell="C23" sqref="C23"/>
    </sheetView>
  </sheetViews>
  <sheetFormatPr defaultRowHeight="15" x14ac:dyDescent="0.25"/>
  <cols>
    <col min="1" max="1" width="145.85546875" bestFit="1" customWidth="1"/>
    <col min="2" max="2" width="38" bestFit="1" customWidth="1"/>
    <col min="3" max="3" width="93.28515625" bestFit="1" customWidth="1"/>
    <col min="4" max="4" width="62" bestFit="1" customWidth="1"/>
    <col min="5" max="5" width="47" bestFit="1" customWidth="1"/>
    <col min="6" max="6" width="22.28515625" bestFit="1" customWidth="1"/>
  </cols>
  <sheetData>
    <row r="1" spans="1:6" x14ac:dyDescent="0.25">
      <c r="A1" s="2" t="s">
        <v>70</v>
      </c>
      <c r="B1" s="7" t="s">
        <v>61</v>
      </c>
      <c r="C1" s="8" t="s">
        <v>30</v>
      </c>
      <c r="D1" s="2" t="s">
        <v>29</v>
      </c>
    </row>
    <row r="2" spans="1:6" x14ac:dyDescent="0.25">
      <c r="A2" t="s">
        <v>71</v>
      </c>
      <c r="B2" t="s">
        <v>27</v>
      </c>
    </row>
    <row r="3" spans="1:6" x14ac:dyDescent="0.25">
      <c r="A3">
        <v>1</v>
      </c>
      <c r="B3" t="s">
        <v>28</v>
      </c>
    </row>
    <row r="4" spans="1:6" x14ac:dyDescent="0.25">
      <c r="A4" t="s">
        <v>146</v>
      </c>
    </row>
    <row r="5" spans="1:6" x14ac:dyDescent="0.25">
      <c r="A5" t="s">
        <v>151</v>
      </c>
      <c r="B5" t="s">
        <v>80</v>
      </c>
      <c r="C5" t="s">
        <v>1</v>
      </c>
      <c r="D5" s="1" t="s">
        <v>144</v>
      </c>
    </row>
    <row r="6" spans="1:6" x14ac:dyDescent="0.25">
      <c r="B6" t="s">
        <v>81</v>
      </c>
      <c r="C6" t="s">
        <v>2</v>
      </c>
      <c r="D6" t="s">
        <v>83</v>
      </c>
    </row>
    <row r="7" spans="1:6" x14ac:dyDescent="0.25">
      <c r="B7" t="s">
        <v>82</v>
      </c>
      <c r="C7" s="11" t="s">
        <v>3</v>
      </c>
      <c r="D7" t="s">
        <v>84</v>
      </c>
    </row>
    <row r="8" spans="1:6" x14ac:dyDescent="0.25">
      <c r="B8" s="8" t="s">
        <v>22</v>
      </c>
      <c r="C8" s="8" t="s">
        <v>30</v>
      </c>
      <c r="D8" s="2" t="s">
        <v>29</v>
      </c>
      <c r="E8" s="9" t="s">
        <v>64</v>
      </c>
      <c r="F8" s="9" t="s">
        <v>66</v>
      </c>
    </row>
    <row r="9" spans="1:6" x14ac:dyDescent="0.25">
      <c r="A9" t="str">
        <f>CONCATENATE("&lt;xsl:variable name=""",B9,"""&gt;",IF($A$3=0,C9,D9),"&lt;/xsl:variable&gt;")</f>
        <v>&lt;xsl:variable name="geonetworkBaseUrl"&gt;http://www.geo.irisnet.be/geonetwork&lt;/xsl:variable&gt;</v>
      </c>
      <c r="B9" t="s">
        <v>23</v>
      </c>
      <c r="C9" s="1" t="s">
        <v>62</v>
      </c>
      <c r="D9" t="s">
        <v>24</v>
      </c>
      <c r="F9" s="44"/>
    </row>
    <row r="10" spans="1:6" x14ac:dyDescent="0.25">
      <c r="A10" t="str">
        <f>CONCATENATE("&lt;xsl:variable name=""",B10,"""&gt;",IF($A$3=0,C10,D10),"&lt;/xsl:variable&gt;")</f>
        <v>&lt;xsl:variable name="serviceFileIdentifier"&gt;9c60d124-db34-6f16-f943-35da-261a-6e64-b40e86b6&lt;/xsl:variable&gt;</v>
      </c>
      <c r="B10" t="s">
        <v>25</v>
      </c>
      <c r="C10" s="3" t="s">
        <v>100</v>
      </c>
      <c r="D10" s="44" t="s">
        <v>355</v>
      </c>
      <c r="E10" s="3" t="s">
        <v>145</v>
      </c>
      <c r="F10" s="39" t="s">
        <v>74</v>
      </c>
    </row>
    <row r="11" spans="1:6" x14ac:dyDescent="0.25">
      <c r="A11" t="str">
        <f t="shared" ref="A11:A14" si="0">CONCATENATE("&lt;xsl:variable name=""",B11,"""&gt;",C11,"&lt;/xsl:variable&gt;")</f>
        <v>&lt;xsl:variable name="organisationName"&gt;Bruxelles Environnement / Leefmilieu Brussel&lt;/xsl:variable&gt;</v>
      </c>
      <c r="B11" t="s">
        <v>31</v>
      </c>
      <c r="C11" t="s">
        <v>0</v>
      </c>
    </row>
    <row r="12" spans="1:6" x14ac:dyDescent="0.25">
      <c r="A12" t="str">
        <f t="shared" si="0"/>
        <v>&lt;xsl:variable name="defaultLanguage"&gt;fre&lt;/xsl:variable&gt;</v>
      </c>
      <c r="B12" t="s">
        <v>33</v>
      </c>
      <c r="C12" t="s">
        <v>38</v>
      </c>
      <c r="D12" t="s">
        <v>129</v>
      </c>
      <c r="E12" t="s">
        <v>117</v>
      </c>
      <c r="F12" t="s">
        <v>129</v>
      </c>
    </row>
    <row r="13" spans="1:6" x14ac:dyDescent="0.25">
      <c r="A13" t="str">
        <f t="shared" si="0"/>
        <v>&lt;xsl:variable name="authorityName"&gt;BE.IBGE&lt;/xsl:variable&gt;</v>
      </c>
      <c r="B13" t="s">
        <v>34</v>
      </c>
      <c r="C13" t="s">
        <v>127</v>
      </c>
      <c r="D13" t="s">
        <v>310</v>
      </c>
      <c r="E13" t="s">
        <v>116</v>
      </c>
      <c r="F13" t="s">
        <v>132</v>
      </c>
    </row>
    <row r="14" spans="1:6" x14ac:dyDescent="0.25">
      <c r="A14" t="str">
        <f t="shared" si="0"/>
        <v>&lt;xsl:variable name="authorityHref"&gt;http://www.ibge.be&lt;/xsl:variable&gt;</v>
      </c>
      <c r="B14" t="s">
        <v>35</v>
      </c>
      <c r="C14" s="1" t="s">
        <v>128</v>
      </c>
      <c r="D14" s="1" t="s">
        <v>311</v>
      </c>
      <c r="E14" s="1" t="s">
        <v>115</v>
      </c>
      <c r="F14" s="1" t="s">
        <v>133</v>
      </c>
    </row>
    <row r="16" spans="1:6" x14ac:dyDescent="0.25">
      <c r="B16" s="8" t="s">
        <v>40</v>
      </c>
      <c r="C16" s="8"/>
      <c r="D16" s="8"/>
    </row>
    <row r="17" spans="1:4" x14ac:dyDescent="0.25">
      <c r="A17" t="str">
        <f>CONCATENATE("&lt;Service lang=""",B17,"""&gt;")</f>
        <v>&lt;Service lang="fre"&gt;</v>
      </c>
      <c r="B17" s="6" t="s">
        <v>38</v>
      </c>
    </row>
    <row r="18" spans="1:4" x14ac:dyDescent="0.25">
      <c r="A18" t="str">
        <f>CONCATENATE("&lt;",B18,"&gt;",C18,"&lt;/",B18,"&gt;")</f>
        <v>&lt;Title&gt;Bruenvi / Service de visualisation Inspire&lt;/Title&gt;</v>
      </c>
      <c r="B18" t="s">
        <v>41</v>
      </c>
      <c r="C18" t="s">
        <v>75</v>
      </c>
    </row>
    <row r="19" spans="1:4" x14ac:dyDescent="0.25">
      <c r="A19" t="str">
        <f>CONCATENATE("&lt;",B19,"&gt;",C19,"&lt;/",B19,"&gt;")</f>
        <v>&lt;Abstract&gt;Service de visualisation de Bruxelles Environnement pour la directive INSPIRE&lt;/Abstract&gt;</v>
      </c>
      <c r="B19" t="s">
        <v>42</v>
      </c>
      <c r="C19" t="s">
        <v>447</v>
      </c>
    </row>
    <row r="20" spans="1:4" x14ac:dyDescent="0.25">
      <c r="A20" t="str">
        <f>CONCATENATE("&lt;",B20,"&gt;",C20,"&lt;/",B20,"&gt;")</f>
        <v>&lt;Fees&gt;Pas de frais&lt;/Fees&gt;</v>
      </c>
      <c r="B20" t="s">
        <v>43</v>
      </c>
      <c r="C20" t="s">
        <v>48</v>
      </c>
    </row>
    <row r="21" spans="1:4" x14ac:dyDescent="0.25">
      <c r="A21" t="str">
        <f>CONCATENATE("&lt;",B21,"&gt;",C21,"&lt;/",B21,"&gt;")</f>
        <v>&lt;AccessConstraints&gt;Aucune condition ne s'applique. Utilisation libre sous réserve de mentionner la source et la date de la dernière mise à jour.&lt;/AccessConstraints&gt;</v>
      </c>
      <c r="B21" t="s">
        <v>44</v>
      </c>
      <c r="C21" t="s">
        <v>47</v>
      </c>
    </row>
    <row r="22" spans="1:4" x14ac:dyDescent="0.25">
      <c r="A22" t="s">
        <v>60</v>
      </c>
    </row>
    <row r="23" spans="1:4" x14ac:dyDescent="0.25">
      <c r="A23" t="str">
        <f>CONCATENATE("&lt;Service lang=""",B23,"""&gt;")</f>
        <v>&lt;Service lang="eng"&gt;</v>
      </c>
      <c r="B23" s="6" t="s">
        <v>58</v>
      </c>
    </row>
    <row r="24" spans="1:4" x14ac:dyDescent="0.25">
      <c r="A24" t="str">
        <f>CONCATENATE("&lt;",B24,"&gt;",C24,"&lt;/",B24,"&gt;")</f>
        <v>&lt;Title&gt;Bruenvi / View Service for Inspire&lt;/Title&gt;</v>
      </c>
      <c r="B24" t="s">
        <v>41</v>
      </c>
      <c r="C24" t="s">
        <v>77</v>
      </c>
    </row>
    <row r="25" spans="1:4" x14ac:dyDescent="0.25">
      <c r="A25" t="str">
        <f>CONCATENATE("&lt;",B25,"&gt;",C25,"&lt;/",B25,"&gt;")</f>
        <v>&lt;Abstract&gt;Service mapping data visualization Brussels Environment for INSPIRE&lt;/Abstract&gt;</v>
      </c>
      <c r="B25" t="s">
        <v>42</v>
      </c>
      <c r="C25" t="s">
        <v>79</v>
      </c>
      <c r="D25" s="6"/>
    </row>
    <row r="26" spans="1:4" x14ac:dyDescent="0.25">
      <c r="A26" t="str">
        <f>CONCATENATE("&lt;",B26,"&gt;",C26,"&lt;/",B26,"&gt;")</f>
        <v>&lt;Fees&gt;No Fees&lt;/Fees&gt;</v>
      </c>
      <c r="B26" t="s">
        <v>43</v>
      </c>
      <c r="C26" t="s">
        <v>55</v>
      </c>
    </row>
    <row r="27" spans="1:4" x14ac:dyDescent="0.25">
      <c r="A27" t="str">
        <f>CONCATENATE("&lt;",B27,"&gt;",C27,"&lt;/",B27,"&gt;")</f>
        <v>&lt;AccessConstraints&gt;No condition applies. Free use under the condition that the source and the latest revision date are mentioned.&lt;/AccessConstraints&gt;</v>
      </c>
      <c r="B27" t="s">
        <v>44</v>
      </c>
      <c r="C27" t="s">
        <v>54</v>
      </c>
    </row>
    <row r="28" spans="1:4" x14ac:dyDescent="0.25">
      <c r="A28" t="s">
        <v>60</v>
      </c>
    </row>
    <row r="29" spans="1:4" x14ac:dyDescent="0.25">
      <c r="A29" t="str">
        <f>CONCATENATE("&lt;Service lang=""",B29,"""&gt;")</f>
        <v>&lt;Service lang="dut"&gt;</v>
      </c>
      <c r="B29" s="6" t="s">
        <v>59</v>
      </c>
    </row>
    <row r="30" spans="1:4" x14ac:dyDescent="0.25">
      <c r="A30" t="str">
        <f>CONCATENATE("&lt;",B30,"&gt;",C30,"&lt;/",B30,"&gt;")</f>
        <v>&lt;Title&gt;Bruenvi / INSPIRE View Service&lt;/Title&gt;</v>
      </c>
      <c r="B30" t="s">
        <v>41</v>
      </c>
      <c r="C30" t="s">
        <v>76</v>
      </c>
    </row>
    <row r="31" spans="1:4" x14ac:dyDescent="0.25">
      <c r="A31" t="str">
        <f>CONCATENATE("&lt;",B31,"&gt;",C31,"&lt;/",B31,"&gt;")</f>
        <v>&lt;Abstract&gt;Visualisatie dienst van Leefmilieu Brussel voor de richtlijn INSPIRE&lt;/Abstract&gt;</v>
      </c>
      <c r="B31" t="s">
        <v>42</v>
      </c>
      <c r="C31" t="s">
        <v>78</v>
      </c>
    </row>
    <row r="32" spans="1:4" x14ac:dyDescent="0.25">
      <c r="A32" t="str">
        <f>CONCATENATE("&lt;",B32,"&gt;",C32,"&lt;/",B32,"&gt;")</f>
        <v>&lt;Fees&gt;Geen kosten&lt;/Fees&gt;</v>
      </c>
      <c r="B32" t="s">
        <v>43</v>
      </c>
      <c r="C32" t="s">
        <v>52</v>
      </c>
    </row>
    <row r="33" spans="1:6" x14ac:dyDescent="0.25">
      <c r="A33" t="str">
        <f>CONCATENATE("&lt;",B33,"&gt;",C33,"&lt;/",B33,"&gt;")</f>
        <v>&lt;AccessConstraints&gt;Geen voorwaarde van toepassing. Vrij gebruik onder voorbehoud van vermelding van de bron en de datum van de laatste wijziging.&lt;/AccessConstraints&gt;</v>
      </c>
      <c r="B33" t="s">
        <v>44</v>
      </c>
      <c r="C33" t="s">
        <v>53</v>
      </c>
    </row>
    <row r="34" spans="1:6" x14ac:dyDescent="0.25">
      <c r="A34" t="s">
        <v>60</v>
      </c>
    </row>
    <row r="35" spans="1:6" x14ac:dyDescent="0.25">
      <c r="B35" s="8" t="s">
        <v>57</v>
      </c>
      <c r="C35" s="8" t="s">
        <v>30</v>
      </c>
      <c r="D35" s="2" t="s">
        <v>29</v>
      </c>
    </row>
    <row r="36" spans="1:6" x14ac:dyDescent="0.25">
      <c r="B36" t="s">
        <v>16</v>
      </c>
      <c r="C36" s="1" t="str">
        <f>CONCATENATE("""","http://wms.ibgebim.be/inspirefr?SERVICE=WMS&amp;request=GetCapabilities","""")</f>
        <v>"http://wms.ibgebim.be/inspirefr?SERVICE=WMS&amp;request=GetCapabilities"</v>
      </c>
      <c r="D36" s="1" t="str">
        <f>CONCATENATE("""","http://wms.ibgebim.be/inspirefr?SERVICE=WMS&amp;request=GetCapabilities","""")</f>
        <v>"http://wms.ibgebim.be/inspirefr?SERVICE=WMS&amp;request=GetCapabilities"</v>
      </c>
    </row>
    <row r="37" spans="1:6" x14ac:dyDescent="0.25">
      <c r="B37" t="s">
        <v>17</v>
      </c>
      <c r="C37" t="str">
        <f>CONCATENATE("output/",LOWER($A$5))</f>
        <v>output/ibge</v>
      </c>
      <c r="D37" t="str">
        <f>CONCATENATE("output/",LOWER($A$5))</f>
        <v>output/ibge</v>
      </c>
    </row>
    <row r="38" spans="1:6" x14ac:dyDescent="0.25">
      <c r="B38" t="s">
        <v>18</v>
      </c>
      <c r="C38" t="str">
        <f>CONCATENATE("input/",LOWER($A$5))</f>
        <v>input/ibge</v>
      </c>
      <c r="D38" t="str">
        <f>CONCATENATE("input/",LOWER($A$5))</f>
        <v>input/ibge</v>
      </c>
    </row>
    <row r="39" spans="1:6" x14ac:dyDescent="0.25">
      <c r="B39" t="s">
        <v>19</v>
      </c>
      <c r="C39" t="str">
        <f>CONCATENATE("""","http://www.geo.irisnetlab.be/geonetwork/wms/",LOWER($A5),"/",UPPER($A5),"-INSPIRE-WMS-","""")</f>
        <v>"http://www.geo.irisnetlab.be/geonetwork/wms/ibge/IBGE-INSPIRE-WMS-"</v>
      </c>
      <c r="D39" t="str">
        <f>CONCATENATE("""","http://www.geo.irisnet.be/geonetwork/wms/",LOWER($A5),"/",UPPER($A5),"-INSPIRE-WMS-","""")</f>
        <v>"http://www.geo.irisnet.be/geonetwork/wms/ibge/IBGE-INSPIRE-WMS-"</v>
      </c>
    </row>
    <row r="40" spans="1:6" x14ac:dyDescent="0.25">
      <c r="B40" t="s">
        <v>20</v>
      </c>
      <c r="C40" t="str">
        <f>CONCATENATE("result/",LOWER($A5))</f>
        <v>result/ibge</v>
      </c>
      <c r="D40" t="str">
        <f>CONCATENATE("result/",LOWER($A5))</f>
        <v>result/ibge</v>
      </c>
    </row>
    <row r="41" spans="1:6" x14ac:dyDescent="0.25">
      <c r="B41" t="s">
        <v>21</v>
      </c>
      <c r="C41">
        <v>1</v>
      </c>
      <c r="D41">
        <v>1</v>
      </c>
    </row>
    <row r="42" spans="1:6" x14ac:dyDescent="0.25">
      <c r="B42" t="s">
        <v>375</v>
      </c>
      <c r="C42">
        <v>0</v>
      </c>
      <c r="D42">
        <v>0</v>
      </c>
    </row>
    <row r="44" spans="1:6" x14ac:dyDescent="0.25">
      <c r="B44" s="2" t="s">
        <v>156</v>
      </c>
      <c r="C44" s="2"/>
      <c r="D44" s="2"/>
    </row>
    <row r="45" spans="1:6" x14ac:dyDescent="0.25">
      <c r="B45" s="5" t="s">
        <v>181</v>
      </c>
      <c r="C45" s="5" t="s">
        <v>183</v>
      </c>
      <c r="D45" s="5" t="s">
        <v>292</v>
      </c>
      <c r="E45" s="5" t="s">
        <v>182</v>
      </c>
    </row>
    <row r="46" spans="1:6" x14ac:dyDescent="0.25">
      <c r="B46" t="s">
        <v>251</v>
      </c>
      <c r="D46" s="3" t="str">
        <f>MID(E46,FIND("id=",E46)+3,100)</f>
        <v>espaces_verts_region_bruxelloise.xml</v>
      </c>
      <c r="E46" t="s">
        <v>229</v>
      </c>
      <c r="F46" s="3" t="s">
        <v>279</v>
      </c>
    </row>
    <row r="47" spans="1:6" x14ac:dyDescent="0.25">
      <c r="B47" t="s">
        <v>252</v>
      </c>
      <c r="D47" t="str">
        <f t="shared" ref="D47:D66" si="1">MID(E47,FIND("id=",E47)+3,100)</f>
        <v>fd03abe0-6cfc-4b75-a8cd-36e2c961421e</v>
      </c>
      <c r="E47" t="s">
        <v>230</v>
      </c>
      <c r="F47" s="3" t="s">
        <v>279</v>
      </c>
    </row>
    <row r="48" spans="1:6" x14ac:dyDescent="0.25">
      <c r="B48" t="s">
        <v>253</v>
      </c>
      <c r="D48" t="str">
        <f t="shared" si="1"/>
        <v>0bacf5ca-c51d-42d2-8a5a-7519cae09564</v>
      </c>
      <c r="E48" t="s">
        <v>231</v>
      </c>
      <c r="F48" s="3" t="s">
        <v>279</v>
      </c>
    </row>
    <row r="49" spans="2:6" x14ac:dyDescent="0.25">
      <c r="B49" t="s">
        <v>254</v>
      </c>
      <c r="D49" s="3" t="str">
        <f t="shared" si="1"/>
        <v>natura_2000_habitats.xml</v>
      </c>
      <c r="E49" t="s">
        <v>232</v>
      </c>
      <c r="F49" s="3" t="s">
        <v>279</v>
      </c>
    </row>
    <row r="50" spans="2:6" x14ac:dyDescent="0.25">
      <c r="B50" t="s">
        <v>255</v>
      </c>
      <c r="D50" s="3" t="str">
        <f t="shared" si="1"/>
        <v>natura_2000_stations.xml</v>
      </c>
      <c r="E50" t="s">
        <v>233</v>
      </c>
      <c r="F50" s="3" t="s">
        <v>279</v>
      </c>
    </row>
    <row r="51" spans="2:6" x14ac:dyDescent="0.25">
      <c r="B51" t="s">
        <v>256</v>
      </c>
      <c r="D51" t="str">
        <f t="shared" si="1"/>
        <v>49220e81-638b-4876-a259-dd87f0b270b1</v>
      </c>
      <c r="E51" t="s">
        <v>234</v>
      </c>
      <c r="F51" s="3" t="s">
        <v>279</v>
      </c>
    </row>
    <row r="52" spans="2:6" x14ac:dyDescent="0.25">
      <c r="B52" t="s">
        <v>257</v>
      </c>
      <c r="D52" s="3" t="str">
        <f t="shared" si="1"/>
        <v>reseau_surv_piezo_art8.xml</v>
      </c>
      <c r="E52" t="s">
        <v>235</v>
      </c>
      <c r="F52" s="3" t="s">
        <v>279</v>
      </c>
    </row>
    <row r="53" spans="2:6" x14ac:dyDescent="0.25">
      <c r="B53" t="s">
        <v>258</v>
      </c>
      <c r="D53" s="3" t="str">
        <f t="shared" si="1"/>
        <v>Zone1_protection_captage_galerie.xml</v>
      </c>
      <c r="E53" t="s">
        <v>236</v>
      </c>
      <c r="F53" s="3" t="s">
        <v>279</v>
      </c>
    </row>
    <row r="54" spans="2:6" x14ac:dyDescent="0.25">
      <c r="B54" t="s">
        <v>259</v>
      </c>
      <c r="D54" s="3" t="str">
        <f t="shared" si="1"/>
        <v>Zones2_et3_protection_captage_Pg.xml</v>
      </c>
      <c r="E54" t="s">
        <v>237</v>
      </c>
      <c r="F54" s="3" t="s">
        <v>279</v>
      </c>
    </row>
    <row r="55" spans="2:6" x14ac:dyDescent="0.25">
      <c r="B55" t="s">
        <v>260</v>
      </c>
      <c r="D55" s="3" t="str">
        <f t="shared" si="1"/>
        <v>gwb.xml</v>
      </c>
      <c r="E55" t="s">
        <v>238</v>
      </c>
      <c r="F55" s="3" t="s">
        <v>279</v>
      </c>
    </row>
    <row r="56" spans="2:6" x14ac:dyDescent="0.25">
      <c r="B56" t="s">
        <v>261</v>
      </c>
      <c r="D56" s="3" t="str">
        <f t="shared" si="1"/>
        <v>stationsSW_qualite_phisique_chimique.xml</v>
      </c>
      <c r="E56" t="s">
        <v>239</v>
      </c>
      <c r="F56" s="3" t="s">
        <v>279</v>
      </c>
    </row>
    <row r="57" spans="2:6" x14ac:dyDescent="0.25">
      <c r="B57" t="s">
        <v>262</v>
      </c>
      <c r="D57" s="3" t="str">
        <f t="shared" si="1"/>
        <v>stationsSW_cyprinicole.xml</v>
      </c>
      <c r="E57" t="s">
        <v>240</v>
      </c>
      <c r="F57" s="3" t="s">
        <v>279</v>
      </c>
    </row>
    <row r="58" spans="2:6" x14ac:dyDescent="0.25">
      <c r="B58" t="s">
        <v>263</v>
      </c>
      <c r="D58" s="3" t="str">
        <f t="shared" si="1"/>
        <v>Sous_bassin_hydro.xml</v>
      </c>
      <c r="E58" t="s">
        <v>241</v>
      </c>
      <c r="F58" s="3" t="s">
        <v>279</v>
      </c>
    </row>
    <row r="59" spans="2:6" x14ac:dyDescent="0.25">
      <c r="B59" t="s">
        <v>264</v>
      </c>
      <c r="D59" s="3" t="str">
        <f t="shared" si="1"/>
        <v>rpa.xml</v>
      </c>
      <c r="E59" t="s">
        <v>242</v>
      </c>
      <c r="F59" s="3" t="s">
        <v>279</v>
      </c>
    </row>
    <row r="60" spans="2:6" x14ac:dyDescent="0.25">
      <c r="B60" t="s">
        <v>265</v>
      </c>
      <c r="D60" t="str">
        <f t="shared" si="1"/>
        <v>a7bcb16d-bbfb-42b9-939b-351211ef75e8</v>
      </c>
      <c r="E60" t="s">
        <v>243</v>
      </c>
      <c r="F60" s="3" t="s">
        <v>279</v>
      </c>
    </row>
    <row r="61" spans="2:6" x14ac:dyDescent="0.25">
      <c r="B61" t="s">
        <v>266</v>
      </c>
      <c r="D61" t="str">
        <f t="shared" si="1"/>
        <v>95cb54b3-6e5f-4697-ba6d-7b2dc2f3c5c5</v>
      </c>
      <c r="E61" t="s">
        <v>244</v>
      </c>
      <c r="F61" s="3" t="s">
        <v>279</v>
      </c>
    </row>
    <row r="62" spans="2:6" x14ac:dyDescent="0.25">
      <c r="B62" t="s">
        <v>267</v>
      </c>
      <c r="D62" t="str">
        <f t="shared" si="1"/>
        <v>2f2ab1f0-19a2-43fe-940b-8d906ac19cc7</v>
      </c>
      <c r="E62" t="s">
        <v>245</v>
      </c>
      <c r="F62" s="3" t="s">
        <v>279</v>
      </c>
    </row>
    <row r="63" spans="2:6" x14ac:dyDescent="0.25">
      <c r="B63" t="s">
        <v>268</v>
      </c>
      <c r="D63" t="str">
        <f t="shared" si="1"/>
        <v>dd374aec-3802-4da1-8bad-59004e17460f</v>
      </c>
      <c r="E63" t="s">
        <v>246</v>
      </c>
      <c r="F63" s="3" t="s">
        <v>279</v>
      </c>
    </row>
    <row r="64" spans="2:6" x14ac:dyDescent="0.25">
      <c r="B64" t="s">
        <v>269</v>
      </c>
      <c r="D64" s="3" t="str">
        <f t="shared" si="1"/>
        <v>stationsGW_controles_2007.xml</v>
      </c>
      <c r="E64" t="s">
        <v>247</v>
      </c>
      <c r="F64" s="3" t="s">
        <v>279</v>
      </c>
    </row>
    <row r="65" spans="2:6" x14ac:dyDescent="0.25">
      <c r="B65" t="s">
        <v>270</v>
      </c>
      <c r="D65" t="str">
        <f t="shared" si="1"/>
        <v>96a8626e-0910-421b-8404-0b83d1740f24</v>
      </c>
      <c r="E65" t="s">
        <v>248</v>
      </c>
      <c r="F65" s="3" t="s">
        <v>279</v>
      </c>
    </row>
    <row r="66" spans="2:6" x14ac:dyDescent="0.25">
      <c r="B66" t="s">
        <v>271</v>
      </c>
      <c r="D66" t="str">
        <f t="shared" si="1"/>
        <v>dfcb6396-9c89-4f2f-b125-6695a557a959</v>
      </c>
      <c r="E66" t="s">
        <v>249</v>
      </c>
      <c r="F66" s="3" t="s">
        <v>279</v>
      </c>
    </row>
    <row r="67" spans="2:6" x14ac:dyDescent="0.25">
      <c r="B67" s="3" t="s">
        <v>250</v>
      </c>
      <c r="F67" s="3"/>
    </row>
  </sheetData>
  <hyperlinks>
    <hyperlink ref="C9" r:id="rId1"/>
    <hyperlink ref="D36" r:id="rId2" display="http://wms.ibgebim.be/inspirefr?SERVICE=WMS&amp;request=GetCapabilities"/>
    <hyperlink ref="C14" r:id="rId3"/>
    <hyperlink ref="E14" r:id="rId4"/>
    <hyperlink ref="F14" r:id="rId5"/>
    <hyperlink ref="D5" r:id="rId6"/>
    <hyperlink ref="D14" r:id="rId7"/>
    <hyperlink ref="C36" r:id="rId8" display="http://wms.ibgebim.be/inspirefr?SERVICE=WMS&amp;request=GetCapabilities"/>
  </hyperlinks>
  <pageMargins left="0.7" right="0.7" top="0.75" bottom="0.75" header="0.3" footer="0.3"/>
  <pageSetup paperSize="9" orientation="portrait" verticalDpi="300"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topLeftCell="B1" workbookViewId="0">
      <selection activeCell="D36" sqref="D36"/>
    </sheetView>
  </sheetViews>
  <sheetFormatPr defaultRowHeight="15" x14ac:dyDescent="0.25"/>
  <cols>
    <col min="1" max="1" width="145.85546875" bestFit="1" customWidth="1"/>
    <col min="2" max="2" width="38" bestFit="1" customWidth="1"/>
    <col min="3" max="3" width="93.28515625" bestFit="1" customWidth="1"/>
    <col min="4" max="4" width="62" bestFit="1" customWidth="1"/>
    <col min="5" max="5" width="47" bestFit="1" customWidth="1"/>
    <col min="6" max="6" width="22.28515625" bestFit="1" customWidth="1"/>
  </cols>
  <sheetData>
    <row r="1" spans="1:6" x14ac:dyDescent="0.25">
      <c r="A1" s="2" t="s">
        <v>70</v>
      </c>
      <c r="B1" s="7" t="s">
        <v>61</v>
      </c>
      <c r="C1" s="8" t="s">
        <v>30</v>
      </c>
      <c r="D1" s="2" t="s">
        <v>29</v>
      </c>
    </row>
    <row r="2" spans="1:6" x14ac:dyDescent="0.25">
      <c r="A2" t="s">
        <v>71</v>
      </c>
      <c r="B2" t="s">
        <v>27</v>
      </c>
    </row>
    <row r="3" spans="1:6" x14ac:dyDescent="0.25">
      <c r="A3">
        <v>1</v>
      </c>
      <c r="B3" t="s">
        <v>28</v>
      </c>
    </row>
    <row r="4" spans="1:6" x14ac:dyDescent="0.25">
      <c r="A4" t="s">
        <v>146</v>
      </c>
      <c r="D4" t="s">
        <v>142</v>
      </c>
    </row>
    <row r="5" spans="1:6" x14ac:dyDescent="0.25">
      <c r="A5" t="s">
        <v>152</v>
      </c>
      <c r="B5" t="s">
        <v>80</v>
      </c>
      <c r="D5" s="3" t="s">
        <v>139</v>
      </c>
    </row>
    <row r="6" spans="1:6" x14ac:dyDescent="0.25">
      <c r="B6" t="s">
        <v>81</v>
      </c>
      <c r="D6" s="3" t="s">
        <v>141</v>
      </c>
    </row>
    <row r="7" spans="1:6" x14ac:dyDescent="0.25">
      <c r="B7" t="s">
        <v>82</v>
      </c>
      <c r="C7" s="4"/>
      <c r="D7" s="3" t="s">
        <v>140</v>
      </c>
    </row>
    <row r="8" spans="1:6" x14ac:dyDescent="0.25">
      <c r="B8" s="8" t="s">
        <v>22</v>
      </c>
      <c r="C8" s="8" t="s">
        <v>30</v>
      </c>
      <c r="D8" s="2" t="s">
        <v>29</v>
      </c>
      <c r="E8" s="9" t="s">
        <v>64</v>
      </c>
      <c r="F8" s="9" t="s">
        <v>66</v>
      </c>
    </row>
    <row r="9" spans="1:6" x14ac:dyDescent="0.25">
      <c r="A9" t="str">
        <f>CONCATENATE("&lt;xsl:variable name=""",B9,"""&gt;",IF($A$3=0,C9,D9),"&lt;/xsl:variable&gt;")</f>
        <v>&lt;xsl:variable name="geonetworkBaseUrl"&gt;http://www.geo.irisnet.be/geonetwork&lt;/xsl:variable&gt;</v>
      </c>
      <c r="B9" t="s">
        <v>23</v>
      </c>
      <c r="C9" s="1" t="s">
        <v>62</v>
      </c>
      <c r="D9" t="s">
        <v>24</v>
      </c>
    </row>
    <row r="10" spans="1:6" x14ac:dyDescent="0.25">
      <c r="A10" t="str">
        <f t="shared" ref="A10" si="0">CONCATENATE("&lt;xsl:variable name=""",B10,"""&gt;",IF($A$3=0,C10,D10),"&lt;/xsl:variable&gt;")</f>
        <v>&lt;xsl:variable name="serviceFileIdentifier"&gt;&lt;/xsl:variable&gt;</v>
      </c>
      <c r="B10" t="s">
        <v>25</v>
      </c>
    </row>
    <row r="11" spans="1:6" x14ac:dyDescent="0.25">
      <c r="A11" t="str">
        <f t="shared" ref="A11:A14" si="1">CONCATENATE("&lt;xsl:variable name=""",B11,"""&gt;",C11,"&lt;/xsl:variable&gt;")</f>
        <v>&lt;xsl:variable name="organisationName"&gt;IBSA / BISA&lt;/xsl:variable&gt;</v>
      </c>
      <c r="B11" t="s">
        <v>31</v>
      </c>
      <c r="C11" t="s">
        <v>11</v>
      </c>
    </row>
    <row r="12" spans="1:6" x14ac:dyDescent="0.25">
      <c r="A12" t="str">
        <f t="shared" si="1"/>
        <v>&lt;xsl:variable name="defaultLanguage"&gt;fre&lt;/xsl:variable&gt;</v>
      </c>
      <c r="B12" t="s">
        <v>33</v>
      </c>
      <c r="C12" t="s">
        <v>38</v>
      </c>
      <c r="D12" t="s">
        <v>129</v>
      </c>
      <c r="E12" t="s">
        <v>117</v>
      </c>
      <c r="F12" t="s">
        <v>129</v>
      </c>
    </row>
    <row r="13" spans="1:6" x14ac:dyDescent="0.25">
      <c r="A13" t="str">
        <f t="shared" si="1"/>
        <v>&lt;xsl:variable name="authorityName"&gt;BE.IBSA&lt;/xsl:variable&gt;</v>
      </c>
      <c r="B13" t="s">
        <v>34</v>
      </c>
      <c r="C13" t="s">
        <v>118</v>
      </c>
      <c r="D13" t="s">
        <v>312</v>
      </c>
      <c r="E13" t="s">
        <v>314</v>
      </c>
      <c r="F13" t="s">
        <v>317</v>
      </c>
    </row>
    <row r="14" spans="1:6" x14ac:dyDescent="0.25">
      <c r="A14" t="str">
        <f t="shared" si="1"/>
        <v>&lt;xsl:variable name="authorityHref"&gt;http://www.ibsa.be&lt;/xsl:variable&gt;</v>
      </c>
      <c r="B14" t="s">
        <v>35</v>
      </c>
      <c r="C14" s="1" t="s">
        <v>119</v>
      </c>
      <c r="D14" s="1" t="s">
        <v>313</v>
      </c>
      <c r="E14" s="1" t="s">
        <v>315</v>
      </c>
      <c r="F14" s="1" t="s">
        <v>316</v>
      </c>
    </row>
    <row r="16" spans="1:6" x14ac:dyDescent="0.25">
      <c r="B16" s="8" t="s">
        <v>40</v>
      </c>
      <c r="C16" s="8"/>
      <c r="D16" s="8"/>
    </row>
    <row r="17" spans="1:3" x14ac:dyDescent="0.25">
      <c r="A17" t="str">
        <f>CONCATENATE("&lt;Service lang=""",B17,"""&gt;")</f>
        <v>&lt;Service lang="fre"&gt;</v>
      </c>
      <c r="B17" s="6" t="s">
        <v>38</v>
      </c>
    </row>
    <row r="18" spans="1:3" x14ac:dyDescent="0.25">
      <c r="A18" t="str">
        <f>CONCATENATE("&lt;",B18,"&gt;",C18,"&lt;/",B18,"&gt;")</f>
        <v>&lt;Title&gt;WMS IBSA&lt;/Title&gt;</v>
      </c>
      <c r="B18" t="s">
        <v>41</v>
      </c>
      <c r="C18" s="13" t="s">
        <v>444</v>
      </c>
    </row>
    <row r="19" spans="1:3" x14ac:dyDescent="0.25">
      <c r="A19" t="str">
        <f>CONCATENATE("&lt;",B19,"&gt;",C19,"&lt;/",B19,"&gt;")</f>
        <v>&lt;Abstract&gt;Web Map Service pour les couches IBSA&lt;/Abstract&gt;</v>
      </c>
      <c r="B19" t="s">
        <v>42</v>
      </c>
      <c r="C19" s="13" t="s">
        <v>155</v>
      </c>
    </row>
    <row r="20" spans="1:3" x14ac:dyDescent="0.25">
      <c r="A20" t="str">
        <f>CONCATENATE("&lt;",B20,"&gt;",C20,"&lt;/",B20,"&gt;")</f>
        <v>&lt;Fees&gt;Pas de frais&lt;/Fees&gt;</v>
      </c>
      <c r="B20" t="s">
        <v>43</v>
      </c>
      <c r="C20" t="s">
        <v>48</v>
      </c>
    </row>
    <row r="21" spans="1:3" x14ac:dyDescent="0.25">
      <c r="A21" t="str">
        <f>CONCATENATE("&lt;",B21,"&gt;",C21,"&lt;/",B21,"&gt;")</f>
        <v>&lt;AccessConstraints&gt;Aucune condition ne s'applique. Utilisation libre sous réserve de mentionner la source et la date de la dernière mise à jour.&lt;/AccessConstraints&gt;</v>
      </c>
      <c r="B21" t="s">
        <v>44</v>
      </c>
      <c r="C21" t="s">
        <v>47</v>
      </c>
    </row>
    <row r="22" spans="1:3" x14ac:dyDescent="0.25">
      <c r="A22" t="s">
        <v>60</v>
      </c>
    </row>
    <row r="23" spans="1:3" x14ac:dyDescent="0.25">
      <c r="A23" t="str">
        <f>CONCATENATE("&lt;Service lang=""",B23,"""&gt;")</f>
        <v>&lt;Service lang="eng"&gt;</v>
      </c>
      <c r="B23" s="6" t="s">
        <v>58</v>
      </c>
    </row>
    <row r="24" spans="1:3" x14ac:dyDescent="0.25">
      <c r="A24" t="str">
        <f>CONCATENATE("&lt;",B24,"&gt;",C24,"&lt;/",B24,"&gt;")</f>
        <v>&lt;Title&gt;IBSA/BISA WMS&lt;/Title&gt;</v>
      </c>
      <c r="B24" t="s">
        <v>41</v>
      </c>
      <c r="C24" s="13" t="s">
        <v>446</v>
      </c>
    </row>
    <row r="25" spans="1:3" x14ac:dyDescent="0.25">
      <c r="A25" t="str">
        <f>CONCATENATE("&lt;",B25,"&gt;",C25,"&lt;/",B25,"&gt;")</f>
        <v>&lt;Abstract&gt;Web Map Service for the IBSA/BISA layers&lt;/Abstract&gt;</v>
      </c>
      <c r="B25" t="s">
        <v>42</v>
      </c>
      <c r="C25" s="13" t="s">
        <v>445</v>
      </c>
    </row>
    <row r="26" spans="1:3" x14ac:dyDescent="0.25">
      <c r="A26" t="str">
        <f>CONCATENATE("&lt;",B26,"&gt;",C26,"&lt;/",B26,"&gt;")</f>
        <v>&lt;Fees&gt;No Fees&lt;/Fees&gt;</v>
      </c>
      <c r="B26" t="s">
        <v>43</v>
      </c>
      <c r="C26" t="s">
        <v>55</v>
      </c>
    </row>
    <row r="27" spans="1:3" x14ac:dyDescent="0.25">
      <c r="A27" t="str">
        <f>CONCATENATE("&lt;",B27,"&gt;",C27,"&lt;/",B27,"&gt;")</f>
        <v>&lt;AccessConstraints&gt;No condition applies. Free use under the condition that the source and the latest revision date are mentioned.&lt;/AccessConstraints&gt;</v>
      </c>
      <c r="B27" t="s">
        <v>44</v>
      </c>
      <c r="C27" t="s">
        <v>54</v>
      </c>
    </row>
    <row r="28" spans="1:3" x14ac:dyDescent="0.25">
      <c r="A28" t="s">
        <v>60</v>
      </c>
    </row>
    <row r="29" spans="1:3" x14ac:dyDescent="0.25">
      <c r="A29" t="str">
        <f>CONCATENATE("&lt;Service lang=""",B29,"""&gt;")</f>
        <v>&lt;Service lang="dut"&gt;</v>
      </c>
      <c r="B29" s="6" t="s">
        <v>59</v>
      </c>
    </row>
    <row r="30" spans="1:3" x14ac:dyDescent="0.25">
      <c r="A30" t="str">
        <f>CONCATENATE("&lt;",B30,"&gt;",C30,"&lt;/",B30,"&gt;")</f>
        <v>&lt;Title&gt;BISA WMS&lt;/Title&gt;</v>
      </c>
      <c r="B30" t="s">
        <v>41</v>
      </c>
      <c r="C30" s="13" t="s">
        <v>153</v>
      </c>
    </row>
    <row r="31" spans="1:3" x14ac:dyDescent="0.25">
      <c r="A31" t="str">
        <f>CONCATENATE("&lt;",B31,"&gt;",C31,"&lt;/",B31,"&gt;")</f>
        <v>&lt;Abstract&gt;Web Map Service voor BISA layers&lt;/Abstract&gt;</v>
      </c>
      <c r="B31" t="s">
        <v>42</v>
      </c>
      <c r="C31" s="13" t="s">
        <v>154</v>
      </c>
    </row>
    <row r="32" spans="1:3" x14ac:dyDescent="0.25">
      <c r="A32" t="str">
        <f>CONCATENATE("&lt;",B32,"&gt;",C32,"&lt;/",B32,"&gt;")</f>
        <v>&lt;Fees&gt;Geen kosten&lt;/Fees&gt;</v>
      </c>
      <c r="B32" t="s">
        <v>43</v>
      </c>
      <c r="C32" t="s">
        <v>52</v>
      </c>
    </row>
    <row r="33" spans="1:6" x14ac:dyDescent="0.25">
      <c r="A33" t="str">
        <f>CONCATENATE("&lt;",B33,"&gt;",C33,"&lt;/",B33,"&gt;")</f>
        <v>&lt;AccessConstraints&gt;Geen voorwaarde van toepassing. Vrij gebruik onder voorbehoud van vermelding van de bron en de datum van de laatste wijziging.&lt;/AccessConstraints&gt;</v>
      </c>
      <c r="B33" t="s">
        <v>44</v>
      </c>
      <c r="C33" t="s">
        <v>53</v>
      </c>
    </row>
    <row r="34" spans="1:6" x14ac:dyDescent="0.25">
      <c r="A34" t="s">
        <v>60</v>
      </c>
    </row>
    <row r="35" spans="1:6" x14ac:dyDescent="0.25">
      <c r="B35" s="8" t="s">
        <v>57</v>
      </c>
      <c r="C35" s="8" t="s">
        <v>30</v>
      </c>
      <c r="D35" s="2" t="s">
        <v>29</v>
      </c>
      <c r="E35" s="9" t="s">
        <v>143</v>
      </c>
    </row>
    <row r="36" spans="1:6" x14ac:dyDescent="0.25">
      <c r="B36" t="s">
        <v>16</v>
      </c>
      <c r="C36" s="1" t="str">
        <f>CONCATENATE("""","http://gis.irisnet.be/geoserver/ibsa_bisa/wms?request=getCapabilities&amp;service=wms","""")</f>
        <v>"http://gis.irisnet.be/geoserver/ibsa_bisa/wms?request=getCapabilities&amp;service=wms"</v>
      </c>
      <c r="D36" s="1" t="str">
        <f>CONCATENATE("""","http://gis.irisnet.be/geoserver/ibsa_bisa/wms?request=getCapabilities&amp;service=wms","""")</f>
        <v>"http://gis.irisnet.be/geoserver/ibsa_bisa/wms?request=getCapabilities&amp;service=wms"</v>
      </c>
      <c r="E36" s="1"/>
    </row>
    <row r="37" spans="1:6" x14ac:dyDescent="0.25">
      <c r="B37" t="s">
        <v>17</v>
      </c>
      <c r="C37" t="str">
        <f>CONCATENATE("output/",LOWER($A$5))</f>
        <v>output/ibsa</v>
      </c>
      <c r="D37" t="str">
        <f>CONCATENATE("output/",LOWER($A$5))</f>
        <v>output/ibsa</v>
      </c>
    </row>
    <row r="38" spans="1:6" x14ac:dyDescent="0.25">
      <c r="B38" t="s">
        <v>18</v>
      </c>
      <c r="C38" t="str">
        <f>CONCATENATE("input/",LOWER($A$5))</f>
        <v>input/ibsa</v>
      </c>
      <c r="D38" t="str">
        <f>CONCATENATE("input/",LOWER($A$5))</f>
        <v>input/ibsa</v>
      </c>
    </row>
    <row r="39" spans="1:6" x14ac:dyDescent="0.25">
      <c r="B39" t="s">
        <v>19</v>
      </c>
      <c r="C39" t="str">
        <f>CONCATENATE("""","http://www.geo.irisnetlab.be/geonetwork/wms/",LOWER($A5),"/",UPPER($A5),"-INSPIRE-WMS-","""")</f>
        <v>"http://www.geo.irisnetlab.be/geonetwork/wms/ibsa/IBSA-INSPIRE-WMS-"</v>
      </c>
      <c r="D39" t="str">
        <f>CONCATENATE("""","http://www.geo.irisnet.be/geonetwork/wms/",LOWER($A5),"/",UPPER($A5),"-INSPIRE-WMS-","""")</f>
        <v>"http://www.geo.irisnet.be/geonetwork/wms/ibsa/IBSA-INSPIRE-WMS-"</v>
      </c>
    </row>
    <row r="40" spans="1:6" x14ac:dyDescent="0.25">
      <c r="B40" t="s">
        <v>20</v>
      </c>
      <c r="C40" t="str">
        <f>CONCATENATE("result/",LOWER($A5))</f>
        <v>result/ibsa</v>
      </c>
      <c r="D40" t="str">
        <f>CONCATENATE("result/",LOWER($A5))</f>
        <v>result/ibsa</v>
      </c>
    </row>
    <row r="41" spans="1:6" x14ac:dyDescent="0.25">
      <c r="B41" t="s">
        <v>21</v>
      </c>
      <c r="C41">
        <v>1</v>
      </c>
      <c r="D41">
        <v>1</v>
      </c>
    </row>
    <row r="42" spans="1:6" x14ac:dyDescent="0.25">
      <c r="B42" t="s">
        <v>375</v>
      </c>
      <c r="C42">
        <v>0</v>
      </c>
      <c r="D42">
        <v>0</v>
      </c>
    </row>
    <row r="44" spans="1:6" x14ac:dyDescent="0.25">
      <c r="B44" s="2" t="s">
        <v>156</v>
      </c>
      <c r="C44" s="2"/>
      <c r="D44" s="2"/>
    </row>
    <row r="45" spans="1:6" x14ac:dyDescent="0.25">
      <c r="B45" s="5" t="s">
        <v>181</v>
      </c>
      <c r="C45" s="5" t="s">
        <v>183</v>
      </c>
      <c r="D45" s="5" t="s">
        <v>292</v>
      </c>
      <c r="E45" s="5" t="s">
        <v>182</v>
      </c>
    </row>
    <row r="46" spans="1:6" x14ac:dyDescent="0.25">
      <c r="B46" t="s">
        <v>272</v>
      </c>
      <c r="F46" s="3" t="s">
        <v>293</v>
      </c>
    </row>
  </sheetData>
  <hyperlinks>
    <hyperlink ref="C9" r:id="rId1"/>
    <hyperlink ref="C14" r:id="rId2"/>
    <hyperlink ref="D6" r:id="rId3"/>
    <hyperlink ref="E14" r:id="rId4"/>
    <hyperlink ref="F14" r:id="rId5"/>
    <hyperlink ref="D14" r:id="rId6"/>
  </hyperlinks>
  <pageMargins left="0.7" right="0.7" top="0.75" bottom="0.75" header="0.3" footer="0.3"/>
  <pageSetup paperSize="9" orientation="portrait" verticalDpi="30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IBGE (2)</vt:lpstr>
      <vt:lpstr>INSPIRE-STIBMIVB</vt:lpstr>
      <vt:lpstr>INSPIRE-IBSABISA</vt:lpstr>
      <vt:lpstr>URBIS</vt:lpstr>
      <vt:lpstr>BRUGIS</vt:lpstr>
      <vt:lpstr>BRUXELLES-MOBILITE</vt:lpstr>
      <vt:lpstr>CIRB</vt:lpstr>
      <vt:lpstr>IBGE</vt:lpstr>
      <vt:lpstr>IBSA</vt:lpstr>
      <vt:lpstr>STIB</vt:lpstr>
      <vt:lpstr>Tasks for organisation and CIRB</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Gustaaf Van de Boel</dc:creator>
  <cp:lastModifiedBy>Gustaaf Van de Boel</cp:lastModifiedBy>
  <dcterms:created xsi:type="dcterms:W3CDTF">2015-09-15T09:36:26Z</dcterms:created>
  <dcterms:modified xsi:type="dcterms:W3CDTF">2015-10-20T15:48:16Z</dcterms:modified>
</cp:coreProperties>
</file>