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2-Documentation\Guide de référence SFT\"/>
    </mc:Choice>
  </mc:AlternateContent>
  <bookViews>
    <workbookView xWindow="0" yWindow="0" windowWidth="20490" windowHeight="7155" activeTab="1"/>
  </bookViews>
  <sheets>
    <sheet name="Notice" sheetId="1" r:id="rId1"/>
    <sheet name="Informations agent" sheetId="4" r:id="rId2"/>
    <sheet name="Liste" sheetId="5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D46" i="4"/>
  <c r="D49" i="4" s="1"/>
  <c r="D41" i="4"/>
  <c r="D38" i="4"/>
  <c r="D37" i="4"/>
  <c r="D36" i="4"/>
  <c r="D39" i="4" s="1"/>
  <c r="D47" i="4" l="1"/>
  <c r="D48" i="4"/>
  <c r="B36" i="4" l="1"/>
  <c r="E12" i="4" l="1"/>
  <c r="E46" i="4" l="1"/>
  <c r="B46" i="4" l="1"/>
  <c r="E15" i="4"/>
  <c r="E4" i="4"/>
  <c r="D66" i="4"/>
  <c r="D67" i="4"/>
  <c r="B67" i="4"/>
  <c r="B66" i="4"/>
  <c r="E9" i="4" l="1"/>
  <c r="B38" i="4"/>
  <c r="E16" i="4"/>
  <c r="E5" i="4"/>
  <c r="B37" i="4" l="1"/>
  <c r="B41" i="4"/>
  <c r="B61" i="4"/>
  <c r="B56" i="4"/>
  <c r="B74" i="4" l="1"/>
  <c r="B73" i="4"/>
  <c r="B68" i="4"/>
  <c r="B39" i="4"/>
  <c r="B70" i="4" s="1"/>
  <c r="B51" i="4"/>
  <c r="B71" i="4" l="1"/>
  <c r="B69" i="4"/>
  <c r="B72" i="4"/>
  <c r="D68" i="4"/>
  <c r="A65" i="4"/>
  <c r="D71" i="4" l="1"/>
  <c r="B40" i="4"/>
  <c r="B8" i="1"/>
  <c r="B7" i="1"/>
  <c r="B62" i="4" l="1"/>
  <c r="B63" i="4" s="1"/>
  <c r="B64" i="4" s="1"/>
  <c r="B57" i="4"/>
  <c r="B58" i="4" s="1"/>
  <c r="B59" i="4" s="1"/>
  <c r="D73" i="4"/>
  <c r="D74" i="4"/>
  <c r="D70" i="4"/>
  <c r="C50" i="4"/>
  <c r="D72" i="4"/>
  <c r="D69" i="4"/>
  <c r="B47" i="4"/>
  <c r="B48" i="4" s="1"/>
  <c r="B49" i="4" s="1"/>
  <c r="B52" i="4"/>
  <c r="B53" i="4" s="1"/>
  <c r="B54" i="4" s="1"/>
  <c r="B42" i="4"/>
  <c r="D40" i="4" l="1"/>
  <c r="D42" i="4" s="1"/>
  <c r="D43" i="4" s="1"/>
  <c r="D44" i="4" s="1"/>
  <c r="B43" i="4"/>
  <c r="B44" i="4" s="1"/>
</calcChain>
</file>

<file path=xl/sharedStrings.xml><?xml version="1.0" encoding="utf-8"?>
<sst xmlns="http://schemas.openxmlformats.org/spreadsheetml/2006/main" count="117" uniqueCount="71">
  <si>
    <t>NOMBRE D'ENFANTS À CHARGE</t>
  </si>
  <si>
    <t>ÉLÉMENT</t>
  </si>
  <si>
    <t>Fixe mensuel</t>
  </si>
  <si>
    <t>(en euros)</t>
  </si>
  <si>
    <t>Proportionnel</t>
  </si>
  <si>
    <t>(en %)</t>
  </si>
  <si>
    <t>Un enfant</t>
  </si>
  <si>
    <t>-</t>
  </si>
  <si>
    <t>Deux enfants</t>
  </si>
  <si>
    <t>Trois enfants</t>
  </si>
  <si>
    <t>Par enfant au-delà du troisième</t>
  </si>
  <si>
    <t>Notions importantes :</t>
  </si>
  <si>
    <t>Valeur du point d'indice FP</t>
  </si>
  <si>
    <t>Indice plancher SFT</t>
  </si>
  <si>
    <t>CONSTANTES</t>
  </si>
  <si>
    <t>Indice plafond SFT</t>
  </si>
  <si>
    <t>Informations concernant l'agent</t>
  </si>
  <si>
    <t>Calcul du SFT du chef de l'agent</t>
  </si>
  <si>
    <t>Montant total brut du SFT</t>
  </si>
  <si>
    <t>Agent</t>
  </si>
  <si>
    <t>Nombre d'enfants pris en compte dans le calcul du SFT</t>
  </si>
  <si>
    <t>Indice majoré retenu pour le calcul</t>
  </si>
  <si>
    <t>Nombre moyen d'enfants retenu pour l'agent</t>
  </si>
  <si>
    <t>Montant brut versé à l'agent</t>
  </si>
  <si>
    <t>Montant net versé à l'agent</t>
  </si>
  <si>
    <t>Taux de cotisation CSG</t>
  </si>
  <si>
    <t>Taux de cotisation CRDS</t>
  </si>
  <si>
    <t>Taux de cotisation RAFP</t>
  </si>
  <si>
    <t>OUI</t>
  </si>
  <si>
    <t>NON</t>
  </si>
  <si>
    <t>Montant des cotisations pour l'agent</t>
  </si>
  <si>
    <t>Nombre moyen d'enfants retenu pour le conjoint ou ex-conjoint</t>
  </si>
  <si>
    <t>Montant net versé au conjoint ou ex-conjoint</t>
  </si>
  <si>
    <t>Montant des cotisations pour le conjoint ou ex-conjoint</t>
  </si>
  <si>
    <t>Montant brut versé au conjoint ou ex-conjoint</t>
  </si>
  <si>
    <t>Calcul du SFT du chef du conjoint ou ex-conjoint n°1</t>
  </si>
  <si>
    <t>Conjoint ou ex-conjoint n°1</t>
  </si>
  <si>
    <t>Informations concernant  l'ex-conjoint n°2</t>
  </si>
  <si>
    <t>Informations concernant  l'ex-conjoint n°3</t>
  </si>
  <si>
    <t>Ex-conjoint n°2</t>
  </si>
  <si>
    <t>Ex-conjoint n°3</t>
  </si>
  <si>
    <t xml:space="preserve">Nombre total d'enfants de l'ex-conjoint issus d'autre(s) union(s) à sa charge effective et permanente et à sa garde </t>
  </si>
  <si>
    <t>Nombre total d'enfants de l'ex-conjoint issus d'autre(s) union(s) à sa charge effective et permanente et en garde alternée</t>
  </si>
  <si>
    <t>Nombre d'enfants de l'agent issus d'autre(s) union(s) à la charge effective et permanente et à la garde de l'agent</t>
  </si>
  <si>
    <t>Nombre d'enfants de l’agent issus  d'autre(s) union(s) à la charge effective et permanente et en garde alternée</t>
  </si>
  <si>
    <t>Nombre total d'enfants issus du couple à la charge effective et permanente et en garde alternée</t>
  </si>
  <si>
    <t>Nombre total d'enfants issus du couple à la charge effective et permanente et à la garde de l'ex-conjoint</t>
  </si>
  <si>
    <t>Nombre d'enfants de l’agent issus du couple (ou ex-conjoint n°1) à la charge effective et permanente et à la garde de l'agent</t>
  </si>
  <si>
    <t>Nombre d'enfants de l’agent issus du couple (ou ex-conjoint n°1) à la charge effective et permanente et en garde alternée</t>
  </si>
  <si>
    <t>Quotité de temps partiel</t>
  </si>
  <si>
    <t>Indice majoré de rémunération à temps plein (y compris BI et NBI)</t>
  </si>
  <si>
    <t>Taux de rémunération (temps partiel)</t>
  </si>
  <si>
    <t>Montant brut versé à l'ex-conjoint</t>
  </si>
  <si>
    <t>Montant des cotisations pour l'ex-conjoint</t>
  </si>
  <si>
    <t>Montant net versé à l'ex-conjoint</t>
  </si>
  <si>
    <t>Informations concernant  le conjoint ou ex-conjoint n°1</t>
  </si>
  <si>
    <t>Le conjoint ou ex-conjoint est-il agent public ?</t>
  </si>
  <si>
    <t>Si le conjoint ou ex-conjoint est agent public : Indice majoré de rémunération à temps plein (y compris BI et NBI)</t>
  </si>
  <si>
    <t>Nombre moyen d'enfants retenu pour l'ex-conjoint</t>
  </si>
  <si>
    <t>Le conjoint est-il séparé de l'agent</t>
  </si>
  <si>
    <t>Informations concernant  l'ex-conjoint n°4</t>
  </si>
  <si>
    <t>Ex-conjoint n°4</t>
  </si>
  <si>
    <t>Quotité de temps incomplet</t>
  </si>
  <si>
    <t>Taux de rémunération (temps incomplet)</t>
  </si>
  <si>
    <t>Calcul B39</t>
  </si>
  <si>
    <t>Calcul B42</t>
  </si>
  <si>
    <t>Calcul D39</t>
  </si>
  <si>
    <t>Calcul D42</t>
  </si>
  <si>
    <t xml:space="preserve">Outil de calcul du SFT produit par le </t>
  </si>
  <si>
    <r>
      <t xml:space="preserve"> </t>
    </r>
    <r>
      <rPr>
        <b/>
        <sz val="11"/>
        <color rgb="FF002060"/>
        <rFont val="Calibri"/>
        <family val="2"/>
        <scheme val="minor"/>
      </rPr>
      <t>L’allocataire du SFT</t>
    </r>
    <r>
      <rPr>
        <sz val="11"/>
        <color rgb="FF002060"/>
        <rFont val="Calibri"/>
        <family val="2"/>
        <scheme val="minor"/>
      </rPr>
      <t xml:space="preserve"> est l’agent au titre duquel est étudiée l’ouverture du droit et est calculé le montant du SFT ;
 </t>
    </r>
    <r>
      <rPr>
        <b/>
        <sz val="11"/>
        <color rgb="FF002060"/>
        <rFont val="Calibri"/>
        <family val="2"/>
        <scheme val="minor"/>
      </rPr>
      <t>L’attributaire</t>
    </r>
    <r>
      <rPr>
        <sz val="11"/>
        <color rgb="FF002060"/>
        <rFont val="Calibri"/>
        <family val="2"/>
        <scheme val="minor"/>
      </rPr>
      <t xml:space="preserve"> est la personne qui réunit les conditions d’éligibilité et qui perçoit, à ce titre, le SFT. L’attributaire peut être l’allocataire du droit ou son ancien conjoint en cas de rupture de la vie commune (cf. infra).
Cette distinction permet de différencier la perception du SFT « de son propre chef » de celle « du chef de » l’ancien conjoint prévue aux articles 11 et suivants du décret du 24 octobre 1985 :
- lorsque le bénéficiaire est l’agent au titre duquel le droit est étudié et la personne qui réunit les conditions d’éligibilité, il est donc à la fois allocataire et attributaire et perçoit le SFT </t>
    </r>
    <r>
      <rPr>
        <b/>
        <sz val="11"/>
        <color rgb="FF002060"/>
        <rFont val="Calibri"/>
        <family val="2"/>
        <scheme val="minor"/>
      </rPr>
      <t xml:space="preserve">« de son propre chef » </t>
    </r>
    <r>
      <rPr>
        <sz val="11"/>
        <color rgb="FF002060"/>
        <rFont val="Calibri"/>
        <family val="2"/>
        <scheme val="minor"/>
      </rPr>
      <t>;
- lorsque le bénéficiaire est la personne qui réunit les conditions d’éligibilité mais que c’est au titre de son ex-conjoint que sont étudiés l’ouverture et le calcul du montant du SFT, il n’est que l’attributaire. Il perçoit le SFT</t>
    </r>
    <r>
      <rPr>
        <b/>
        <sz val="11"/>
        <color rgb="FF002060"/>
        <rFont val="Calibri"/>
        <family val="2"/>
        <scheme val="minor"/>
      </rPr>
      <t xml:space="preserve"> « du chef de »</t>
    </r>
    <r>
      <rPr>
        <sz val="11"/>
        <color rgb="FF002060"/>
        <rFont val="Calibri"/>
        <family val="2"/>
        <scheme val="minor"/>
      </rPr>
      <t xml:space="preserve"> son ex-conjoint (l’allocataire). </t>
    </r>
  </si>
  <si>
    <t xml:space="preserve">Définition : Cet outil a pour vocation de vous aider à calculer le montant du SFT à allouer
NB : Les constantes ci-dessous seront mises à jour par le CISIRH au fil de leur évolution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</si>
</sst>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#,##0.00\ &quot;€&quot;;\-#,##0.00\ &quot;€&quot;"/>
    <numFmt numFmtId="43" formatCode="_-* #,##0.00\ _€_-;\-* #,##0.00\ _€_-;_-* &quot;-&quot;??\ _€_-;_-@_-"/>
    <numFmt numFmtId="164" formatCode="0.000000"/>
    <numFmt numFmtId="165" formatCode="0.000"/>
    <numFmt numFmtId="166" formatCode="_-* #,##0.000000\ _€_-;\-* #,##0.000000\ _€_-;_-* &quot;-&quot;??\ _€_-;_-@_-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4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sz val="10"/>
      <color rgb="FF002060"/>
      <name val="Calibri"/>
      <family val="2"/>
    </font>
    <font>
      <sz val="11"/>
      <color rgb="FF002060"/>
      <name val="Calibri"/>
      <family val="2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rgb="FF0909B0"/>
      </left>
      <right style="medium">
        <color rgb="FF0909B0"/>
      </right>
      <top style="medium">
        <color rgb="FF0909B0"/>
      </top>
      <bottom/>
      <diagonal/>
    </border>
    <border>
      <left style="medium">
        <color rgb="FF0909B0"/>
      </left>
      <right style="medium">
        <color rgb="FF0909B0"/>
      </right>
      <top/>
      <bottom/>
      <diagonal/>
    </border>
    <border>
      <left style="medium">
        <color rgb="FF0909B0"/>
      </left>
      <right style="medium">
        <color rgb="FF0909B0"/>
      </right>
      <top/>
      <bottom style="medium">
        <color rgb="FF0909B0"/>
      </bottom>
      <diagonal/>
    </border>
    <border>
      <left/>
      <right style="medium">
        <color rgb="FF0909B0"/>
      </right>
      <top style="medium">
        <color rgb="FF0909B0"/>
      </top>
      <bottom style="medium">
        <color rgb="FF0909B0"/>
      </bottom>
      <diagonal/>
    </border>
    <border>
      <left/>
      <right style="medium">
        <color rgb="FF0909B0"/>
      </right>
      <top/>
      <bottom style="medium">
        <color rgb="FF0909B0"/>
      </bottom>
      <diagonal/>
    </border>
    <border>
      <left/>
      <right style="medium">
        <color rgb="FF0909B0"/>
      </right>
      <top/>
      <bottom/>
      <diagonal/>
    </border>
    <border>
      <left style="medium">
        <color rgb="FF0909B0"/>
      </left>
      <right/>
      <top style="medium">
        <color rgb="FF0909B0"/>
      </top>
      <bottom style="medium">
        <color rgb="FF0909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center"/>
    </xf>
    <xf numFmtId="0" fontId="4" fillId="2" borderId="8" xfId="0" applyFont="1" applyFill="1" applyBorder="1"/>
    <xf numFmtId="43" fontId="4" fillId="0" borderId="0" xfId="1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2" borderId="17" xfId="0" applyFont="1" applyFill="1" applyBorder="1"/>
    <xf numFmtId="0" fontId="4" fillId="0" borderId="18" xfId="0" applyFont="1" applyBorder="1"/>
    <xf numFmtId="0" fontId="4" fillId="2" borderId="19" xfId="0" applyFont="1" applyFill="1" applyBorder="1"/>
    <xf numFmtId="0" fontId="4" fillId="2" borderId="21" xfId="0" applyFont="1" applyFill="1" applyBorder="1"/>
    <xf numFmtId="0" fontId="4" fillId="0" borderId="18" xfId="0" applyNumberFormat="1" applyFont="1" applyBorder="1"/>
    <xf numFmtId="164" fontId="4" fillId="0" borderId="8" xfId="0" applyNumberFormat="1" applyFont="1" applyBorder="1" applyAlignment="1">
      <alignment horizontal="center"/>
    </xf>
    <xf numFmtId="7" fontId="4" fillId="0" borderId="18" xfId="1" applyNumberFormat="1" applyFont="1" applyBorder="1"/>
    <xf numFmtId="7" fontId="4" fillId="0" borderId="20" xfId="1" applyNumberFormat="1" applyFont="1" applyBorder="1"/>
    <xf numFmtId="7" fontId="4" fillId="0" borderId="18" xfId="0" applyNumberFormat="1" applyFont="1" applyBorder="1"/>
    <xf numFmtId="7" fontId="4" fillId="0" borderId="22" xfId="0" applyNumberFormat="1" applyFont="1" applyBorder="1"/>
    <xf numFmtId="7" fontId="4" fillId="0" borderId="20" xfId="0" applyNumberFormat="1" applyFont="1" applyBorder="1"/>
    <xf numFmtId="0" fontId="4" fillId="0" borderId="0" xfId="0" applyFont="1" applyFill="1" applyBorder="1"/>
    <xf numFmtId="7" fontId="4" fillId="0" borderId="0" xfId="1" applyNumberFormat="1" applyFont="1" applyFill="1" applyBorder="1"/>
    <xf numFmtId="43" fontId="0" fillId="0" borderId="0" xfId="0" applyNumberFormat="1"/>
    <xf numFmtId="165" fontId="4" fillId="0" borderId="18" xfId="0" applyNumberFormat="1" applyFont="1" applyBorder="1"/>
    <xf numFmtId="2" fontId="4" fillId="0" borderId="18" xfId="0" applyNumberFormat="1" applyFont="1" applyBorder="1"/>
    <xf numFmtId="0" fontId="0" fillId="0" borderId="28" xfId="0" applyNumberFormat="1" applyBorder="1"/>
    <xf numFmtId="0" fontId="9" fillId="0" borderId="0" xfId="0" applyFont="1" applyFill="1" applyBorder="1" applyAlignment="1"/>
    <xf numFmtId="0" fontId="0" fillId="0" borderId="0" xfId="0" applyFill="1"/>
    <xf numFmtId="0" fontId="4" fillId="2" borderId="27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right" wrapText="1"/>
    </xf>
    <xf numFmtId="165" fontId="11" fillId="6" borderId="0" xfId="0" applyNumberFormat="1" applyFont="1" applyFill="1" applyBorder="1" applyAlignment="1">
      <alignment horizontal="right" wrapText="1"/>
    </xf>
    <xf numFmtId="0" fontId="11" fillId="7" borderId="0" xfId="0" applyFont="1" applyFill="1" applyAlignment="1">
      <alignment horizontal="right"/>
    </xf>
    <xf numFmtId="2" fontId="0" fillId="7" borderId="0" xfId="0" applyNumberFormat="1" applyFill="1"/>
    <xf numFmtId="166" fontId="4" fillId="0" borderId="8" xfId="1" applyNumberFormat="1" applyFont="1" applyBorder="1"/>
    <xf numFmtId="0" fontId="0" fillId="0" borderId="0" xfId="0" applyAlignment="1">
      <alignment horizontal="left" vertical="center"/>
    </xf>
    <xf numFmtId="0" fontId="9" fillId="0" borderId="0" xfId="0" applyFont="1" applyFill="1"/>
    <xf numFmtId="0" fontId="10" fillId="0" borderId="0" xfId="0" applyFont="1" applyFill="1"/>
    <xf numFmtId="0" fontId="9" fillId="0" borderId="37" xfId="0" applyFont="1" applyFill="1" applyBorder="1" applyAlignment="1"/>
    <xf numFmtId="0" fontId="9" fillId="0" borderId="0" xfId="0" applyFont="1"/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32" xfId="0" applyFill="1" applyBorder="1" applyProtection="1"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32" xfId="0" applyBorder="1" applyProtection="1">
      <protection locked="0"/>
    </xf>
    <xf numFmtId="0" fontId="0" fillId="0" borderId="28" xfId="0" applyFill="1" applyBorder="1" applyProtection="1">
      <protection locked="0"/>
    </xf>
    <xf numFmtId="0" fontId="4" fillId="0" borderId="8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2" fillId="4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justify" vertical="center" wrapText="1"/>
    </xf>
    <xf numFmtId="0" fontId="7" fillId="3" borderId="2" xfId="0" applyFont="1" applyFill="1" applyBorder="1" applyAlignment="1">
      <alignment horizontal="justify" vertical="center" wrapText="1"/>
    </xf>
    <xf numFmtId="0" fontId="7" fillId="3" borderId="3" xfId="0" applyFont="1" applyFill="1" applyBorder="1" applyAlignment="1">
      <alignment horizontal="justify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4" fillId="2" borderId="29" xfId="0" applyFont="1" applyFill="1" applyBorder="1" applyAlignment="1"/>
    <xf numFmtId="0" fontId="4" fillId="2" borderId="8" xfId="0" applyFont="1" applyFill="1" applyBorder="1" applyAlignment="1"/>
    <xf numFmtId="0" fontId="4" fillId="2" borderId="33" xfId="0" applyFont="1" applyFill="1" applyBorder="1" applyAlignment="1"/>
    <xf numFmtId="0" fontId="4" fillId="2" borderId="34" xfId="0" applyFont="1" applyFill="1" applyBorder="1" applyAlignment="1"/>
    <xf numFmtId="0" fontId="4" fillId="2" borderId="35" xfId="0" applyFont="1" applyFill="1" applyBorder="1" applyAlignment="1"/>
    <xf numFmtId="0" fontId="4" fillId="2" borderId="30" xfId="0" applyFont="1" applyFill="1" applyBorder="1" applyAlignment="1"/>
    <xf numFmtId="0" fontId="4" fillId="2" borderId="31" xfId="0" applyFont="1" applyFill="1" applyBorder="1" applyAlignment="1"/>
    <xf numFmtId="0" fontId="4" fillId="2" borderId="27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left" wrapText="1"/>
    </xf>
    <xf numFmtId="0" fontId="4" fillId="2" borderId="25" xfId="0" applyFont="1" applyFill="1" applyBorder="1" applyAlignment="1"/>
    <xf numFmtId="0" fontId="4" fillId="2" borderId="9" xfId="0" applyFont="1" applyFill="1" applyBorder="1" applyAlignment="1"/>
    <xf numFmtId="0" fontId="4" fillId="2" borderId="29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2">
    <cellStyle name="Milliers" xfId="1" builtinId="3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252015</xdr:colOff>
      <xdr:row>0</xdr:row>
      <xdr:rowOff>137160</xdr:rowOff>
    </xdr:from>
    <xdr:to>
      <xdr:col>3</xdr:col>
      <xdr:colOff>1872015</xdr:colOff>
      <xdr:row>0</xdr:row>
      <xdr:rowOff>1135532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5123" y="137160"/>
          <a:ext cx="1620000" cy="99837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3886200</xdr:colOff>
      <xdr:row>0</xdr:row>
      <xdr:rowOff>171450</xdr:rowOff>
    </xdr:from>
    <xdr:to>
      <xdr:col>2</xdr:col>
      <xdr:colOff>667500</xdr:colOff>
      <xdr:row>0</xdr:row>
      <xdr:rowOff>1169822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171450"/>
          <a:ext cx="1620000" cy="99837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zoomScale="83" zoomScaleNormal="83" workbookViewId="0">
      <selection activeCell="D9" sqref="D9"/>
    </sheetView>
  </sheetViews>
  <sheetFormatPr baseColWidth="10" defaultRowHeight="15" x14ac:dyDescent="0.25"/>
  <cols>
    <col min="1" max="1" width="30.7109375" customWidth="1"/>
    <col min="2" max="3" width="13.85546875" customWidth="1"/>
    <col min="4" max="4" width="58.5703125" customWidth="1"/>
  </cols>
  <sheetData>
    <row r="1" spans="1:6" s="40" customFormat="1" ht="102" customHeight="1" x14ac:dyDescent="0.25">
      <c r="A1" s="54" t="s">
        <v>68</v>
      </c>
      <c r="B1" s="54"/>
      <c r="C1" s="54"/>
      <c r="D1" s="54"/>
    </row>
    <row r="2" spans="1:6" ht="39.75" customHeight="1" x14ac:dyDescent="0.3">
      <c r="A2" s="52" t="s">
        <v>70</v>
      </c>
      <c r="B2" s="53"/>
      <c r="C2" s="53"/>
      <c r="D2" s="53"/>
    </row>
    <row r="3" spans="1:6" x14ac:dyDescent="0.25">
      <c r="A3" s="61" t="s">
        <v>14</v>
      </c>
      <c r="B3" s="61"/>
      <c r="C3" s="2"/>
    </row>
    <row r="4" spans="1:6" x14ac:dyDescent="0.25">
      <c r="A4" s="3" t="s">
        <v>12</v>
      </c>
      <c r="B4" s="39">
        <v>4.8500329999999998</v>
      </c>
      <c r="C4" s="4"/>
    </row>
    <row r="5" spans="1:6" x14ac:dyDescent="0.25">
      <c r="A5" s="3" t="s">
        <v>13</v>
      </c>
      <c r="B5" s="5">
        <v>449</v>
      </c>
      <c r="C5" s="6"/>
    </row>
    <row r="6" spans="1:6" x14ac:dyDescent="0.25">
      <c r="A6" s="3" t="s">
        <v>15</v>
      </c>
      <c r="B6" s="5">
        <v>717</v>
      </c>
      <c r="C6" s="6"/>
    </row>
    <row r="7" spans="1:6" x14ac:dyDescent="0.25">
      <c r="A7" s="3" t="s">
        <v>25</v>
      </c>
      <c r="B7" s="18">
        <f>0.9825*0.092</f>
        <v>9.0389999999999998E-2</v>
      </c>
      <c r="C7" s="6"/>
    </row>
    <row r="8" spans="1:6" x14ac:dyDescent="0.25">
      <c r="A8" s="3" t="s">
        <v>26</v>
      </c>
      <c r="B8" s="18">
        <f>0.9825*0.005</f>
        <v>4.9125000000000002E-3</v>
      </c>
      <c r="C8" s="6"/>
    </row>
    <row r="9" spans="1:6" x14ac:dyDescent="0.25">
      <c r="A9" s="3" t="s">
        <v>27</v>
      </c>
      <c r="B9" s="18">
        <v>0.05</v>
      </c>
      <c r="C9" s="6"/>
    </row>
    <row r="10" spans="1:6" ht="15.75" thickBot="1" x14ac:dyDescent="0.3">
      <c r="A10" s="7"/>
      <c r="B10" s="7"/>
      <c r="C10" s="7"/>
    </row>
    <row r="11" spans="1:6" ht="15.75" thickBot="1" x14ac:dyDescent="0.3">
      <c r="A11" s="56" t="s">
        <v>0</v>
      </c>
      <c r="B11" s="59" t="s">
        <v>1</v>
      </c>
      <c r="C11" s="60"/>
    </row>
    <row r="12" spans="1:6" x14ac:dyDescent="0.25">
      <c r="A12" s="57"/>
      <c r="B12" s="8" t="s">
        <v>2</v>
      </c>
      <c r="C12" s="8" t="s">
        <v>4</v>
      </c>
    </row>
    <row r="13" spans="1:6" ht="15.75" thickBot="1" x14ac:dyDescent="0.3">
      <c r="A13" s="58"/>
      <c r="B13" s="9" t="s">
        <v>3</v>
      </c>
      <c r="C13" s="9" t="s">
        <v>5</v>
      </c>
    </row>
    <row r="14" spans="1:6" ht="15.75" thickBot="1" x14ac:dyDescent="0.3">
      <c r="A14" s="10" t="s">
        <v>6</v>
      </c>
      <c r="B14" s="11">
        <v>2.29</v>
      </c>
      <c r="C14" s="11" t="s">
        <v>7</v>
      </c>
    </row>
    <row r="15" spans="1:6" ht="15.75" thickBot="1" x14ac:dyDescent="0.3">
      <c r="A15" s="10" t="s">
        <v>8</v>
      </c>
      <c r="B15" s="11">
        <v>10.67</v>
      </c>
      <c r="C15" s="11">
        <v>3</v>
      </c>
    </row>
    <row r="16" spans="1:6" ht="15.75" thickBot="1" x14ac:dyDescent="0.3">
      <c r="A16" s="10" t="s">
        <v>9</v>
      </c>
      <c r="B16" s="11">
        <v>15.24</v>
      </c>
      <c r="C16" s="11">
        <v>8</v>
      </c>
      <c r="F16" s="26"/>
    </row>
    <row r="17" spans="1:4" ht="15.75" thickBot="1" x14ac:dyDescent="0.3">
      <c r="A17" s="10" t="s">
        <v>10</v>
      </c>
      <c r="B17" s="11">
        <v>4.57</v>
      </c>
      <c r="C17" s="11">
        <v>6</v>
      </c>
    </row>
    <row r="19" spans="1:4" ht="18.75" x14ac:dyDescent="0.25">
      <c r="A19" s="55" t="s">
        <v>11</v>
      </c>
      <c r="B19" s="55"/>
      <c r="C19" s="55"/>
      <c r="D19" s="55"/>
    </row>
    <row r="20" spans="1:4" ht="153.75" customHeight="1" x14ac:dyDescent="0.25">
      <c r="A20" s="51" t="s">
        <v>69</v>
      </c>
      <c r="B20" s="51"/>
      <c r="C20" s="51"/>
      <c r="D20" s="51"/>
    </row>
    <row r="21" spans="1:4" x14ac:dyDescent="0.25">
      <c r="D21" s="1"/>
    </row>
    <row r="22" spans="1:4" x14ac:dyDescent="0.25">
      <c r="D22" s="1"/>
    </row>
  </sheetData>
  <sheetProtection algorithmName="SHA-512" hashValue="2894+WjkH1/jNYuKloLMW3rOa0RuqJFklcay+00UOefNpZeizdcwj6wwyEpcaJ/nStVDLW701Y+fBo2FlmDDRQ==" saltValue="LsZsIwqH6KgmHZW/iJEbZA==" spinCount="100000" sheet="1" objects="1" scenarios="1" selectLockedCells="1"/>
  <mergeCells count="7">
    <mergeCell ref="A20:D20"/>
    <mergeCell ref="A2:D2"/>
    <mergeCell ref="A1:D1"/>
    <mergeCell ref="A19:D19"/>
    <mergeCell ref="A11:A13"/>
    <mergeCell ref="B11:C11"/>
    <mergeCell ref="A3:B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GridLines="0" tabSelected="1" zoomScale="106" zoomScaleNormal="106" workbookViewId="0">
      <selection activeCell="D13" sqref="D13"/>
    </sheetView>
  </sheetViews>
  <sheetFormatPr baseColWidth="10" defaultRowHeight="15" x14ac:dyDescent="0.25"/>
  <cols>
    <col min="1" max="1" width="58" customWidth="1"/>
    <col min="2" max="2" width="12.42578125" customWidth="1"/>
    <col min="3" max="3" width="58" style="12" customWidth="1"/>
    <col min="5" max="5" width="78.42578125" bestFit="1" customWidth="1"/>
  </cols>
  <sheetData>
    <row r="1" spans="1:5" ht="102" customHeight="1" thickBot="1" x14ac:dyDescent="0.3">
      <c r="A1" s="54" t="s">
        <v>68</v>
      </c>
      <c r="B1" s="54"/>
      <c r="C1" s="54"/>
      <c r="D1" s="54"/>
    </row>
    <row r="2" spans="1:5" ht="19.5" thickBot="1" x14ac:dyDescent="0.35">
      <c r="A2" s="65" t="s">
        <v>16</v>
      </c>
      <c r="B2" s="66"/>
      <c r="C2" s="66"/>
      <c r="D2" s="67"/>
    </row>
    <row r="3" spans="1:5" x14ac:dyDescent="0.25">
      <c r="A3" s="85" t="s">
        <v>50</v>
      </c>
      <c r="B3" s="86"/>
      <c r="C3" s="86"/>
      <c r="D3" s="45"/>
    </row>
    <row r="4" spans="1:5" x14ac:dyDescent="0.25">
      <c r="A4" s="75" t="s">
        <v>49</v>
      </c>
      <c r="B4" s="76"/>
      <c r="C4" s="77"/>
      <c r="D4" s="46"/>
      <c r="E4" s="41" t="str">
        <f>IF(D4&gt;90,"La quotité de temps partiel ne peut être supérieure à 90",IF(AND(D4&lt;&gt;"",D4&lt;50),"La quotité de temps partiel ne peut être inférieure à 50",""))</f>
        <v/>
      </c>
    </row>
    <row r="5" spans="1:5" x14ac:dyDescent="0.25">
      <c r="A5" s="32" t="s">
        <v>62</v>
      </c>
      <c r="B5" s="33"/>
      <c r="C5" s="34"/>
      <c r="D5" s="46"/>
      <c r="E5" s="41" t="str">
        <f>IF(D5=100,"La quotité de temps incomplet doit être inférieure à 100","")</f>
        <v/>
      </c>
    </row>
    <row r="6" spans="1:5" x14ac:dyDescent="0.25">
      <c r="A6" s="68" t="s">
        <v>47</v>
      </c>
      <c r="B6" s="69"/>
      <c r="C6" s="69"/>
      <c r="D6" s="46"/>
    </row>
    <row r="7" spans="1:5" x14ac:dyDescent="0.25">
      <c r="A7" s="68" t="s">
        <v>48</v>
      </c>
      <c r="B7" s="69"/>
      <c r="C7" s="69"/>
      <c r="D7" s="46"/>
    </row>
    <row r="8" spans="1:5" x14ac:dyDescent="0.25">
      <c r="A8" s="68" t="s">
        <v>43</v>
      </c>
      <c r="B8" s="69"/>
      <c r="C8" s="69"/>
      <c r="D8" s="46"/>
    </row>
    <row r="9" spans="1:5" ht="15.75" thickBot="1" x14ac:dyDescent="0.3">
      <c r="A9" s="73" t="s">
        <v>44</v>
      </c>
      <c r="B9" s="74"/>
      <c r="C9" s="74"/>
      <c r="D9" s="47"/>
      <c r="E9" s="42" t="str">
        <f>IF(D9&lt;D24+D28+D32,"Attention ce nombre ne peut être inférieur au nombre d'enfants en garde alterné avec ses ex-conjoints n°2, n°3 et n°4","")</f>
        <v/>
      </c>
    </row>
    <row r="10" spans="1:5" ht="15.75" thickBot="1" x14ac:dyDescent="0.3"/>
    <row r="11" spans="1:5" ht="19.5" thickBot="1" x14ac:dyDescent="0.35">
      <c r="A11" s="65" t="s">
        <v>55</v>
      </c>
      <c r="B11" s="66"/>
      <c r="C11" s="66"/>
      <c r="D11" s="67"/>
    </row>
    <row r="12" spans="1:5" x14ac:dyDescent="0.25">
      <c r="A12" s="78" t="s">
        <v>59</v>
      </c>
      <c r="B12" s="79"/>
      <c r="C12" s="79"/>
      <c r="D12" s="48"/>
      <c r="E12" s="41" t="str">
        <f>IF(D12="NON",IF(D7&lt;&gt;0,"Le couple n'étant pas séparé, l'agent ne peut pas avoir d'enfant en garde alternée","Veuillez ne rien saisir dans les cellules D17 à D20 et D18 est déduit"), "")</f>
        <v/>
      </c>
    </row>
    <row r="13" spans="1:5" x14ac:dyDescent="0.25">
      <c r="A13" s="78" t="s">
        <v>56</v>
      </c>
      <c r="B13" s="79"/>
      <c r="C13" s="79"/>
      <c r="D13" s="48"/>
      <c r="E13" s="41"/>
    </row>
    <row r="14" spans="1:5" x14ac:dyDescent="0.25">
      <c r="A14" s="87" t="s">
        <v>57</v>
      </c>
      <c r="B14" s="88"/>
      <c r="C14" s="88"/>
      <c r="D14" s="46"/>
    </row>
    <row r="15" spans="1:5" x14ac:dyDescent="0.25">
      <c r="A15" s="75" t="s">
        <v>49</v>
      </c>
      <c r="B15" s="76"/>
      <c r="C15" s="77"/>
      <c r="D15" s="46"/>
      <c r="E15" s="41" t="str">
        <f>IF(D15&gt;90,"La quotité de temps partiel ne peut être supérieure à 90",IF(AND(D15&lt;&gt;"",D15&lt;50),"La quotité de temps partiel ne peut être inférieure à 50",""))</f>
        <v/>
      </c>
    </row>
    <row r="16" spans="1:5" x14ac:dyDescent="0.25">
      <c r="A16" s="32" t="s">
        <v>62</v>
      </c>
      <c r="B16" s="33"/>
      <c r="C16" s="34"/>
      <c r="D16" s="46"/>
      <c r="E16" s="41" t="str">
        <f>IF(D16=100,"La quotité de temps incomplet doit être inférieure à 100","")</f>
        <v/>
      </c>
    </row>
    <row r="17" spans="1:4" x14ac:dyDescent="0.25">
      <c r="A17" s="68" t="s">
        <v>46</v>
      </c>
      <c r="B17" s="69"/>
      <c r="C17" s="69"/>
      <c r="D17" s="46"/>
    </row>
    <row r="18" spans="1:4" x14ac:dyDescent="0.25">
      <c r="A18" s="68" t="s">
        <v>45</v>
      </c>
      <c r="B18" s="69"/>
      <c r="C18" s="69"/>
      <c r="D18" s="29">
        <f>IF(D12="OUI",D7,0)</f>
        <v>0</v>
      </c>
    </row>
    <row r="19" spans="1:4" x14ac:dyDescent="0.25">
      <c r="A19" s="87" t="s">
        <v>41</v>
      </c>
      <c r="B19" s="88"/>
      <c r="C19" s="88"/>
      <c r="D19" s="46"/>
    </row>
    <row r="20" spans="1:4" ht="15.75" thickBot="1" x14ac:dyDescent="0.3">
      <c r="A20" s="80" t="s">
        <v>42</v>
      </c>
      <c r="B20" s="81"/>
      <c r="C20" s="81"/>
      <c r="D20" s="49"/>
    </row>
    <row r="21" spans="1:4" ht="15.75" thickBot="1" x14ac:dyDescent="0.3"/>
    <row r="22" spans="1:4" ht="19.5" thickBot="1" x14ac:dyDescent="0.35">
      <c r="A22" s="65" t="s">
        <v>37</v>
      </c>
      <c r="B22" s="66"/>
      <c r="C22" s="66"/>
      <c r="D22" s="67"/>
    </row>
    <row r="23" spans="1:4" x14ac:dyDescent="0.25">
      <c r="A23" s="68" t="s">
        <v>46</v>
      </c>
      <c r="B23" s="69"/>
      <c r="C23" s="69"/>
      <c r="D23" s="50"/>
    </row>
    <row r="24" spans="1:4" ht="15.75" thickBot="1" x14ac:dyDescent="0.3">
      <c r="A24" s="70" t="s">
        <v>45</v>
      </c>
      <c r="B24" s="71"/>
      <c r="C24" s="72"/>
      <c r="D24" s="47"/>
    </row>
    <row r="25" spans="1:4" ht="15.75" thickBot="1" x14ac:dyDescent="0.3"/>
    <row r="26" spans="1:4" ht="19.5" thickBot="1" x14ac:dyDescent="0.35">
      <c r="A26" s="65" t="s">
        <v>38</v>
      </c>
      <c r="B26" s="66"/>
      <c r="C26" s="66"/>
      <c r="D26" s="67"/>
    </row>
    <row r="27" spans="1:4" x14ac:dyDescent="0.25">
      <c r="A27" s="68" t="s">
        <v>46</v>
      </c>
      <c r="B27" s="69"/>
      <c r="C27" s="69"/>
      <c r="D27" s="50"/>
    </row>
    <row r="28" spans="1:4" ht="15.75" thickBot="1" x14ac:dyDescent="0.3">
      <c r="A28" s="73" t="s">
        <v>45</v>
      </c>
      <c r="B28" s="74"/>
      <c r="C28" s="74"/>
      <c r="D28" s="47"/>
    </row>
    <row r="29" spans="1:4" ht="15.75" thickBot="1" x14ac:dyDescent="0.3"/>
    <row r="30" spans="1:4" ht="19.5" thickBot="1" x14ac:dyDescent="0.35">
      <c r="A30" s="65" t="s">
        <v>60</v>
      </c>
      <c r="B30" s="66"/>
      <c r="C30" s="66"/>
      <c r="D30" s="67"/>
    </row>
    <row r="31" spans="1:4" x14ac:dyDescent="0.25">
      <c r="A31" s="68" t="s">
        <v>46</v>
      </c>
      <c r="B31" s="69"/>
      <c r="C31" s="69"/>
      <c r="D31" s="50"/>
    </row>
    <row r="32" spans="1:4" ht="15.75" thickBot="1" x14ac:dyDescent="0.3">
      <c r="A32" s="73" t="s">
        <v>45</v>
      </c>
      <c r="B32" s="74"/>
      <c r="C32" s="74"/>
      <c r="D32" s="47"/>
    </row>
    <row r="33" spans="1:5" ht="15.75" thickBot="1" x14ac:dyDescent="0.3"/>
    <row r="34" spans="1:5" ht="20.25" thickTop="1" thickBot="1" x14ac:dyDescent="0.35">
      <c r="A34" s="82" t="s">
        <v>17</v>
      </c>
      <c r="B34" s="83"/>
      <c r="C34" s="82" t="s">
        <v>35</v>
      </c>
      <c r="D34" s="83"/>
    </row>
    <row r="35" spans="1:5" x14ac:dyDescent="0.25">
      <c r="A35" s="62" t="s">
        <v>19</v>
      </c>
      <c r="B35" s="63"/>
      <c r="C35" s="62" t="s">
        <v>19</v>
      </c>
      <c r="D35" s="63"/>
    </row>
    <row r="36" spans="1:5" x14ac:dyDescent="0.25">
      <c r="A36" s="13" t="s">
        <v>20</v>
      </c>
      <c r="B36" s="14">
        <f>D6+D7+D8+D9+D17+D23+D27+D31</f>
        <v>0</v>
      </c>
      <c r="C36" s="13" t="s">
        <v>20</v>
      </c>
      <c r="D36" s="14" t="str">
        <f>IF(OR(D13="NON",D13="",B51+B56+B61&lt;&gt;0),"SO",D6+D7+D17+D19+D20)</f>
        <v>SO</v>
      </c>
    </row>
    <row r="37" spans="1:5" x14ac:dyDescent="0.25">
      <c r="A37" s="13" t="s">
        <v>51</v>
      </c>
      <c r="B37" s="27">
        <f>IF(B66+B67&lt;&gt;0,B66+B67,"")</f>
        <v>1</v>
      </c>
      <c r="C37" s="13" t="s">
        <v>51</v>
      </c>
      <c r="D37" s="27" t="str">
        <f>IF(OR(D13="NON",D13="",B51+B56+B61&lt;&gt;0),"SO",IF(D66+D67&lt;&gt;0,D66+D67,""))</f>
        <v>SO</v>
      </c>
    </row>
    <row r="38" spans="1:5" x14ac:dyDescent="0.25">
      <c r="A38" s="13" t="s">
        <v>63</v>
      </c>
      <c r="B38" s="27" t="str">
        <f>IF(D5="","",D5/100)</f>
        <v/>
      </c>
      <c r="C38" s="13" t="s">
        <v>63</v>
      </c>
      <c r="D38" s="27" t="str">
        <f>IF(OR(D13="NON",D13="",B51+B56+B61&lt;&gt;0),"SO",IF(D16="","",D16/100))</f>
        <v>SO</v>
      </c>
    </row>
    <row r="39" spans="1:5" x14ac:dyDescent="0.25">
      <c r="A39" s="13" t="s">
        <v>21</v>
      </c>
      <c r="B39" s="28">
        <f>IF(B36=0,0,IF(B38="",IF(D3*B37&lt;Notice!B5,Notice!B5,IF(D3*B37&gt;Notice!B6,Notice!B6,D3*B37)),D3*B38))</f>
        <v>0</v>
      </c>
      <c r="C39" s="13" t="s">
        <v>21</v>
      </c>
      <c r="D39" s="28" t="str">
        <f>IF(OR(D13="NON",D13="",B51+B56+B61&lt;&gt;0),"SO",IF(D13="OUI",IF(D36=0,0,IF(D38="",IF(D14*D37&lt;Notice!B5,Notice!B5,IF(D14*D37&gt;Notice!B6,Notice!B6,D14*D37)),D14*D38)),0))</f>
        <v>SO</v>
      </c>
    </row>
    <row r="40" spans="1:5" x14ac:dyDescent="0.25">
      <c r="A40" s="13" t="s">
        <v>18</v>
      </c>
      <c r="B40" s="19">
        <f>SUM(B68:B74)</f>
        <v>0</v>
      </c>
      <c r="C40" s="13" t="s">
        <v>18</v>
      </c>
      <c r="D40" s="19" t="str">
        <f>IF(OR(D13="NON",D13="",B51+B56+B61&lt;&gt;0),"SO",SUM(D68:D74))</f>
        <v>SO</v>
      </c>
    </row>
    <row r="41" spans="1:5" x14ac:dyDescent="0.25">
      <c r="A41" s="13" t="s">
        <v>22</v>
      </c>
      <c r="B41" s="17">
        <f>IF(D12="NON",D6+D8+(0.5*D9),D6+(0.5*D7)+D8+(0.5*D9))</f>
        <v>0</v>
      </c>
      <c r="C41" s="13" t="s">
        <v>22</v>
      </c>
      <c r="D41" s="14" t="str">
        <f>IF(OR(D12="NON",D13="",B51+B56+B61&lt;&gt;0),"SO",IF(D13="OUI",D6+0.5*D7,0))</f>
        <v>SO</v>
      </c>
    </row>
    <row r="42" spans="1:5" x14ac:dyDescent="0.25">
      <c r="A42" s="13" t="s">
        <v>23</v>
      </c>
      <c r="B42" s="19">
        <f>IF(B36=0,0,(B41/B36)*B40)</f>
        <v>0</v>
      </c>
      <c r="C42" s="13" t="s">
        <v>23</v>
      </c>
      <c r="D42" s="21" t="str">
        <f>IF(OR(D13="NON",D13="",B51+B56+B61&lt;&gt;0),"SO",IF(D36=0,0,(D41/D36)*D40))</f>
        <v>SO</v>
      </c>
    </row>
    <row r="43" spans="1:5" x14ac:dyDescent="0.25">
      <c r="A43" s="13" t="s">
        <v>30</v>
      </c>
      <c r="B43" s="19">
        <f>(B42*Notice!B7)+(B42*Notice!B8)+(B42*Notice!B9)</f>
        <v>0</v>
      </c>
      <c r="C43" s="13" t="s">
        <v>30</v>
      </c>
      <c r="D43" s="21" t="str">
        <f>IF(OR(D13="NON",D13="",B51+B56+B61&lt;&gt;0),"SO",(D42*Notice!B7)+(D42*Notice!B8)+(D42*Notice!B9))</f>
        <v>SO</v>
      </c>
    </row>
    <row r="44" spans="1:5" ht="15.75" thickBot="1" x14ac:dyDescent="0.3">
      <c r="A44" s="15" t="s">
        <v>24</v>
      </c>
      <c r="B44" s="20">
        <f>B42-B43</f>
        <v>0</v>
      </c>
      <c r="C44" s="15" t="s">
        <v>24</v>
      </c>
      <c r="D44" s="23" t="str">
        <f>IF(OR(D13="NON",D13="",B51+B56+B61&lt;&gt;0),"SO",D42-D43)</f>
        <v>SO</v>
      </c>
    </row>
    <row r="45" spans="1:5" x14ac:dyDescent="0.25">
      <c r="A45" s="62" t="s">
        <v>36</v>
      </c>
      <c r="B45" s="63"/>
      <c r="C45" s="62" t="s">
        <v>36</v>
      </c>
      <c r="D45" s="63"/>
    </row>
    <row r="46" spans="1:5" x14ac:dyDescent="0.25">
      <c r="A46" s="13" t="s">
        <v>31</v>
      </c>
      <c r="B46" s="14">
        <f>D17+0.5*D18</f>
        <v>0</v>
      </c>
      <c r="C46" s="13" t="s">
        <v>31</v>
      </c>
      <c r="D46" s="14" t="str">
        <f>IF(OR(D13="NON",D13="",B51+B56+B61&lt;&gt;0),"SO",D17+0.5*D18+D19+0.5*D20)</f>
        <v>SO</v>
      </c>
      <c r="E46" s="44" t="str">
        <f>IF(D46="SO","",IF(D41+D46 =D36,"","Une demi-part du SFT total pourra être versée à un (ou aux) ex-conjoint(s) du conjoint ou ex-conjoint n°1 partageant la garde alternée de l’enfant commun"))</f>
        <v/>
      </c>
    </row>
    <row r="47" spans="1:5" x14ac:dyDescent="0.25">
      <c r="A47" s="13" t="s">
        <v>34</v>
      </c>
      <c r="B47" s="21">
        <f>IF(B46=0,0,(B46/B36)*B40)</f>
        <v>0</v>
      </c>
      <c r="C47" s="13" t="s">
        <v>34</v>
      </c>
      <c r="D47" s="21" t="str">
        <f>IF(OR(D13="NON",D13="",B51+B56+B61&lt;&gt;0),"SO",IF(D46=0,0,IF(D36=0,0,D40-D42)))</f>
        <v>SO</v>
      </c>
    </row>
    <row r="48" spans="1:5" x14ac:dyDescent="0.25">
      <c r="A48" s="13" t="s">
        <v>33</v>
      </c>
      <c r="B48" s="19">
        <f>(B47*Notice!B7)+(B47*Notice!B8)+(B47*Notice!B9)</f>
        <v>0</v>
      </c>
      <c r="C48" s="13" t="s">
        <v>33</v>
      </c>
      <c r="D48" s="19" t="str">
        <f>IF(OR(D13="NON",D13="",B51+B56+B61&lt;&gt;0),"SO",IF(D46=0,0,(D47*Notice!B7)+(D47*Notice!B8)+(D47*Notice!B9)))</f>
        <v>SO</v>
      </c>
    </row>
    <row r="49" spans="1:5" ht="15.75" thickBot="1" x14ac:dyDescent="0.3">
      <c r="A49" s="16" t="s">
        <v>32</v>
      </c>
      <c r="B49" s="22">
        <f>B47-B48</f>
        <v>0</v>
      </c>
      <c r="C49" s="16" t="s">
        <v>32</v>
      </c>
      <c r="D49" s="22" t="str">
        <f>IF(OR(D13="NON",D13="",B51+B56+B61&lt;&gt;0),"SO",IF(D46=0,0,D47-D48))</f>
        <v>SO</v>
      </c>
    </row>
    <row r="50" spans="1:5" ht="15.75" thickTop="1" x14ac:dyDescent="0.25">
      <c r="A50" s="62" t="s">
        <v>39</v>
      </c>
      <c r="B50" s="63"/>
      <c r="C50" s="43" t="str">
        <f>IF(D39=Notice!B5,"L'indice retenu pour l'agent est l'indice plancher =&gt; dans la zone NJOUR du mouvement 03 saisir TP", IF(D36=1, "le nombre d'enfants retenu est 1 =&gt; dans la zone NJOUR du mouvement 03 saisir TP",""))</f>
        <v/>
      </c>
      <c r="D50" s="30"/>
      <c r="E50" s="30"/>
    </row>
    <row r="51" spans="1:5" x14ac:dyDescent="0.25">
      <c r="A51" s="13" t="s">
        <v>58</v>
      </c>
      <c r="B51" s="14">
        <f>D23+0.5*D24</f>
        <v>0</v>
      </c>
      <c r="C51" s="24"/>
      <c r="D51" s="24"/>
    </row>
    <row r="52" spans="1:5" x14ac:dyDescent="0.25">
      <c r="A52" s="13" t="s">
        <v>52</v>
      </c>
      <c r="B52" s="21">
        <f>IF(B51=0,0,(B51/B36)*B40)</f>
        <v>0</v>
      </c>
      <c r="C52" s="24"/>
      <c r="D52" s="25"/>
    </row>
    <row r="53" spans="1:5" x14ac:dyDescent="0.25">
      <c r="A53" s="13" t="s">
        <v>53</v>
      </c>
      <c r="B53" s="19">
        <f>(B52*Notice!B7)+(B52*Notice!B8)+(B52*Notice!B9)</f>
        <v>0</v>
      </c>
      <c r="C53" s="24"/>
      <c r="D53" s="25"/>
    </row>
    <row r="54" spans="1:5" ht="15.75" thickBot="1" x14ac:dyDescent="0.3">
      <c r="A54" s="16" t="s">
        <v>54</v>
      </c>
      <c r="B54" s="22">
        <f>B52-B53</f>
        <v>0</v>
      </c>
      <c r="C54" s="24"/>
      <c r="D54" s="25"/>
    </row>
    <row r="55" spans="1:5" ht="15.75" thickTop="1" x14ac:dyDescent="0.25">
      <c r="A55" s="62" t="s">
        <v>40</v>
      </c>
      <c r="B55" s="63"/>
      <c r="C55" s="64"/>
      <c r="D55" s="64"/>
    </row>
    <row r="56" spans="1:5" x14ac:dyDescent="0.25">
      <c r="A56" s="13" t="s">
        <v>58</v>
      </c>
      <c r="B56" s="14">
        <f>D27+0.5*D28</f>
        <v>0</v>
      </c>
      <c r="C56" s="24"/>
      <c r="D56" s="24"/>
    </row>
    <row r="57" spans="1:5" x14ac:dyDescent="0.25">
      <c r="A57" s="13" t="s">
        <v>52</v>
      </c>
      <c r="B57" s="21">
        <f>IF(B56=0,0,(B56/B36)*B40)</f>
        <v>0</v>
      </c>
      <c r="C57" s="24"/>
      <c r="D57" s="25"/>
    </row>
    <row r="58" spans="1:5" x14ac:dyDescent="0.25">
      <c r="A58" s="13" t="s">
        <v>53</v>
      </c>
      <c r="B58" s="19">
        <f>(B57*Notice!B7)+(B57*Notice!B8)+(B57*Notice!B9)</f>
        <v>0</v>
      </c>
      <c r="C58" s="24"/>
      <c r="D58" s="25"/>
    </row>
    <row r="59" spans="1:5" ht="15.75" thickBot="1" x14ac:dyDescent="0.3">
      <c r="A59" s="16" t="s">
        <v>54</v>
      </c>
      <c r="B59" s="22">
        <f>B57-B58</f>
        <v>0</v>
      </c>
      <c r="C59" s="24"/>
      <c r="D59" s="25"/>
    </row>
    <row r="60" spans="1:5" ht="15.75" thickTop="1" x14ac:dyDescent="0.25">
      <c r="A60" s="62" t="s">
        <v>61</v>
      </c>
      <c r="B60" s="63"/>
      <c r="C60" s="64"/>
      <c r="D60" s="64"/>
    </row>
    <row r="61" spans="1:5" x14ac:dyDescent="0.25">
      <c r="A61" s="13" t="s">
        <v>58</v>
      </c>
      <c r="B61" s="14">
        <f>D31+0.5*D32</f>
        <v>0</v>
      </c>
      <c r="C61" s="24"/>
      <c r="D61" s="24"/>
    </row>
    <row r="62" spans="1:5" x14ac:dyDescent="0.25">
      <c r="A62" s="13" t="s">
        <v>52</v>
      </c>
      <c r="B62" s="21">
        <f>IF(B61=0,0,(B61/B36)*B40)</f>
        <v>0</v>
      </c>
      <c r="C62" s="24"/>
      <c r="D62" s="25"/>
    </row>
    <row r="63" spans="1:5" x14ac:dyDescent="0.25">
      <c r="A63" s="13" t="s">
        <v>53</v>
      </c>
      <c r="B63" s="19">
        <f>(B62*Notice!B7)+(B62*Notice!B8)+(B62*Notice!B9)</f>
        <v>0</v>
      </c>
      <c r="C63" s="24"/>
      <c r="D63" s="25"/>
    </row>
    <row r="64" spans="1:5" ht="15.75" thickBot="1" x14ac:dyDescent="0.3">
      <c r="A64" s="16" t="s">
        <v>54</v>
      </c>
      <c r="B64" s="22">
        <f>B62-B63</f>
        <v>0</v>
      </c>
      <c r="C64" s="24"/>
      <c r="D64" s="25"/>
    </row>
    <row r="65" spans="1:4" ht="32.25" customHeight="1" thickTop="1" x14ac:dyDescent="0.25">
      <c r="A65" s="84" t="str">
        <f>IF(B39=Notice!B5,"L'indice retenu pour l'agent est l'indice plancher =&gt; dans la zone NJOUR du mouvement 03 saisir TP", IF(B36=1, "le nombre d'enfants retenu est 1 =&gt; dans la zone NJOUR du mouvement 03 saisir TP",""))</f>
        <v/>
      </c>
      <c r="B65" s="84"/>
    </row>
    <row r="66" spans="1:4" s="31" customFormat="1" hidden="1" x14ac:dyDescent="0.25">
      <c r="A66" s="35" t="s">
        <v>64</v>
      </c>
      <c r="B66" s="36">
        <f>IF(AND(D4="",D5=""),1, IF(AND(D4&lt;&gt;"",OR(D4&lt;80,D4&gt;90)),D4/100,0))</f>
        <v>1</v>
      </c>
      <c r="C66" s="35" t="s">
        <v>66</v>
      </c>
      <c r="D66" s="36">
        <f>IF(AND(D15="",D16=""),1, IF(AND(D15&lt;&gt;"",OR(D15&lt;80,D15&gt;90)),D15/100,0))</f>
        <v>1</v>
      </c>
    </row>
    <row r="67" spans="1:4" s="31" customFormat="1" hidden="1" x14ac:dyDescent="0.25">
      <c r="A67" s="35" t="s">
        <v>64</v>
      </c>
      <c r="B67" s="36">
        <f>IF(AND(D4&gt;=80,D4&lt;=90),((D4*4/7)+40)/100,0)</f>
        <v>0</v>
      </c>
      <c r="C67" s="35" t="s">
        <v>66</v>
      </c>
      <c r="D67" s="36">
        <f>IF(AND(D15&gt;=80,D15&lt;=90),((D15*4/7)+40)/100,0)</f>
        <v>0</v>
      </c>
    </row>
    <row r="68" spans="1:4" hidden="1" x14ac:dyDescent="0.25">
      <c r="A68" s="37" t="s">
        <v>65</v>
      </c>
      <c r="B68" s="38">
        <f>IF(B36=0,0,IF(B36=1,Notice!B14,0))</f>
        <v>0</v>
      </c>
      <c r="C68" s="37" t="s">
        <v>67</v>
      </c>
      <c r="D68" s="38">
        <f>IF(D36=0,0,IF(D36=1,Notice!B14,0))</f>
        <v>0</v>
      </c>
    </row>
    <row r="69" spans="1:4" hidden="1" x14ac:dyDescent="0.25">
      <c r="A69" s="37" t="s">
        <v>65</v>
      </c>
      <c r="B69" s="38">
        <f>IF(AND(B36=2,B37&lt;&gt;""),IF(B39=Notice!B5,Notice!B15+B39*Notice!B4*Notice!C15/100,B37*Notice!B15+B39*Notice!B4*Notice!C15/100),0)</f>
        <v>0</v>
      </c>
      <c r="C69" s="37" t="s">
        <v>67</v>
      </c>
      <c r="D69" s="38">
        <f>IF(AND(D36=2,D37&lt;&gt;"",D39&lt;&gt;0),IF(D39=Notice!B5,Notice!B15+D39*Notice!B4*Notice!C15/100,D37*Notice!B15+D39*Notice!B4*Notice!C15/100),0)</f>
        <v>0</v>
      </c>
    </row>
    <row r="70" spans="1:4" hidden="1" x14ac:dyDescent="0.25">
      <c r="A70" s="37" t="s">
        <v>65</v>
      </c>
      <c r="B70" s="38">
        <f>IF(AND(B36=3,B37&lt;&gt;""),IF(B39=Notice!B5,Notice!B16+B39*Notice!B4*Notice!C16/100,B37*Notice!B16+B39*Notice!B4*Notice!C16/100),0)</f>
        <v>0</v>
      </c>
      <c r="C70" s="37" t="s">
        <v>67</v>
      </c>
      <c r="D70" s="38">
        <f>IF(AND(D36=3,D37&lt;&gt;"",D39&lt;&gt;0),IF(D39=Notice!B5,Notice!B16+D39*Notice!B4*Notice!C16/100,D37*Notice!B16+D39*Notice!B4*Notice!C16/100),0)</f>
        <v>0</v>
      </c>
    </row>
    <row r="71" spans="1:4" hidden="1" x14ac:dyDescent="0.25">
      <c r="A71" s="37" t="s">
        <v>65</v>
      </c>
      <c r="B71" s="38">
        <f>IF(AND(B36&gt;3,B37&lt;&gt;""),IF(B39=Notice!B5,(Notice!B16+B39*Notice!B4*Notice!C16/100)+((B36-3)*Notice!B17)+((B36-3)*Notice!B4*B39*Notice!C17/100),(B37*Notice!B16+B39*Notice!B4*Notice!C16/100)+((B36-3)*B37*Notice!B17)+((B36-3)*Notice!B4*B39*Notice!C17/100)),0)</f>
        <v>0</v>
      </c>
      <c r="C71" s="37" t="s">
        <v>67</v>
      </c>
      <c r="D71" s="38" t="e">
        <f>IF(AND(D36&gt;3,D37&lt;&gt;"",D39&lt;&gt;0),IF(D39=Notice!B5,(Notice!B16+D39*Notice!B4*Notice!C16/100)+((D36-3)*Notice!B17)+((D36-3)*D39*Notice!B4*Notice!C17/100),(D37*Notice!B16+D39*Notice!B4*Notice!C16/100)+((D36-3)*D37*Notice!B17)+((D36-3)*D39*Notice!B4*Notice!C17/100)),0)</f>
        <v>#VALUE!</v>
      </c>
    </row>
    <row r="72" spans="1:4" hidden="1" x14ac:dyDescent="0.25">
      <c r="A72" s="37" t="s">
        <v>65</v>
      </c>
      <c r="B72" s="38">
        <f>IF(AND(B36=2,B38&lt;&gt;""),B38*Notice!B15+B39*Notice!B4*Notice!C15/100,0)</f>
        <v>0</v>
      </c>
      <c r="C72" s="37" t="s">
        <v>67</v>
      </c>
      <c r="D72" s="38">
        <f>IF(AND(D36=2,D38&lt;&gt;"",D39&lt;&gt;0),D38*Notice!B15+D39*Notice!B4*Notice!C15/100,0)</f>
        <v>0</v>
      </c>
    </row>
    <row r="73" spans="1:4" hidden="1" x14ac:dyDescent="0.25">
      <c r="A73" s="37" t="s">
        <v>65</v>
      </c>
      <c r="B73" s="38">
        <f>IF(AND(B36=3,B38&lt;&gt;""),B38*Notice!B16+B39*Notice!B4*Notice!C16/100,0)</f>
        <v>0</v>
      </c>
      <c r="C73" s="37" t="s">
        <v>67</v>
      </c>
      <c r="D73" s="38">
        <f>IF(AND(D36=3,D38&lt;&gt;"",D39&lt;&gt;0),D38*Notice!B16+D39*Notice!B4*Notice!C16/100,0)</f>
        <v>0</v>
      </c>
    </row>
    <row r="74" spans="1:4" hidden="1" x14ac:dyDescent="0.25">
      <c r="A74" s="37" t="s">
        <v>65</v>
      </c>
      <c r="B74" s="38">
        <f>IF(AND(B36&gt;3,B38&lt;&gt;""),(B38*Notice!B16+B39*Notice!B4*Notice!C16/100)+((B36-3)*B38*Notice!B17)+((B36-3)*B39*Notice!B4*Notice!C17/100),0)</f>
        <v>0</v>
      </c>
      <c r="C74" s="37" t="s">
        <v>67</v>
      </c>
      <c r="D74" s="38" t="e">
        <f>IF(AND(D36&gt;3,D38&lt;&gt;"",D39&lt;&gt;0),(D38*Notice!B16+D39*Notice!B4*Notice!C16/100) + ((D36-3)*D38*Notice!B17) + ((D36-3)*D39*Notice!B4*Notice!C17/100),0)</f>
        <v>#VALUE!</v>
      </c>
    </row>
  </sheetData>
  <sheetProtection algorithmName="SHA-512" hashValue="PKGdMVN0NbINrdeVvC5zt8NrFWGsdDCid0wwvk3j8mn+G8p/pMaPi3ybd33MsXzKgNj8MtfBSTtC+52+jKS6Ew==" saltValue="v4QHzoWQ1ZNh0avjYzMESw==" spinCount="100000" sheet="1" objects="1" scenarios="1" selectLockedCells="1"/>
  <mergeCells count="38">
    <mergeCell ref="A60:B60"/>
    <mergeCell ref="C60:D60"/>
    <mergeCell ref="A65:B65"/>
    <mergeCell ref="A9:C9"/>
    <mergeCell ref="A2:D2"/>
    <mergeCell ref="A3:C3"/>
    <mergeCell ref="A6:C6"/>
    <mergeCell ref="A7:C7"/>
    <mergeCell ref="A8:C8"/>
    <mergeCell ref="A4:C4"/>
    <mergeCell ref="A13:C13"/>
    <mergeCell ref="A14:C14"/>
    <mergeCell ref="A19:C19"/>
    <mergeCell ref="A11:D11"/>
    <mergeCell ref="A17:C17"/>
    <mergeCell ref="A18:C18"/>
    <mergeCell ref="A32:C32"/>
    <mergeCell ref="A15:C15"/>
    <mergeCell ref="A12:C12"/>
    <mergeCell ref="A20:C20"/>
    <mergeCell ref="A34:B34"/>
    <mergeCell ref="C34:D34"/>
    <mergeCell ref="A1:D1"/>
    <mergeCell ref="A50:B50"/>
    <mergeCell ref="A55:B55"/>
    <mergeCell ref="C55:D55"/>
    <mergeCell ref="A22:D22"/>
    <mergeCell ref="A23:C23"/>
    <mergeCell ref="A24:C24"/>
    <mergeCell ref="A26:D26"/>
    <mergeCell ref="A27:C27"/>
    <mergeCell ref="A28:C28"/>
    <mergeCell ref="A45:B45"/>
    <mergeCell ref="C45:D45"/>
    <mergeCell ref="A35:B35"/>
    <mergeCell ref="C35:D35"/>
    <mergeCell ref="A30:D30"/>
    <mergeCell ref="A31:C31"/>
  </mergeCells>
  <conditionalFormatting sqref="D9">
    <cfRule type="expression" dxfId="11" priority="17">
      <formula>IF(D9&lt;D24+D28+D32,TRUE,FALSE)</formula>
    </cfRule>
  </conditionalFormatting>
  <conditionalFormatting sqref="D18">
    <cfRule type="expression" priority="16">
      <formula>IF(D7=0,0,D7)</formula>
    </cfRule>
  </conditionalFormatting>
  <conditionalFormatting sqref="D4 D15">
    <cfRule type="expression" dxfId="10" priority="15">
      <formula>IF(OR(D4&gt;90,AND(D4&lt;&gt;"",D4&lt;50)),1,0)</formula>
    </cfRule>
  </conditionalFormatting>
  <conditionalFormatting sqref="D5 D16">
    <cfRule type="expression" dxfId="9" priority="14">
      <formula>IF(D5=100,1,0)</formula>
    </cfRule>
  </conditionalFormatting>
  <conditionalFormatting sqref="E4">
    <cfRule type="expression" dxfId="8" priority="13">
      <formula>"SI(OU(D4&gt;90;ET(D4&lt;&gt;"""";D4&lt;50)))"</formula>
    </cfRule>
  </conditionalFormatting>
  <conditionalFormatting sqref="E5">
    <cfRule type="expression" dxfId="7" priority="12">
      <formula>"SI(D5=100)"</formula>
    </cfRule>
  </conditionalFormatting>
  <conditionalFormatting sqref="E9">
    <cfRule type="expression" dxfId="6" priority="11">
      <formula>"SI(D9&lt;D24+D28+D32)"</formula>
    </cfRule>
  </conditionalFormatting>
  <conditionalFormatting sqref="E15">
    <cfRule type="expression" dxfId="5" priority="9">
      <formula>"SI(OU(D15&gt;90;ET(D15&lt;&gt;"""";D15&lt;50)))"</formula>
    </cfRule>
  </conditionalFormatting>
  <conditionalFormatting sqref="E16">
    <cfRule type="expression" dxfId="4" priority="8">
      <formula>"SI(D16=100)"</formula>
    </cfRule>
  </conditionalFormatting>
  <conditionalFormatting sqref="E12">
    <cfRule type="expression" dxfId="3" priority="7">
      <formula>"SI(D5=100)"</formula>
    </cfRule>
  </conditionalFormatting>
  <conditionalFormatting sqref="E13">
    <cfRule type="expression" dxfId="2" priority="6">
      <formula>"SI(D5=100)"</formula>
    </cfRule>
  </conditionalFormatting>
  <conditionalFormatting sqref="C50">
    <cfRule type="expression" dxfId="1" priority="5">
      <formula>"SI(OU(D39=Notice!B5;D36=1))"</formula>
    </cfRule>
  </conditionalFormatting>
  <conditionalFormatting sqref="A65:B65">
    <cfRule type="expression" dxfId="0" priority="1">
      <formula>"SI(OU5B39=Notice!B5;B36=1))"</formula>
    </cfRule>
  </conditionalFormatting>
  <dataValidations count="5">
    <dataValidation type="list" allowBlank="1" showInputMessage="1" showErrorMessage="1" sqref="D12">
      <formula1>"OUI,NON"</formula1>
    </dataValidation>
    <dataValidation type="custom" allowBlank="1" showInputMessage="1" showErrorMessage="1" errorTitle="ne pas saisir" error="La quotité de temps incomplet ne doit pas être saisie si la quotité de temps partiel est renseignée" sqref="D16">
      <formula1>IF(D15&lt;&gt;"",D16="",)</formula1>
    </dataValidation>
    <dataValidation type="custom" allowBlank="1" showInputMessage="1" showErrorMessage="1" errorTitle="Ne pas saisir" error="La quotité de temps incomplet ne doit pas être saisie si la quotité de temps partiel est renseignée" sqref="D5">
      <formula1>IF(D4&lt;&gt;"",D5="",)</formula1>
    </dataValidation>
    <dataValidation type="custom" allowBlank="1" showInputMessage="1" showErrorMessage="1" errorTitle="Ne pas saisir" error="La quotité de temps partiel ne doit pas être saisie si la quotité de temps incomplet est renseignée" sqref="D4">
      <formula1>IF(D5&lt;&gt;"",D4="",)</formula1>
    </dataValidation>
    <dataValidation type="custom" allowBlank="1" showInputMessage="1" showErrorMessage="1" errorTitle="ne pas saisir" error="La quotité de temps partiel ne doit pas être saisie si la quotité de temps incomplet est renseignée" sqref="D15">
      <formula1>IF(D16&lt;&gt;"",D15="",)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Liste!$A$1:$A$2</xm:f>
          </x14:formula1>
          <xm:sqref>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workbookViewId="0">
      <selection activeCell="I18" sqref="I18"/>
    </sheetView>
  </sheetViews>
  <sheetFormatPr baseColWidth="10" defaultRowHeight="15" x14ac:dyDescent="0.25"/>
  <sheetData>
    <row r="1" spans="1:2" x14ac:dyDescent="0.25">
      <c r="A1" t="s">
        <v>28</v>
      </c>
      <c r="B1">
        <v>50</v>
      </c>
    </row>
    <row r="2" spans="1:2" x14ac:dyDescent="0.25">
      <c r="A2" t="s">
        <v>29</v>
      </c>
      <c r="B2">
        <v>60</v>
      </c>
    </row>
    <row r="3" spans="1:2" x14ac:dyDescent="0.25">
      <c r="B3">
        <v>70</v>
      </c>
    </row>
    <row r="4" spans="1:2" x14ac:dyDescent="0.25">
      <c r="B4">
        <v>80</v>
      </c>
    </row>
    <row r="5" spans="1:2" x14ac:dyDescent="0.25">
      <c r="B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Notice</vt:lpstr>
      <vt:lpstr>Informations agent</vt:lpstr>
      <vt:lpstr>Liste</vt:lpstr>
    </vt:vector>
  </TitlesOfParts>
  <Company>Secrétariat Général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MINEFI</dc:creator>
  <cp:lastModifiedBy>GILBERTAS Fabien</cp:lastModifiedBy>
  <dcterms:created xsi:type="dcterms:W3CDTF">2021-04-06T09:52:12Z</dcterms:created>
  <dcterms:modified xsi:type="dcterms:W3CDTF">2022-09-27T14:02:23Z</dcterms:modified>
</cp:coreProperties>
</file>