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hawkins17_unl_edu/Documents/Documents/Courses/CIVE461/F22/Coding/"/>
    </mc:Choice>
  </mc:AlternateContent>
  <xr:revisionPtr revIDLastSave="494" documentId="8_{4F3572C3-EAD2-4629-9F4A-D15CC6A06A89}" xr6:coauthVersionLast="47" xr6:coauthVersionMax="47" xr10:uidLastSave="{116A610E-5677-4EE9-99AC-F2CA8198B75A}"/>
  <bookViews>
    <workbookView xWindow="732" yWindow="732" windowWidth="21600" windowHeight="12636" xr2:uid="{81DE85E2-4862-4FF0-AA8B-B02B81D37EAD}"/>
  </bookViews>
  <sheets>
    <sheet name="R2" sheetId="1" r:id="rId1"/>
    <sheet name="Chi2" sheetId="2" r:id="rId2"/>
    <sheet name="MAE" sheetId="3" r:id="rId3"/>
    <sheet name="Norm_Phi" sheetId="4" r:id="rId4"/>
    <sheet name="tlfd" sheetId="5" r:id="rId5"/>
  </sheets>
  <definedNames>
    <definedName name="_xlnm._FilterDatabase" localSheetId="4" hidden="1">tlfd!$U$1:$AA$27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3" l="1"/>
  <c r="C17" i="3"/>
  <c r="D17" i="3"/>
  <c r="E17" i="3"/>
  <c r="H21" i="3" s="1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D16" i="3"/>
  <c r="E16" i="3"/>
  <c r="F16" i="3"/>
  <c r="G16" i="3"/>
  <c r="C16" i="3"/>
  <c r="B24" i="2"/>
  <c r="AA5" i="5"/>
  <c r="AA6" i="5"/>
  <c r="AA7" i="5"/>
  <c r="AA8" i="5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4" i="5"/>
  <c r="AA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3" i="5"/>
  <c r="Y5" i="5"/>
  <c r="Y6" i="5"/>
  <c r="Y7" i="5"/>
  <c r="Y8" i="5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4" i="5"/>
  <c r="Y3" i="5"/>
  <c r="X13" i="5"/>
  <c r="X20" i="5"/>
  <c r="X11" i="5"/>
  <c r="X23" i="5"/>
  <c r="X10" i="5"/>
  <c r="X3" i="5"/>
  <c r="X8" i="5"/>
  <c r="X16" i="5"/>
  <c r="X26" i="5"/>
  <c r="X19" i="5"/>
  <c r="X12" i="5"/>
  <c r="X5" i="5"/>
  <c r="X15" i="5"/>
  <c r="X21" i="5"/>
  <c r="X17" i="5"/>
  <c r="X24" i="5"/>
  <c r="X18" i="5"/>
  <c r="X6" i="5"/>
  <c r="X14" i="5"/>
  <c r="X27" i="5"/>
  <c r="X22" i="5"/>
  <c r="X25" i="5"/>
  <c r="X9" i="5"/>
  <c r="X4" i="5"/>
  <c r="X7" i="5"/>
  <c r="F9" i="5"/>
  <c r="E9" i="5"/>
  <c r="D9" i="5"/>
  <c r="C9" i="5"/>
  <c r="B9" i="5"/>
  <c r="G8" i="5"/>
  <c r="G7" i="5"/>
  <c r="G6" i="5"/>
  <c r="G5" i="5"/>
  <c r="G4" i="5"/>
  <c r="N9" i="5"/>
  <c r="M9" i="5"/>
  <c r="L9" i="5"/>
  <c r="K9" i="5"/>
  <c r="J9" i="5"/>
  <c r="O8" i="5"/>
  <c r="O7" i="5"/>
  <c r="O6" i="5"/>
  <c r="O5" i="5"/>
  <c r="O4" i="5"/>
  <c r="B31" i="4"/>
  <c r="C15" i="4"/>
  <c r="L15" i="4" s="1"/>
  <c r="D15" i="4"/>
  <c r="M15" i="4" s="1"/>
  <c r="E15" i="4"/>
  <c r="F15" i="4"/>
  <c r="G15" i="4"/>
  <c r="P15" i="4" s="1"/>
  <c r="C16" i="4"/>
  <c r="D16" i="4"/>
  <c r="E16" i="4"/>
  <c r="F16" i="4"/>
  <c r="O16" i="4" s="1"/>
  <c r="G16" i="4"/>
  <c r="C17" i="4"/>
  <c r="L17" i="4" s="1"/>
  <c r="D17" i="4"/>
  <c r="E17" i="4"/>
  <c r="F17" i="4"/>
  <c r="G17" i="4"/>
  <c r="C18" i="4"/>
  <c r="D18" i="4"/>
  <c r="E18" i="4"/>
  <c r="F18" i="4"/>
  <c r="O18" i="4" s="1"/>
  <c r="G18" i="4"/>
  <c r="C19" i="4"/>
  <c r="D19" i="4"/>
  <c r="M19" i="4" s="1"/>
  <c r="E19" i="4"/>
  <c r="N19" i="4" s="1"/>
  <c r="F19" i="4"/>
  <c r="G19" i="4"/>
  <c r="P19" i="4" s="1"/>
  <c r="N15" i="4"/>
  <c r="M16" i="4"/>
  <c r="L18" i="4"/>
  <c r="M18" i="4"/>
  <c r="N18" i="4"/>
  <c r="P18" i="4"/>
  <c r="O19" i="4"/>
  <c r="O15" i="4"/>
  <c r="N17" i="4"/>
  <c r="L19" i="4"/>
  <c r="P16" i="4"/>
  <c r="P17" i="4"/>
  <c r="L16" i="4"/>
  <c r="N16" i="4"/>
  <c r="M17" i="4"/>
  <c r="O17" i="4"/>
  <c r="H29" i="4"/>
  <c r="H20" i="2"/>
  <c r="H23" i="1"/>
  <c r="H32" i="1"/>
  <c r="G28" i="4"/>
  <c r="F28" i="4"/>
  <c r="E28" i="4"/>
  <c r="D28" i="4"/>
  <c r="C28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P9" i="4"/>
  <c r="O9" i="4"/>
  <c r="N9" i="4"/>
  <c r="M9" i="4"/>
  <c r="L9" i="4"/>
  <c r="G9" i="4"/>
  <c r="F9" i="4"/>
  <c r="E9" i="4"/>
  <c r="D9" i="4"/>
  <c r="C9" i="4"/>
  <c r="Q8" i="4"/>
  <c r="H8" i="4"/>
  <c r="H9" i="4" s="1"/>
  <c r="Q7" i="4"/>
  <c r="H7" i="4"/>
  <c r="Q6" i="4"/>
  <c r="H6" i="4"/>
  <c r="Q5" i="4"/>
  <c r="Q9" i="4" s="1"/>
  <c r="H5" i="4"/>
  <c r="Q4" i="4"/>
  <c r="H4" i="4"/>
  <c r="P9" i="3"/>
  <c r="O9" i="3"/>
  <c r="N9" i="3"/>
  <c r="M9" i="3"/>
  <c r="L9" i="3"/>
  <c r="G9" i="3"/>
  <c r="F9" i="3"/>
  <c r="E9" i="3"/>
  <c r="D9" i="3"/>
  <c r="C9" i="3"/>
  <c r="Q8" i="3"/>
  <c r="H8" i="3"/>
  <c r="Q7" i="3"/>
  <c r="H7" i="3"/>
  <c r="Q6" i="3"/>
  <c r="H6" i="3"/>
  <c r="Q5" i="3"/>
  <c r="H5" i="3"/>
  <c r="Q4" i="3"/>
  <c r="H4" i="3"/>
  <c r="B23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D15" i="2"/>
  <c r="E15" i="2"/>
  <c r="F15" i="2"/>
  <c r="G15" i="2"/>
  <c r="C15" i="2"/>
  <c r="P9" i="2"/>
  <c r="O9" i="2"/>
  <c r="N9" i="2"/>
  <c r="M9" i="2"/>
  <c r="L9" i="2"/>
  <c r="G9" i="2"/>
  <c r="F9" i="2"/>
  <c r="E9" i="2"/>
  <c r="D9" i="2"/>
  <c r="C9" i="2"/>
  <c r="Q8" i="2"/>
  <c r="Q9" i="2" s="1"/>
  <c r="H8" i="2"/>
  <c r="Q7" i="2"/>
  <c r="H7" i="2"/>
  <c r="Q6" i="2"/>
  <c r="H6" i="2"/>
  <c r="Q5" i="2"/>
  <c r="H5" i="2"/>
  <c r="Q4" i="2"/>
  <c r="H4" i="2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D27" i="1"/>
  <c r="E27" i="1"/>
  <c r="F27" i="1"/>
  <c r="G27" i="1"/>
  <c r="C27" i="1"/>
  <c r="B14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D18" i="1"/>
  <c r="E18" i="1"/>
  <c r="F18" i="1"/>
  <c r="G18" i="1"/>
  <c r="C18" i="1"/>
  <c r="P9" i="1"/>
  <c r="O9" i="1"/>
  <c r="N9" i="1"/>
  <c r="M9" i="1"/>
  <c r="L9" i="1"/>
  <c r="Q8" i="1"/>
  <c r="Q7" i="1"/>
  <c r="Q6" i="1"/>
  <c r="Q5" i="1"/>
  <c r="Q4" i="1"/>
  <c r="D9" i="1"/>
  <c r="E9" i="1"/>
  <c r="F9" i="1"/>
  <c r="G9" i="1"/>
  <c r="C9" i="1"/>
  <c r="H5" i="1"/>
  <c r="H6" i="1"/>
  <c r="H7" i="1"/>
  <c r="H8" i="1"/>
  <c r="H4" i="1"/>
  <c r="H9" i="1" s="1"/>
  <c r="H9" i="3" l="1"/>
  <c r="Q9" i="3"/>
  <c r="G9" i="5"/>
  <c r="O9" i="5"/>
  <c r="H20" i="4"/>
  <c r="Q20" i="4"/>
  <c r="H9" i="2"/>
  <c r="Q9" i="1"/>
  <c r="B34" i="1" l="1"/>
  <c r="B22" i="2"/>
</calcChain>
</file>

<file path=xl/sharedStrings.xml><?xml version="1.0" encoding="utf-8"?>
<sst xmlns="http://schemas.openxmlformats.org/spreadsheetml/2006/main" count="101" uniqueCount="34">
  <si>
    <t>Observed O-D Matrix</t>
  </si>
  <si>
    <t>Origin Zone</t>
  </si>
  <si>
    <t>Destination Zone</t>
  </si>
  <si>
    <r>
      <t>Dj</t>
    </r>
    <r>
      <rPr>
        <vertAlign val="superscript"/>
        <sz val="11"/>
        <color theme="1"/>
        <rFont val="Calibri"/>
        <family val="2"/>
        <scheme val="minor"/>
      </rPr>
      <t>o</t>
    </r>
  </si>
  <si>
    <r>
      <t>Oi</t>
    </r>
    <r>
      <rPr>
        <vertAlign val="superscript"/>
        <sz val="11"/>
        <color theme="1"/>
        <rFont val="Calibri"/>
        <family val="2"/>
        <scheme val="minor"/>
      </rPr>
      <t>o</t>
    </r>
  </si>
  <si>
    <t>Predicted O-D Matrix</t>
  </si>
  <si>
    <r>
      <t>Oi</t>
    </r>
    <r>
      <rPr>
        <vertAlign val="superscript"/>
        <sz val="11"/>
        <color theme="1"/>
        <rFont val="Calibri"/>
        <family val="2"/>
        <scheme val="minor"/>
      </rPr>
      <t>p</t>
    </r>
  </si>
  <si>
    <r>
      <t>Dj</t>
    </r>
    <r>
      <rPr>
        <vertAlign val="superscript"/>
        <sz val="11"/>
        <color theme="1"/>
        <rFont val="Calibri"/>
        <family val="2"/>
        <scheme val="minor"/>
      </rPr>
      <t>p</t>
    </r>
  </si>
  <si>
    <t>Tij =</t>
  </si>
  <si>
    <r>
      <t>Tij</t>
    </r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</t>
    </r>
  </si>
  <si>
    <r>
      <t>Average Trips Per Interchange, To = T / 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(where n is the number of matrix cells)</t>
    </r>
  </si>
  <si>
    <r>
      <t>(Tij - Tij</t>
    </r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</si>
  <si>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 xml:space="preserve">So To = </t>
  </si>
  <si>
    <r>
      <t>(Tij - To)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</si>
  <si>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So 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</t>
    </r>
  </si>
  <si>
    <r>
      <t>(Tij - Tij</t>
    </r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Tij</t>
    </r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= </t>
    </r>
  </si>
  <si>
    <t>Chi-Squared=</t>
  </si>
  <si>
    <t>Degrees of Freedom</t>
  </si>
  <si>
    <t>Chi-Squared Value for 24 DF &amp; 95% confidence =</t>
  </si>
  <si>
    <t>REJECT</t>
  </si>
  <si>
    <t xml:space="preserve">Tij/T= </t>
  </si>
  <si>
    <r>
      <t>abs(ln(Tij/Tij</t>
    </r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</t>
    </r>
  </si>
  <si>
    <t>Normalized Phi</t>
  </si>
  <si>
    <t xml:space="preserve">(Tij/T)abs(ln(Tij/Tij*) = </t>
  </si>
  <si>
    <t>Auto Travel Time (minutes)</t>
  </si>
  <si>
    <t>Trip Length in Minutes</t>
  </si>
  <si>
    <t>Observed Frequency</t>
  </si>
  <si>
    <t>Predicted Frequency</t>
  </si>
  <si>
    <t>% Frequency-Obs</t>
  </si>
  <si>
    <t>Cumulative Frequencty-Obs</t>
  </si>
  <si>
    <t>% Frequency-Pred</t>
  </si>
  <si>
    <t>Cumulative Frequencty-Pred</t>
  </si>
  <si>
    <t>49.4&gt;36.4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</si>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</sst>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2" fontId="1" fillId="0" borderId="1" xfId="0" applyNumberFormat="1" applyFont="1" applyBorder="1"/>
    <xf numFmtId="1" fontId="1" fillId="0" borderId="4" xfId="0" applyNumberFormat="1" applyFont="1" applyBorder="1"/>
    <xf numFmtId="0" fontId="0" fillId="0" borderId="2" xfId="0" applyBorder="1"/>
    <xf numFmtId="1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2" fontId="1" fillId="0" borderId="4" xfId="0" applyNumberFormat="1" applyFont="1" applyBorder="1"/>
    <xf numFmtId="2" fontId="0" fillId="0" borderId="2" xfId="0" applyNumberFormat="1" applyBorder="1"/>
    <xf numFmtId="0" fontId="0" fillId="0" borderId="8" xfId="0" applyBorder="1"/>
    <xf numFmtId="0" fontId="0" fillId="0" borderId="9" xfId="0" applyBorder="1"/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1" fillId="0" borderId="0" xfId="0" applyNumberFormat="1" applyFon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Trip Length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tlfd!$Y$1</c:f>
              <c:strCache>
                <c:ptCount val="1"/>
                <c:pt idx="0">
                  <c:v>Cumulative Frequencty-Obs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tlfd!$Y$2:$Y$27</c:f>
              <c:numCache>
                <c:formatCode>0.00</c:formatCode>
                <c:ptCount val="26"/>
                <c:pt idx="1">
                  <c:v>4.918032786885246</c:v>
                </c:pt>
                <c:pt idx="2">
                  <c:v>7.9918032786885247</c:v>
                </c:pt>
                <c:pt idx="3">
                  <c:v>9.4262295081967213</c:v>
                </c:pt>
                <c:pt idx="4">
                  <c:v>17.827868852459016</c:v>
                </c:pt>
                <c:pt idx="5">
                  <c:v>28.07377049180328</c:v>
                </c:pt>
                <c:pt idx="6">
                  <c:v>35.450819672131146</c:v>
                </c:pt>
                <c:pt idx="7">
                  <c:v>38.319672131147541</c:v>
                </c:pt>
                <c:pt idx="8">
                  <c:v>40.778688524590166</c:v>
                </c:pt>
                <c:pt idx="9">
                  <c:v>46.926229508196727</c:v>
                </c:pt>
                <c:pt idx="10">
                  <c:v>48.155737704918039</c:v>
                </c:pt>
                <c:pt idx="11">
                  <c:v>57.377049180327873</c:v>
                </c:pt>
                <c:pt idx="12">
                  <c:v>61.680327868852466</c:v>
                </c:pt>
                <c:pt idx="13">
                  <c:v>63.524590163934434</c:v>
                </c:pt>
                <c:pt idx="14">
                  <c:v>64.549180327868854</c:v>
                </c:pt>
                <c:pt idx="15">
                  <c:v>67.213114754098356</c:v>
                </c:pt>
                <c:pt idx="16">
                  <c:v>74.590163934426229</c:v>
                </c:pt>
                <c:pt idx="17">
                  <c:v>75.614754098360649</c:v>
                </c:pt>
                <c:pt idx="18">
                  <c:v>79.303278688524586</c:v>
                </c:pt>
                <c:pt idx="19">
                  <c:v>83.811475409836063</c:v>
                </c:pt>
                <c:pt idx="20">
                  <c:v>84.426229508196712</c:v>
                </c:pt>
                <c:pt idx="21">
                  <c:v>89.549180327868839</c:v>
                </c:pt>
                <c:pt idx="22">
                  <c:v>94.467213114754088</c:v>
                </c:pt>
                <c:pt idx="23">
                  <c:v>96.926229508196712</c:v>
                </c:pt>
                <c:pt idx="24">
                  <c:v>97.540983606557361</c:v>
                </c:pt>
                <c:pt idx="25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8-4886-9561-79E225B71FEB}"/>
            </c:ext>
          </c:extLst>
        </c:ser>
        <c:ser>
          <c:idx val="1"/>
          <c:order val="1"/>
          <c:tx>
            <c:strRef>
              <c:f>tlfd!$AA$1</c:f>
              <c:strCache>
                <c:ptCount val="1"/>
                <c:pt idx="0">
                  <c:v>Cumulative Frequencty-Pred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tlfd!$AA$2:$AA$27</c:f>
              <c:numCache>
                <c:formatCode>0.00</c:formatCode>
                <c:ptCount val="26"/>
                <c:pt idx="1">
                  <c:v>7.3770491803278686</c:v>
                </c:pt>
                <c:pt idx="2">
                  <c:v>9.6311475409836067</c:v>
                </c:pt>
                <c:pt idx="3">
                  <c:v>11.065573770491802</c:v>
                </c:pt>
                <c:pt idx="4">
                  <c:v>19.26229508196721</c:v>
                </c:pt>
                <c:pt idx="5">
                  <c:v>29.918032786885242</c:v>
                </c:pt>
                <c:pt idx="6">
                  <c:v>35.040983606557376</c:v>
                </c:pt>
                <c:pt idx="7">
                  <c:v>37.090163934426229</c:v>
                </c:pt>
                <c:pt idx="8">
                  <c:v>38.934426229508198</c:v>
                </c:pt>
                <c:pt idx="9">
                  <c:v>43.23770491803279</c:v>
                </c:pt>
                <c:pt idx="10">
                  <c:v>44.467213114754102</c:v>
                </c:pt>
                <c:pt idx="11">
                  <c:v>51.844262295081968</c:v>
                </c:pt>
                <c:pt idx="12">
                  <c:v>55.73770491803279</c:v>
                </c:pt>
                <c:pt idx="13">
                  <c:v>58.196721311475414</c:v>
                </c:pt>
                <c:pt idx="14">
                  <c:v>60.040983606557383</c:v>
                </c:pt>
                <c:pt idx="15">
                  <c:v>61.885245901639351</c:v>
                </c:pt>
                <c:pt idx="16">
                  <c:v>69.877049180327873</c:v>
                </c:pt>
                <c:pt idx="17">
                  <c:v>71.311475409836063</c:v>
                </c:pt>
                <c:pt idx="18">
                  <c:v>75.819672131147541</c:v>
                </c:pt>
                <c:pt idx="19">
                  <c:v>81.76229508196721</c:v>
                </c:pt>
                <c:pt idx="20">
                  <c:v>82.991803278688522</c:v>
                </c:pt>
                <c:pt idx="21">
                  <c:v>85.655737704918025</c:v>
                </c:pt>
                <c:pt idx="22">
                  <c:v>91.188524590163922</c:v>
                </c:pt>
                <c:pt idx="23">
                  <c:v>94.877049180327859</c:v>
                </c:pt>
                <c:pt idx="24">
                  <c:v>97.540983606557361</c:v>
                </c:pt>
                <c:pt idx="25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8-4886-9561-79E225B7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5263"/>
        <c:axId val="66706927"/>
      </c:lineChart>
      <c:catAx>
        <c:axId val="6670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Length in Minutes of Auto Travel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6927"/>
        <c:crosses val="autoZero"/>
        <c:auto val="1"/>
        <c:lblAlgn val="ctr"/>
        <c:lblOffset val="100"/>
        <c:noMultiLvlLbl val="0"/>
      </c:catAx>
      <c:valAx>
        <c:axId val="667069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 of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33337</xdr:rowOff>
    </xdr:from>
    <xdr:ext cx="1716752" cy="429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807BA7-F302-C289-0E2C-35770D746F77}"/>
                </a:ext>
              </a:extLst>
            </xdr:cNvPr>
            <xdr:cNvSpPr txBox="1"/>
          </xdr:nvSpPr>
          <xdr:spPr>
            <a:xfrm>
              <a:off x="0" y="2566987"/>
              <a:ext cx="1716752" cy="429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𝑀𝐴𝐸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  <m:sup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/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807BA7-F302-C289-0E2C-35770D746F77}"/>
                </a:ext>
              </a:extLst>
            </xdr:cNvPr>
            <xdr:cNvSpPr txBox="1"/>
          </xdr:nvSpPr>
          <xdr:spPr>
            <a:xfrm>
              <a:off x="0" y="2566987"/>
              <a:ext cx="1716752" cy="429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𝑀𝐴𝐸=∑8_𝑖▒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∑_𝑗▒〖|𝑇_𝑖𝑗−𝑇_𝑖𝑗^∗ |/𝑛^2 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200024</xdr:colOff>
      <xdr:row>34</xdr:row>
      <xdr:rowOff>42861</xdr:rowOff>
    </xdr:from>
    <xdr:to>
      <xdr:col>26</xdr:col>
      <xdr:colOff>1066799</xdr:colOff>
      <xdr:row>53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62BA3-F158-CC4D-8E91-0A3BFCCF5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AC06-E593-4C2A-BE63-23C4C77A5185}">
  <dimension ref="A1:Q34"/>
  <sheetViews>
    <sheetView tabSelected="1" workbookViewId="0">
      <selection activeCell="I13" sqref="I13"/>
    </sheetView>
  </sheetViews>
  <sheetFormatPr defaultRowHeight="14.4" x14ac:dyDescent="0.3"/>
  <cols>
    <col min="1" max="1" width="18.88671875" customWidth="1"/>
    <col min="2" max="2" width="8.109375" customWidth="1"/>
  </cols>
  <sheetData>
    <row r="1" spans="1:17" x14ac:dyDescent="0.3">
      <c r="A1" s="1" t="s">
        <v>0</v>
      </c>
      <c r="J1" s="1" t="s">
        <v>5</v>
      </c>
    </row>
    <row r="2" spans="1:17" x14ac:dyDescent="0.3">
      <c r="B2" s="29" t="s">
        <v>1</v>
      </c>
      <c r="C2" s="31" t="s">
        <v>2</v>
      </c>
      <c r="D2" s="31"/>
      <c r="E2" s="31"/>
      <c r="F2" s="31"/>
      <c r="G2" s="31"/>
      <c r="H2" s="2"/>
      <c r="K2" s="29" t="s">
        <v>1</v>
      </c>
      <c r="L2" s="31" t="s">
        <v>2</v>
      </c>
      <c r="M2" s="31"/>
      <c r="N2" s="31"/>
      <c r="O2" s="31"/>
      <c r="P2" s="31"/>
      <c r="Q2" s="2"/>
    </row>
    <row r="3" spans="1:17" ht="16.2" x14ac:dyDescent="0.3">
      <c r="A3" s="8" t="s">
        <v>8</v>
      </c>
      <c r="B3" s="30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 t="s">
        <v>4</v>
      </c>
      <c r="J3" s="8" t="s">
        <v>9</v>
      </c>
      <c r="K3" s="30"/>
      <c r="L3" s="2">
        <v>1</v>
      </c>
      <c r="M3" s="2">
        <v>2</v>
      </c>
      <c r="N3" s="2">
        <v>3</v>
      </c>
      <c r="O3" s="2">
        <v>4</v>
      </c>
      <c r="P3" s="2">
        <v>5</v>
      </c>
      <c r="Q3" s="2" t="s">
        <v>6</v>
      </c>
    </row>
    <row r="4" spans="1:17" x14ac:dyDescent="0.3">
      <c r="B4" s="2">
        <v>1</v>
      </c>
      <c r="C4" s="2">
        <v>50</v>
      </c>
      <c r="D4" s="2">
        <v>12</v>
      </c>
      <c r="E4" s="2">
        <v>5</v>
      </c>
      <c r="F4" s="2">
        <v>13</v>
      </c>
      <c r="G4" s="2">
        <v>12</v>
      </c>
      <c r="H4" s="2">
        <f>SUM(C4:G4)</f>
        <v>92</v>
      </c>
      <c r="K4" s="2">
        <v>1</v>
      </c>
      <c r="L4" s="2">
        <v>52</v>
      </c>
      <c r="M4" s="2">
        <v>9</v>
      </c>
      <c r="N4" s="2">
        <v>7</v>
      </c>
      <c r="O4" s="2">
        <v>9</v>
      </c>
      <c r="P4" s="2">
        <v>12</v>
      </c>
      <c r="Q4" s="2">
        <f>SUM(L4:P4)</f>
        <v>89</v>
      </c>
    </row>
    <row r="5" spans="1:17" x14ac:dyDescent="0.3">
      <c r="B5" s="2">
        <v>2</v>
      </c>
      <c r="C5" s="2">
        <v>45</v>
      </c>
      <c r="D5" s="2">
        <v>24</v>
      </c>
      <c r="E5" s="2">
        <v>6</v>
      </c>
      <c r="F5" s="2">
        <v>24</v>
      </c>
      <c r="G5" s="2">
        <v>3</v>
      </c>
      <c r="H5" s="2">
        <f t="shared" ref="H5:H8" si="0">SUM(C5:G5)</f>
        <v>102</v>
      </c>
      <c r="K5" s="2">
        <v>2</v>
      </c>
      <c r="L5" s="2">
        <v>36</v>
      </c>
      <c r="M5" s="2">
        <v>36</v>
      </c>
      <c r="N5" s="2">
        <v>6</v>
      </c>
      <c r="O5" s="2">
        <v>27</v>
      </c>
      <c r="P5" s="2">
        <v>6</v>
      </c>
      <c r="Q5" s="2">
        <f t="shared" ref="Q5:Q8" si="1">SUM(L5:P5)</f>
        <v>111</v>
      </c>
    </row>
    <row r="6" spans="1:17" x14ac:dyDescent="0.3">
      <c r="B6" s="2">
        <v>3</v>
      </c>
      <c r="C6" s="2">
        <v>18</v>
      </c>
      <c r="D6" s="2">
        <v>36</v>
      </c>
      <c r="E6" s="2">
        <v>7</v>
      </c>
      <c r="F6" s="2">
        <v>36</v>
      </c>
      <c r="G6" s="2">
        <v>12</v>
      </c>
      <c r="H6" s="2">
        <f t="shared" si="0"/>
        <v>109</v>
      </c>
      <c r="K6" s="2">
        <v>3</v>
      </c>
      <c r="L6" s="2">
        <v>22</v>
      </c>
      <c r="M6" s="2">
        <v>25</v>
      </c>
      <c r="N6" s="2">
        <v>7</v>
      </c>
      <c r="O6" s="2">
        <v>39</v>
      </c>
      <c r="P6" s="2">
        <v>18</v>
      </c>
      <c r="Q6" s="2">
        <f t="shared" si="1"/>
        <v>111</v>
      </c>
    </row>
    <row r="7" spans="1:17" x14ac:dyDescent="0.3">
      <c r="B7" s="2">
        <v>4</v>
      </c>
      <c r="C7" s="2">
        <v>30</v>
      </c>
      <c r="D7" s="2">
        <v>5</v>
      </c>
      <c r="E7" s="2">
        <v>9</v>
      </c>
      <c r="F7" s="2">
        <v>41</v>
      </c>
      <c r="G7" s="2">
        <v>14</v>
      </c>
      <c r="H7" s="2">
        <f t="shared" si="0"/>
        <v>99</v>
      </c>
      <c r="K7" s="2">
        <v>4</v>
      </c>
      <c r="L7" s="2">
        <v>21</v>
      </c>
      <c r="M7" s="2">
        <v>9</v>
      </c>
      <c r="N7" s="2">
        <v>12</v>
      </c>
      <c r="O7" s="2">
        <v>40</v>
      </c>
      <c r="P7" s="2">
        <v>10</v>
      </c>
      <c r="Q7" s="2">
        <f t="shared" si="1"/>
        <v>92</v>
      </c>
    </row>
    <row r="8" spans="1:17" x14ac:dyDescent="0.3">
      <c r="B8" s="2">
        <v>5</v>
      </c>
      <c r="C8" s="2">
        <v>25</v>
      </c>
      <c r="D8" s="2">
        <v>3</v>
      </c>
      <c r="E8" s="2">
        <v>22</v>
      </c>
      <c r="F8" s="2">
        <v>21</v>
      </c>
      <c r="G8" s="2">
        <v>15</v>
      </c>
      <c r="H8" s="2">
        <f t="shared" si="0"/>
        <v>86</v>
      </c>
      <c r="K8" s="2">
        <v>5</v>
      </c>
      <c r="L8" s="2">
        <v>13</v>
      </c>
      <c r="M8" s="2">
        <v>13</v>
      </c>
      <c r="N8" s="2">
        <v>29</v>
      </c>
      <c r="O8" s="2">
        <v>19</v>
      </c>
      <c r="P8" s="2">
        <v>11</v>
      </c>
      <c r="Q8" s="2">
        <f t="shared" si="1"/>
        <v>85</v>
      </c>
    </row>
    <row r="9" spans="1:17" ht="16.2" x14ac:dyDescent="0.3">
      <c r="B9" s="2" t="s">
        <v>3</v>
      </c>
      <c r="C9" s="2">
        <f>SUM(C4:C8)</f>
        <v>168</v>
      </c>
      <c r="D9" s="2">
        <f t="shared" ref="D9:G9" si="2">SUM(D4:D8)</f>
        <v>80</v>
      </c>
      <c r="E9" s="2">
        <f t="shared" si="2"/>
        <v>49</v>
      </c>
      <c r="F9" s="2">
        <f t="shared" si="2"/>
        <v>135</v>
      </c>
      <c r="G9" s="2">
        <f t="shared" si="2"/>
        <v>56</v>
      </c>
      <c r="H9" s="4">
        <f>SUM(H4:H8)</f>
        <v>488</v>
      </c>
      <c r="K9" s="2" t="s">
        <v>7</v>
      </c>
      <c r="L9" s="2">
        <f>SUM(L4:L8)</f>
        <v>144</v>
      </c>
      <c r="M9" s="2">
        <f t="shared" ref="M9" si="3">SUM(M4:M8)</f>
        <v>92</v>
      </c>
      <c r="N9" s="2">
        <f t="shared" ref="N9" si="4">SUM(N4:N8)</f>
        <v>61</v>
      </c>
      <c r="O9" s="2">
        <f t="shared" ref="O9" si="5">SUM(O4:O8)</f>
        <v>134</v>
      </c>
      <c r="P9" s="2">
        <f t="shared" ref="P9" si="6">SUM(P4:P8)</f>
        <v>57</v>
      </c>
      <c r="Q9" s="4">
        <f>SUM(Q4:Q8)</f>
        <v>488</v>
      </c>
    </row>
    <row r="12" spans="1:17" ht="16.2" x14ac:dyDescent="0.3">
      <c r="A12" s="1" t="s">
        <v>10</v>
      </c>
    </row>
    <row r="14" spans="1:17" x14ac:dyDescent="0.3">
      <c r="A14" s="9" t="s">
        <v>12</v>
      </c>
      <c r="B14" s="1">
        <f>488/25</f>
        <v>19.52</v>
      </c>
    </row>
    <row r="15" spans="1:17" x14ac:dyDescent="0.3">
      <c r="A15" s="1"/>
      <c r="B15" s="1"/>
    </row>
    <row r="16" spans="1:17" ht="16.2" x14ac:dyDescent="0.3">
      <c r="A16" s="8" t="s">
        <v>11</v>
      </c>
      <c r="B16" s="29" t="s">
        <v>1</v>
      </c>
      <c r="C16" s="31" t="s">
        <v>2</v>
      </c>
      <c r="D16" s="31"/>
      <c r="E16" s="31"/>
      <c r="F16" s="31"/>
      <c r="G16" s="31"/>
      <c r="H16" s="20"/>
    </row>
    <row r="17" spans="1:8" x14ac:dyDescent="0.3">
      <c r="B17" s="30"/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0"/>
    </row>
    <row r="18" spans="1:8" x14ac:dyDescent="0.3">
      <c r="B18" s="2">
        <v>1</v>
      </c>
      <c r="C18" s="2">
        <f>(C4-L4)^2</f>
        <v>4</v>
      </c>
      <c r="D18" s="2">
        <f t="shared" ref="D18:G18" si="7">(D4-M4)^2</f>
        <v>9</v>
      </c>
      <c r="E18" s="2">
        <f t="shared" si="7"/>
        <v>4</v>
      </c>
      <c r="F18" s="2">
        <f t="shared" si="7"/>
        <v>16</v>
      </c>
      <c r="G18" s="2">
        <f t="shared" si="7"/>
        <v>0</v>
      </c>
      <c r="H18" s="20"/>
    </row>
    <row r="19" spans="1:8" x14ac:dyDescent="0.3">
      <c r="B19" s="2">
        <v>2</v>
      </c>
      <c r="C19" s="2">
        <f>(C5-L5)^2</f>
        <v>81</v>
      </c>
      <c r="D19" s="2">
        <f t="shared" ref="D19:G22" si="8">(D5-M5)^2</f>
        <v>144</v>
      </c>
      <c r="E19" s="2">
        <f t="shared" si="8"/>
        <v>0</v>
      </c>
      <c r="F19" s="2">
        <f t="shared" si="8"/>
        <v>9</v>
      </c>
      <c r="G19" s="2">
        <f t="shared" si="8"/>
        <v>9</v>
      </c>
      <c r="H19" s="20"/>
    </row>
    <row r="20" spans="1:8" x14ac:dyDescent="0.3">
      <c r="B20" s="2">
        <v>3</v>
      </c>
      <c r="C20" s="2">
        <f>(C6-L6)^2</f>
        <v>16</v>
      </c>
      <c r="D20" s="2">
        <f t="shared" si="8"/>
        <v>121</v>
      </c>
      <c r="E20" s="2">
        <f t="shared" si="8"/>
        <v>0</v>
      </c>
      <c r="F20" s="2">
        <f t="shared" si="8"/>
        <v>9</v>
      </c>
      <c r="G20" s="2">
        <f t="shared" si="8"/>
        <v>36</v>
      </c>
      <c r="H20" s="20"/>
    </row>
    <row r="21" spans="1:8" x14ac:dyDescent="0.3">
      <c r="B21" s="2">
        <v>4</v>
      </c>
      <c r="C21" s="2">
        <f>(C7-L7)^2</f>
        <v>81</v>
      </c>
      <c r="D21" s="2">
        <f t="shared" si="8"/>
        <v>16</v>
      </c>
      <c r="E21" s="2">
        <f t="shared" si="8"/>
        <v>9</v>
      </c>
      <c r="F21" s="2">
        <f t="shared" si="8"/>
        <v>1</v>
      </c>
      <c r="G21" s="2">
        <f t="shared" si="8"/>
        <v>16</v>
      </c>
      <c r="H21" s="20"/>
    </row>
    <row r="22" spans="1:8" x14ac:dyDescent="0.3">
      <c r="B22" s="13">
        <v>5</v>
      </c>
      <c r="C22" s="13">
        <f>(C8-L8)^2</f>
        <v>144</v>
      </c>
      <c r="D22" s="13">
        <f t="shared" si="8"/>
        <v>100</v>
      </c>
      <c r="E22" s="13">
        <f t="shared" si="8"/>
        <v>49</v>
      </c>
      <c r="F22" s="13">
        <f t="shared" si="8"/>
        <v>4</v>
      </c>
      <c r="G22" s="13">
        <f t="shared" si="8"/>
        <v>16</v>
      </c>
      <c r="H22" s="21"/>
    </row>
    <row r="23" spans="1:8" x14ac:dyDescent="0.3">
      <c r="B23" s="15"/>
      <c r="C23" s="15"/>
      <c r="D23" s="15"/>
      <c r="E23" s="15"/>
      <c r="F23" s="15"/>
      <c r="G23" s="16"/>
      <c r="H23" s="17">
        <f>SUM(C18:G22)</f>
        <v>894</v>
      </c>
    </row>
    <row r="25" spans="1:8" ht="16.2" x14ac:dyDescent="0.3">
      <c r="A25" s="8" t="s">
        <v>13</v>
      </c>
      <c r="B25" s="29" t="s">
        <v>1</v>
      </c>
      <c r="C25" s="31" t="s">
        <v>2</v>
      </c>
      <c r="D25" s="31"/>
      <c r="E25" s="31"/>
      <c r="F25" s="31"/>
      <c r="G25" s="31"/>
      <c r="H25" s="20"/>
    </row>
    <row r="26" spans="1:8" x14ac:dyDescent="0.3">
      <c r="B26" s="30"/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0"/>
    </row>
    <row r="27" spans="1:8" x14ac:dyDescent="0.3">
      <c r="B27" s="2">
        <v>1</v>
      </c>
      <c r="C27" s="7">
        <f>(C4-$B$14)^2</f>
        <v>929.03039999999999</v>
      </c>
      <c r="D27" s="7">
        <f t="shared" ref="D27:G27" si="9">(D4-$B$14)^2</f>
        <v>56.550399999999996</v>
      </c>
      <c r="E27" s="7">
        <f t="shared" si="9"/>
        <v>210.8304</v>
      </c>
      <c r="F27" s="7">
        <f t="shared" si="9"/>
        <v>42.510399999999997</v>
      </c>
      <c r="G27" s="7">
        <f t="shared" si="9"/>
        <v>56.550399999999996</v>
      </c>
      <c r="H27" s="20"/>
    </row>
    <row r="28" spans="1:8" x14ac:dyDescent="0.3">
      <c r="B28" s="2">
        <v>2</v>
      </c>
      <c r="C28" s="7">
        <f t="shared" ref="C28:G28" si="10">(C5-$B$14)^2</f>
        <v>649.23040000000003</v>
      </c>
      <c r="D28" s="7">
        <f t="shared" si="10"/>
        <v>20.070400000000003</v>
      </c>
      <c r="E28" s="7">
        <f t="shared" si="10"/>
        <v>182.79039999999998</v>
      </c>
      <c r="F28" s="7">
        <f t="shared" si="10"/>
        <v>20.070400000000003</v>
      </c>
      <c r="G28" s="7">
        <f t="shared" si="10"/>
        <v>272.91039999999998</v>
      </c>
      <c r="H28" s="20"/>
    </row>
    <row r="29" spans="1:8" x14ac:dyDescent="0.3">
      <c r="B29" s="2">
        <v>3</v>
      </c>
      <c r="C29" s="7">
        <f t="shared" ref="C29:G29" si="11">(C6-$B$14)^2</f>
        <v>2.3103999999999987</v>
      </c>
      <c r="D29" s="7">
        <f t="shared" si="11"/>
        <v>271.59039999999999</v>
      </c>
      <c r="E29" s="7">
        <f t="shared" si="11"/>
        <v>156.75039999999998</v>
      </c>
      <c r="F29" s="7">
        <f t="shared" si="11"/>
        <v>271.59039999999999</v>
      </c>
      <c r="G29" s="7">
        <f t="shared" si="11"/>
        <v>56.550399999999996</v>
      </c>
      <c r="H29" s="20"/>
    </row>
    <row r="30" spans="1:8" x14ac:dyDescent="0.3">
      <c r="B30" s="2">
        <v>4</v>
      </c>
      <c r="C30" s="7">
        <f t="shared" ref="C30:G30" si="12">(C7-$B$14)^2</f>
        <v>109.83040000000001</v>
      </c>
      <c r="D30" s="7">
        <f t="shared" si="12"/>
        <v>210.8304</v>
      </c>
      <c r="E30" s="7">
        <f t="shared" si="12"/>
        <v>110.67039999999999</v>
      </c>
      <c r="F30" s="7">
        <f t="shared" si="12"/>
        <v>461.3904</v>
      </c>
      <c r="G30" s="7">
        <f t="shared" si="12"/>
        <v>30.470399999999994</v>
      </c>
      <c r="H30" s="20"/>
    </row>
    <row r="31" spans="1:8" x14ac:dyDescent="0.3">
      <c r="B31" s="13">
        <v>5</v>
      </c>
      <c r="C31" s="14">
        <f t="shared" ref="C31:G31" si="13">(C8-$B$14)^2</f>
        <v>30.030400000000004</v>
      </c>
      <c r="D31" s="14">
        <f t="shared" si="13"/>
        <v>272.91039999999998</v>
      </c>
      <c r="E31" s="14">
        <f t="shared" si="13"/>
        <v>6.1504000000000021</v>
      </c>
      <c r="F31" s="14">
        <f t="shared" si="13"/>
        <v>2.1904000000000012</v>
      </c>
      <c r="G31" s="14">
        <f t="shared" si="13"/>
        <v>20.430399999999995</v>
      </c>
      <c r="H31" s="21"/>
    </row>
    <row r="32" spans="1:8" x14ac:dyDescent="0.3">
      <c r="B32" s="15"/>
      <c r="C32" s="15"/>
      <c r="D32" s="15"/>
      <c r="E32" s="15"/>
      <c r="F32" s="15"/>
      <c r="G32" s="16"/>
      <c r="H32" s="12">
        <f>SUM(C27:G31)</f>
        <v>4454.24</v>
      </c>
    </row>
    <row r="34" spans="1:2" ht="16.2" x14ac:dyDescent="0.3">
      <c r="A34" s="9" t="s">
        <v>14</v>
      </c>
      <c r="B34" s="28">
        <f>1-H23/H32</f>
        <v>0.79929235963935485</v>
      </c>
    </row>
  </sheetData>
  <mergeCells count="8">
    <mergeCell ref="B25:B26"/>
    <mergeCell ref="C25:G25"/>
    <mergeCell ref="C2:G2"/>
    <mergeCell ref="L2:P2"/>
    <mergeCell ref="B2:B3"/>
    <mergeCell ref="K2:K3"/>
    <mergeCell ref="B16:B17"/>
    <mergeCell ref="C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8863-7A61-468D-8EA7-294A34255303}">
  <dimension ref="A1:Q25"/>
  <sheetViews>
    <sheetView workbookViewId="0">
      <selection activeCell="C28" sqref="C28"/>
    </sheetView>
  </sheetViews>
  <sheetFormatPr defaultRowHeight="14.4" x14ac:dyDescent="0.3"/>
  <cols>
    <col min="1" max="1" width="44.44140625" bestFit="1" customWidth="1"/>
    <col min="2" max="2" width="9.33203125" customWidth="1"/>
    <col min="9" max="9" width="14.88671875" bestFit="1" customWidth="1"/>
    <col min="10" max="10" width="11" bestFit="1" customWidth="1"/>
    <col min="12" max="12" width="11" bestFit="1" customWidth="1"/>
  </cols>
  <sheetData>
    <row r="1" spans="1:17" x14ac:dyDescent="0.3">
      <c r="A1" s="1" t="s">
        <v>0</v>
      </c>
      <c r="J1" s="1" t="s">
        <v>5</v>
      </c>
    </row>
    <row r="2" spans="1:17" x14ac:dyDescent="0.3">
      <c r="B2" s="29" t="s">
        <v>1</v>
      </c>
      <c r="C2" s="31" t="s">
        <v>2</v>
      </c>
      <c r="D2" s="31"/>
      <c r="E2" s="31"/>
      <c r="F2" s="31"/>
      <c r="G2" s="31"/>
      <c r="H2" s="2"/>
      <c r="K2" s="29" t="s">
        <v>1</v>
      </c>
      <c r="L2" s="31" t="s">
        <v>2</v>
      </c>
      <c r="M2" s="31"/>
      <c r="N2" s="31"/>
      <c r="O2" s="31"/>
      <c r="P2" s="31"/>
      <c r="Q2" s="2"/>
    </row>
    <row r="3" spans="1:17" ht="16.2" x14ac:dyDescent="0.3">
      <c r="A3" s="8" t="s">
        <v>8</v>
      </c>
      <c r="B3" s="30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 t="s">
        <v>4</v>
      </c>
      <c r="J3" s="8" t="s">
        <v>9</v>
      </c>
      <c r="K3" s="30"/>
      <c r="L3" s="2">
        <v>1</v>
      </c>
      <c r="M3" s="2">
        <v>2</v>
      </c>
      <c r="N3" s="2">
        <v>3</v>
      </c>
      <c r="O3" s="2">
        <v>4</v>
      </c>
      <c r="P3" s="2">
        <v>5</v>
      </c>
      <c r="Q3" s="2" t="s">
        <v>6</v>
      </c>
    </row>
    <row r="4" spans="1:17" x14ac:dyDescent="0.3">
      <c r="B4" s="2">
        <v>1</v>
      </c>
      <c r="C4" s="2">
        <v>50</v>
      </c>
      <c r="D4" s="2">
        <v>12</v>
      </c>
      <c r="E4" s="2">
        <v>5</v>
      </c>
      <c r="F4" s="2">
        <v>13</v>
      </c>
      <c r="G4" s="2">
        <v>12</v>
      </c>
      <c r="H4" s="2">
        <f>SUM(C4:G4)</f>
        <v>92</v>
      </c>
      <c r="K4" s="2">
        <v>1</v>
      </c>
      <c r="L4" s="2">
        <v>52</v>
      </c>
      <c r="M4" s="2">
        <v>9</v>
      </c>
      <c r="N4" s="2">
        <v>7</v>
      </c>
      <c r="O4" s="2">
        <v>9</v>
      </c>
      <c r="P4" s="2">
        <v>12</v>
      </c>
      <c r="Q4" s="2">
        <f>SUM(L4:P4)</f>
        <v>89</v>
      </c>
    </row>
    <row r="5" spans="1:17" x14ac:dyDescent="0.3">
      <c r="B5" s="2">
        <v>2</v>
      </c>
      <c r="C5" s="2">
        <v>45</v>
      </c>
      <c r="D5" s="2">
        <v>24</v>
      </c>
      <c r="E5" s="2">
        <v>6</v>
      </c>
      <c r="F5" s="2">
        <v>24</v>
      </c>
      <c r="G5" s="2">
        <v>3</v>
      </c>
      <c r="H5" s="2">
        <f t="shared" ref="H5:H8" si="0">SUM(C5:G5)</f>
        <v>102</v>
      </c>
      <c r="K5" s="2">
        <v>2</v>
      </c>
      <c r="L5" s="2">
        <v>36</v>
      </c>
      <c r="M5" s="2">
        <v>36</v>
      </c>
      <c r="N5" s="2">
        <v>6</v>
      </c>
      <c r="O5" s="2">
        <v>27</v>
      </c>
      <c r="P5" s="2">
        <v>6</v>
      </c>
      <c r="Q5" s="2">
        <f t="shared" ref="Q5:Q8" si="1">SUM(L5:P5)</f>
        <v>111</v>
      </c>
    </row>
    <row r="6" spans="1:17" x14ac:dyDescent="0.3">
      <c r="B6" s="2">
        <v>3</v>
      </c>
      <c r="C6" s="2">
        <v>18</v>
      </c>
      <c r="D6" s="2">
        <v>36</v>
      </c>
      <c r="E6" s="2">
        <v>7</v>
      </c>
      <c r="F6" s="2">
        <v>36</v>
      </c>
      <c r="G6" s="2">
        <v>12</v>
      </c>
      <c r="H6" s="2">
        <f t="shared" si="0"/>
        <v>109</v>
      </c>
      <c r="K6" s="2">
        <v>3</v>
      </c>
      <c r="L6" s="2">
        <v>22</v>
      </c>
      <c r="M6" s="2">
        <v>25</v>
      </c>
      <c r="N6" s="2">
        <v>7</v>
      </c>
      <c r="O6" s="2">
        <v>39</v>
      </c>
      <c r="P6" s="2">
        <v>18</v>
      </c>
      <c r="Q6" s="2">
        <f t="shared" si="1"/>
        <v>111</v>
      </c>
    </row>
    <row r="7" spans="1:17" x14ac:dyDescent="0.3">
      <c r="B7" s="2">
        <v>4</v>
      </c>
      <c r="C7" s="2">
        <v>30</v>
      </c>
      <c r="D7" s="2">
        <v>5</v>
      </c>
      <c r="E7" s="2">
        <v>9</v>
      </c>
      <c r="F7" s="2">
        <v>41</v>
      </c>
      <c r="G7" s="2">
        <v>14</v>
      </c>
      <c r="H7" s="2">
        <f t="shared" si="0"/>
        <v>99</v>
      </c>
      <c r="K7" s="2">
        <v>4</v>
      </c>
      <c r="L7" s="2">
        <v>21</v>
      </c>
      <c r="M7" s="2">
        <v>9</v>
      </c>
      <c r="N7" s="2">
        <v>12</v>
      </c>
      <c r="O7" s="2">
        <v>40</v>
      </c>
      <c r="P7" s="2">
        <v>10</v>
      </c>
      <c r="Q7" s="2">
        <f t="shared" si="1"/>
        <v>92</v>
      </c>
    </row>
    <row r="8" spans="1:17" x14ac:dyDescent="0.3">
      <c r="B8" s="2">
        <v>5</v>
      </c>
      <c r="C8" s="2">
        <v>25</v>
      </c>
      <c r="D8" s="2">
        <v>3</v>
      </c>
      <c r="E8" s="2">
        <v>22</v>
      </c>
      <c r="F8" s="2">
        <v>21</v>
      </c>
      <c r="G8" s="2">
        <v>15</v>
      </c>
      <c r="H8" s="2">
        <f t="shared" si="0"/>
        <v>86</v>
      </c>
      <c r="K8" s="2">
        <v>5</v>
      </c>
      <c r="L8" s="2">
        <v>13</v>
      </c>
      <c r="M8" s="2">
        <v>13</v>
      </c>
      <c r="N8" s="2">
        <v>29</v>
      </c>
      <c r="O8" s="2">
        <v>19</v>
      </c>
      <c r="P8" s="2">
        <v>11</v>
      </c>
      <c r="Q8" s="2">
        <f t="shared" si="1"/>
        <v>85</v>
      </c>
    </row>
    <row r="9" spans="1:17" ht="16.2" x14ac:dyDescent="0.3">
      <c r="B9" s="2" t="s">
        <v>3</v>
      </c>
      <c r="C9" s="2">
        <f>SUM(C4:C8)</f>
        <v>168</v>
      </c>
      <c r="D9" s="2">
        <f t="shared" ref="D9:G9" si="2">SUM(D4:D8)</f>
        <v>80</v>
      </c>
      <c r="E9" s="2">
        <f t="shared" si="2"/>
        <v>49</v>
      </c>
      <c r="F9" s="2">
        <f t="shared" si="2"/>
        <v>135</v>
      </c>
      <c r="G9" s="2">
        <f t="shared" si="2"/>
        <v>56</v>
      </c>
      <c r="H9" s="4">
        <f>SUM(H4:H8)</f>
        <v>488</v>
      </c>
      <c r="K9" s="2" t="s">
        <v>7</v>
      </c>
      <c r="L9" s="2">
        <f>SUM(L4:L8)</f>
        <v>144</v>
      </c>
      <c r="M9" s="2">
        <f t="shared" ref="M9:P9" si="3">SUM(M4:M8)</f>
        <v>92</v>
      </c>
      <c r="N9" s="2">
        <f t="shared" si="3"/>
        <v>61</v>
      </c>
      <c r="O9" s="2">
        <f t="shared" si="3"/>
        <v>134</v>
      </c>
      <c r="P9" s="2">
        <f t="shared" si="3"/>
        <v>57</v>
      </c>
      <c r="Q9" s="4">
        <f>SUM(Q4:Q8)</f>
        <v>488</v>
      </c>
    </row>
    <row r="12" spans="1:17" x14ac:dyDescent="0.3">
      <c r="A12" s="1"/>
      <c r="B12" s="1"/>
    </row>
    <row r="13" spans="1:17" ht="16.2" x14ac:dyDescent="0.3">
      <c r="A13" s="8" t="s">
        <v>15</v>
      </c>
      <c r="B13" s="29" t="s">
        <v>1</v>
      </c>
      <c r="C13" s="31" t="s">
        <v>2</v>
      </c>
      <c r="D13" s="31"/>
      <c r="E13" s="31"/>
      <c r="F13" s="31"/>
      <c r="G13" s="31"/>
      <c r="H13" s="20"/>
    </row>
    <row r="14" spans="1:17" x14ac:dyDescent="0.3">
      <c r="B14" s="30"/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0"/>
    </row>
    <row r="15" spans="1:17" x14ac:dyDescent="0.3">
      <c r="B15" s="2">
        <v>1</v>
      </c>
      <c r="C15" s="6">
        <f>(C4-L4)^2/L4</f>
        <v>7.6923076923076927E-2</v>
      </c>
      <c r="D15" s="6">
        <f t="shared" ref="D15:G15" si="4">(D4-M4)^2/M4</f>
        <v>1</v>
      </c>
      <c r="E15" s="6">
        <f t="shared" si="4"/>
        <v>0.5714285714285714</v>
      </c>
      <c r="F15" s="6">
        <f t="shared" si="4"/>
        <v>1.7777777777777777</v>
      </c>
      <c r="G15" s="6">
        <f t="shared" si="4"/>
        <v>0</v>
      </c>
      <c r="H15" s="20"/>
    </row>
    <row r="16" spans="1:17" x14ac:dyDescent="0.3">
      <c r="B16" s="2">
        <v>2</v>
      </c>
      <c r="C16" s="6">
        <f t="shared" ref="C16:C19" si="5">(C5-L5)^2/L5</f>
        <v>2.25</v>
      </c>
      <c r="D16" s="6">
        <f t="shared" ref="D16:D19" si="6">(D5-M5)^2/M5</f>
        <v>4</v>
      </c>
      <c r="E16" s="6">
        <f t="shared" ref="E16:E19" si="7">(E5-N5)^2/N5</f>
        <v>0</v>
      </c>
      <c r="F16" s="6">
        <f t="shared" ref="F16:F19" si="8">(F5-O5)^2/O5</f>
        <v>0.33333333333333331</v>
      </c>
      <c r="G16" s="6">
        <f t="shared" ref="G16:G19" si="9">(G5-P5)^2/P5</f>
        <v>1.5</v>
      </c>
      <c r="H16" s="20"/>
    </row>
    <row r="17" spans="1:8" x14ac:dyDescent="0.3">
      <c r="B17" s="2">
        <v>3</v>
      </c>
      <c r="C17" s="6">
        <f t="shared" si="5"/>
        <v>0.72727272727272729</v>
      </c>
      <c r="D17" s="6">
        <f t="shared" si="6"/>
        <v>4.84</v>
      </c>
      <c r="E17" s="6">
        <f t="shared" si="7"/>
        <v>0</v>
      </c>
      <c r="F17" s="6">
        <f t="shared" si="8"/>
        <v>0.23076923076923078</v>
      </c>
      <c r="G17" s="6">
        <f t="shared" si="9"/>
        <v>2</v>
      </c>
      <c r="H17" s="20"/>
    </row>
    <row r="18" spans="1:8" x14ac:dyDescent="0.3">
      <c r="B18" s="2">
        <v>4</v>
      </c>
      <c r="C18" s="6">
        <f t="shared" si="5"/>
        <v>3.8571428571428572</v>
      </c>
      <c r="D18" s="6">
        <f t="shared" si="6"/>
        <v>1.7777777777777777</v>
      </c>
      <c r="E18" s="6">
        <f t="shared" si="7"/>
        <v>0.75</v>
      </c>
      <c r="F18" s="6">
        <f t="shared" si="8"/>
        <v>2.5000000000000001E-2</v>
      </c>
      <c r="G18" s="6">
        <f t="shared" si="9"/>
        <v>1.6</v>
      </c>
      <c r="H18" s="20"/>
    </row>
    <row r="19" spans="1:8" x14ac:dyDescent="0.3">
      <c r="B19" s="13">
        <v>5</v>
      </c>
      <c r="C19" s="19">
        <f t="shared" si="5"/>
        <v>11.076923076923077</v>
      </c>
      <c r="D19" s="19">
        <f t="shared" si="6"/>
        <v>7.6923076923076925</v>
      </c>
      <c r="E19" s="19">
        <f t="shared" si="7"/>
        <v>1.6896551724137931</v>
      </c>
      <c r="F19" s="19">
        <f t="shared" si="8"/>
        <v>0.21052631578947367</v>
      </c>
      <c r="G19" s="19">
        <f t="shared" si="9"/>
        <v>1.4545454545454546</v>
      </c>
      <c r="H19" s="21"/>
    </row>
    <row r="20" spans="1:8" x14ac:dyDescent="0.3">
      <c r="B20" s="15"/>
      <c r="C20" s="15"/>
      <c r="D20" s="15"/>
      <c r="E20" s="15"/>
      <c r="F20" s="15"/>
      <c r="G20" s="16"/>
      <c r="H20" s="18">
        <f>SUM(C15:G19)</f>
        <v>49.441383064404839</v>
      </c>
    </row>
    <row r="22" spans="1:8" x14ac:dyDescent="0.3">
      <c r="A22" s="9" t="s">
        <v>16</v>
      </c>
      <c r="B22">
        <f>H20</f>
        <v>49.441383064404839</v>
      </c>
    </row>
    <row r="23" spans="1:8" x14ac:dyDescent="0.3">
      <c r="A23" s="9" t="s">
        <v>17</v>
      </c>
      <c r="B23">
        <f>25-1</f>
        <v>24</v>
      </c>
    </row>
    <row r="24" spans="1:8" x14ac:dyDescent="0.3">
      <c r="A24" s="9" t="s">
        <v>18</v>
      </c>
      <c r="B24">
        <f>_xlfn.CHISQ.INV.RT(0.05,24)</f>
        <v>36.415028501807313</v>
      </c>
    </row>
    <row r="25" spans="1:8" x14ac:dyDescent="0.3">
      <c r="B25" s="1" t="s">
        <v>32</v>
      </c>
      <c r="C25" s="1" t="s">
        <v>19</v>
      </c>
    </row>
  </sheetData>
  <mergeCells count="6">
    <mergeCell ref="B2:B3"/>
    <mergeCell ref="C2:G2"/>
    <mergeCell ref="K2:K3"/>
    <mergeCell ref="L2:P2"/>
    <mergeCell ref="B13:B14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743B-984C-4562-B274-70FAE1553ABC}">
  <dimension ref="A1:Q23"/>
  <sheetViews>
    <sheetView workbookViewId="0">
      <selection activeCell="G55" sqref="G55"/>
    </sheetView>
  </sheetViews>
  <sheetFormatPr defaultRowHeight="14.4" x14ac:dyDescent="0.3"/>
  <cols>
    <col min="1" max="1" width="25.33203125" customWidth="1"/>
    <col min="2" max="2" width="8.109375" customWidth="1"/>
  </cols>
  <sheetData>
    <row r="1" spans="1:17" x14ac:dyDescent="0.3">
      <c r="A1" s="1" t="s">
        <v>0</v>
      </c>
      <c r="J1" s="1" t="s">
        <v>5</v>
      </c>
    </row>
    <row r="2" spans="1:17" x14ac:dyDescent="0.3">
      <c r="B2" s="29" t="s">
        <v>1</v>
      </c>
      <c r="C2" s="31" t="s">
        <v>2</v>
      </c>
      <c r="D2" s="31"/>
      <c r="E2" s="31"/>
      <c r="F2" s="31"/>
      <c r="G2" s="31"/>
      <c r="H2" s="2"/>
      <c r="K2" s="29" t="s">
        <v>1</v>
      </c>
      <c r="L2" s="31" t="s">
        <v>2</v>
      </c>
      <c r="M2" s="31"/>
      <c r="N2" s="31"/>
      <c r="O2" s="31"/>
      <c r="P2" s="31"/>
      <c r="Q2" s="2"/>
    </row>
    <row r="3" spans="1:17" ht="16.2" x14ac:dyDescent="0.3">
      <c r="A3" s="8" t="s">
        <v>8</v>
      </c>
      <c r="B3" s="30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 t="s">
        <v>4</v>
      </c>
      <c r="J3" s="8" t="s">
        <v>9</v>
      </c>
      <c r="K3" s="30"/>
      <c r="L3" s="2">
        <v>1</v>
      </c>
      <c r="M3" s="2">
        <v>2</v>
      </c>
      <c r="N3" s="2">
        <v>3</v>
      </c>
      <c r="O3" s="2">
        <v>4</v>
      </c>
      <c r="P3" s="2">
        <v>5</v>
      </c>
      <c r="Q3" s="2" t="s">
        <v>6</v>
      </c>
    </row>
    <row r="4" spans="1:17" x14ac:dyDescent="0.3">
      <c r="B4" s="2">
        <v>1</v>
      </c>
      <c r="C4" s="2">
        <v>50</v>
      </c>
      <c r="D4" s="2">
        <v>12</v>
      </c>
      <c r="E4" s="2">
        <v>5</v>
      </c>
      <c r="F4" s="2">
        <v>13</v>
      </c>
      <c r="G4" s="2">
        <v>12</v>
      </c>
      <c r="H4" s="2">
        <f>SUM(C4:G4)</f>
        <v>92</v>
      </c>
      <c r="K4" s="2">
        <v>1</v>
      </c>
      <c r="L4" s="2">
        <v>52</v>
      </c>
      <c r="M4" s="2">
        <v>9</v>
      </c>
      <c r="N4" s="2">
        <v>7</v>
      </c>
      <c r="O4" s="2">
        <v>9</v>
      </c>
      <c r="P4" s="2">
        <v>12</v>
      </c>
      <c r="Q4" s="2">
        <f>SUM(L4:P4)</f>
        <v>89</v>
      </c>
    </row>
    <row r="5" spans="1:17" x14ac:dyDescent="0.3">
      <c r="B5" s="2">
        <v>2</v>
      </c>
      <c r="C5" s="2">
        <v>45</v>
      </c>
      <c r="D5" s="2">
        <v>24</v>
      </c>
      <c r="E5" s="2">
        <v>6</v>
      </c>
      <c r="F5" s="2">
        <v>24</v>
      </c>
      <c r="G5" s="2">
        <v>3</v>
      </c>
      <c r="H5" s="2">
        <f t="shared" ref="H5:H8" si="0">SUM(C5:G5)</f>
        <v>102</v>
      </c>
      <c r="K5" s="2">
        <v>2</v>
      </c>
      <c r="L5" s="2">
        <v>36</v>
      </c>
      <c r="M5" s="2">
        <v>36</v>
      </c>
      <c r="N5" s="2">
        <v>6</v>
      </c>
      <c r="O5" s="2">
        <v>27</v>
      </c>
      <c r="P5" s="2">
        <v>6</v>
      </c>
      <c r="Q5" s="2">
        <f t="shared" ref="Q5:Q8" si="1">SUM(L5:P5)</f>
        <v>111</v>
      </c>
    </row>
    <row r="6" spans="1:17" x14ac:dyDescent="0.3">
      <c r="B6" s="2">
        <v>3</v>
      </c>
      <c r="C6" s="2">
        <v>18</v>
      </c>
      <c r="D6" s="2">
        <v>36</v>
      </c>
      <c r="E6" s="2">
        <v>7</v>
      </c>
      <c r="F6" s="2">
        <v>36</v>
      </c>
      <c r="G6" s="2">
        <v>12</v>
      </c>
      <c r="H6" s="2">
        <f t="shared" si="0"/>
        <v>109</v>
      </c>
      <c r="K6" s="2">
        <v>3</v>
      </c>
      <c r="L6" s="2">
        <v>22</v>
      </c>
      <c r="M6" s="2">
        <v>25</v>
      </c>
      <c r="N6" s="2">
        <v>7</v>
      </c>
      <c r="O6" s="2">
        <v>39</v>
      </c>
      <c r="P6" s="2">
        <v>18</v>
      </c>
      <c r="Q6" s="2">
        <f t="shared" si="1"/>
        <v>111</v>
      </c>
    </row>
    <row r="7" spans="1:17" x14ac:dyDescent="0.3">
      <c r="B7" s="2">
        <v>4</v>
      </c>
      <c r="C7" s="2">
        <v>30</v>
      </c>
      <c r="D7" s="2">
        <v>5</v>
      </c>
      <c r="E7" s="2">
        <v>9</v>
      </c>
      <c r="F7" s="2">
        <v>41</v>
      </c>
      <c r="G7" s="2">
        <v>14</v>
      </c>
      <c r="H7" s="2">
        <f t="shared" si="0"/>
        <v>99</v>
      </c>
      <c r="K7" s="2">
        <v>4</v>
      </c>
      <c r="L7" s="2">
        <v>21</v>
      </c>
      <c r="M7" s="2">
        <v>9</v>
      </c>
      <c r="N7" s="2">
        <v>12</v>
      </c>
      <c r="O7" s="2">
        <v>40</v>
      </c>
      <c r="P7" s="2">
        <v>10</v>
      </c>
      <c r="Q7" s="2">
        <f t="shared" si="1"/>
        <v>92</v>
      </c>
    </row>
    <row r="8" spans="1:17" x14ac:dyDescent="0.3">
      <c r="B8" s="2">
        <v>5</v>
      </c>
      <c r="C8" s="2">
        <v>25</v>
      </c>
      <c r="D8" s="2">
        <v>3</v>
      </c>
      <c r="E8" s="2">
        <v>22</v>
      </c>
      <c r="F8" s="2">
        <v>21</v>
      </c>
      <c r="G8" s="2">
        <v>15</v>
      </c>
      <c r="H8" s="2">
        <f t="shared" si="0"/>
        <v>86</v>
      </c>
      <c r="K8" s="2">
        <v>5</v>
      </c>
      <c r="L8" s="2">
        <v>13</v>
      </c>
      <c r="M8" s="2">
        <v>13</v>
      </c>
      <c r="N8" s="2">
        <v>29</v>
      </c>
      <c r="O8" s="2">
        <v>19</v>
      </c>
      <c r="P8" s="2">
        <v>11</v>
      </c>
      <c r="Q8" s="2">
        <f t="shared" si="1"/>
        <v>85</v>
      </c>
    </row>
    <row r="9" spans="1:17" ht="16.2" x14ac:dyDescent="0.3">
      <c r="B9" s="2" t="s">
        <v>3</v>
      </c>
      <c r="C9" s="2">
        <f>SUM(C4:C8)</f>
        <v>168</v>
      </c>
      <c r="D9" s="2">
        <f t="shared" ref="D9:G9" si="2">SUM(D4:D8)</f>
        <v>80</v>
      </c>
      <c r="E9" s="2">
        <f t="shared" si="2"/>
        <v>49</v>
      </c>
      <c r="F9" s="2">
        <f t="shared" si="2"/>
        <v>135</v>
      </c>
      <c r="G9" s="2">
        <f t="shared" si="2"/>
        <v>56</v>
      </c>
      <c r="H9" s="4">
        <f>SUM(H4:H8)</f>
        <v>488</v>
      </c>
      <c r="K9" s="2" t="s">
        <v>7</v>
      </c>
      <c r="L9" s="2">
        <f>SUM(L4:L8)</f>
        <v>144</v>
      </c>
      <c r="M9" s="2">
        <f t="shared" ref="M9:P9" si="3">SUM(M4:M8)</f>
        <v>92</v>
      </c>
      <c r="N9" s="2">
        <f t="shared" si="3"/>
        <v>61</v>
      </c>
      <c r="O9" s="2">
        <f t="shared" si="3"/>
        <v>134</v>
      </c>
      <c r="P9" s="2">
        <f t="shared" si="3"/>
        <v>57</v>
      </c>
      <c r="Q9" s="4">
        <f>SUM(Q4:Q8)</f>
        <v>488</v>
      </c>
    </row>
    <row r="12" spans="1:17" x14ac:dyDescent="0.3">
      <c r="A12" s="1"/>
      <c r="B12" s="1"/>
    </row>
    <row r="14" spans="1:17" x14ac:dyDescent="0.3">
      <c r="A14" s="8"/>
      <c r="B14" s="29" t="s">
        <v>1</v>
      </c>
      <c r="C14" s="31" t="s">
        <v>2</v>
      </c>
      <c r="D14" s="31"/>
      <c r="E14" s="31"/>
      <c r="F14" s="31"/>
      <c r="G14" s="31"/>
      <c r="H14" s="20"/>
    </row>
    <row r="15" spans="1:17" x14ac:dyDescent="0.3">
      <c r="B15" s="30"/>
      <c r="C15" s="2">
        <v>1</v>
      </c>
      <c r="D15" s="2">
        <v>2</v>
      </c>
      <c r="E15" s="2">
        <v>3</v>
      </c>
      <c r="F15" s="2">
        <v>4</v>
      </c>
      <c r="G15" s="2">
        <v>5</v>
      </c>
      <c r="H15" s="20"/>
    </row>
    <row r="16" spans="1:17" x14ac:dyDescent="0.3">
      <c r="B16" s="2">
        <v>1</v>
      </c>
      <c r="C16" s="6">
        <f>ABS(C4-L4)</f>
        <v>2</v>
      </c>
      <c r="D16" s="6">
        <f t="shared" ref="D16:G16" si="4">ABS(D4-M4)</f>
        <v>3</v>
      </c>
      <c r="E16" s="6">
        <f t="shared" si="4"/>
        <v>2</v>
      </c>
      <c r="F16" s="6">
        <f t="shared" si="4"/>
        <v>4</v>
      </c>
      <c r="G16" s="6">
        <f t="shared" si="4"/>
        <v>0</v>
      </c>
      <c r="H16" s="20"/>
    </row>
    <row r="17" spans="1:8" x14ac:dyDescent="0.3">
      <c r="B17" s="2">
        <v>2</v>
      </c>
      <c r="C17" s="6">
        <f t="shared" ref="C17:C20" si="5">ABS(C5-L5)</f>
        <v>9</v>
      </c>
      <c r="D17" s="6">
        <f t="shared" ref="D17:D20" si="6">ABS(D5-M5)</f>
        <v>12</v>
      </c>
      <c r="E17" s="6">
        <f t="shared" ref="E17:E20" si="7">ABS(E5-N5)</f>
        <v>0</v>
      </c>
      <c r="F17" s="6">
        <f t="shared" ref="F17:F20" si="8">ABS(F5-O5)</f>
        <v>3</v>
      </c>
      <c r="G17" s="6">
        <f t="shared" ref="G17:G20" si="9">ABS(G5-P5)</f>
        <v>3</v>
      </c>
      <c r="H17" s="20"/>
    </row>
    <row r="18" spans="1:8" x14ac:dyDescent="0.3">
      <c r="B18" s="2">
        <v>3</v>
      </c>
      <c r="C18" s="6">
        <f t="shared" si="5"/>
        <v>4</v>
      </c>
      <c r="D18" s="6">
        <f t="shared" si="6"/>
        <v>11</v>
      </c>
      <c r="E18" s="6">
        <f t="shared" si="7"/>
        <v>0</v>
      </c>
      <c r="F18" s="6">
        <f t="shared" si="8"/>
        <v>3</v>
      </c>
      <c r="G18" s="6">
        <f t="shared" si="9"/>
        <v>6</v>
      </c>
      <c r="H18" s="20"/>
    </row>
    <row r="19" spans="1:8" x14ac:dyDescent="0.3">
      <c r="B19" s="2">
        <v>4</v>
      </c>
      <c r="C19" s="6">
        <f t="shared" si="5"/>
        <v>9</v>
      </c>
      <c r="D19" s="6">
        <f t="shared" si="6"/>
        <v>4</v>
      </c>
      <c r="E19" s="6">
        <f t="shared" si="7"/>
        <v>3</v>
      </c>
      <c r="F19" s="6">
        <f t="shared" si="8"/>
        <v>1</v>
      </c>
      <c r="G19" s="6">
        <f t="shared" si="9"/>
        <v>4</v>
      </c>
      <c r="H19" s="20"/>
    </row>
    <row r="20" spans="1:8" x14ac:dyDescent="0.3">
      <c r="B20" s="13">
        <v>5</v>
      </c>
      <c r="C20" s="6">
        <f t="shared" si="5"/>
        <v>12</v>
      </c>
      <c r="D20" s="6">
        <f t="shared" si="6"/>
        <v>10</v>
      </c>
      <c r="E20" s="6">
        <f t="shared" si="7"/>
        <v>7</v>
      </c>
      <c r="F20" s="6">
        <f t="shared" si="8"/>
        <v>2</v>
      </c>
      <c r="G20" s="6">
        <f t="shared" si="9"/>
        <v>4</v>
      </c>
      <c r="H20" s="21"/>
    </row>
    <row r="21" spans="1:8" x14ac:dyDescent="0.3">
      <c r="B21" s="15"/>
      <c r="C21" s="15"/>
      <c r="D21" s="15"/>
      <c r="E21" s="15"/>
      <c r="F21" s="15"/>
      <c r="G21" s="16"/>
      <c r="H21" s="18">
        <f>SUM(C16:G20)</f>
        <v>118</v>
      </c>
    </row>
    <row r="23" spans="1:8" x14ac:dyDescent="0.3">
      <c r="A23" s="9" t="s">
        <v>33</v>
      </c>
      <c r="B23" s="28">
        <f>H21/25</f>
        <v>4.72</v>
      </c>
    </row>
  </sheetData>
  <mergeCells count="6">
    <mergeCell ref="L2:P2"/>
    <mergeCell ref="B14:B15"/>
    <mergeCell ref="C14:G14"/>
    <mergeCell ref="B2:B3"/>
    <mergeCell ref="C2:G2"/>
    <mergeCell ref="K2:K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341C-C204-4E7B-BEA5-29773E5A9DD9}">
  <dimension ref="A1:Q31"/>
  <sheetViews>
    <sheetView workbookViewId="0">
      <selection activeCell="M33" sqref="M33"/>
    </sheetView>
  </sheetViews>
  <sheetFormatPr defaultRowHeight="14.4" x14ac:dyDescent="0.3"/>
  <cols>
    <col min="1" max="1" width="18.88671875" customWidth="1"/>
    <col min="2" max="2" width="8.109375" customWidth="1"/>
    <col min="10" max="10" width="21.6640625" bestFit="1" customWidth="1"/>
  </cols>
  <sheetData>
    <row r="1" spans="1:17" x14ac:dyDescent="0.3">
      <c r="A1" s="1" t="s">
        <v>0</v>
      </c>
      <c r="J1" s="1" t="s">
        <v>5</v>
      </c>
    </row>
    <row r="2" spans="1:17" x14ac:dyDescent="0.3">
      <c r="B2" s="29" t="s">
        <v>1</v>
      </c>
      <c r="C2" s="31" t="s">
        <v>2</v>
      </c>
      <c r="D2" s="31"/>
      <c r="E2" s="31"/>
      <c r="F2" s="31"/>
      <c r="G2" s="31"/>
      <c r="H2" s="2"/>
      <c r="K2" s="29" t="s">
        <v>1</v>
      </c>
      <c r="L2" s="31" t="s">
        <v>2</v>
      </c>
      <c r="M2" s="31"/>
      <c r="N2" s="31"/>
      <c r="O2" s="31"/>
      <c r="P2" s="31"/>
      <c r="Q2" s="2"/>
    </row>
    <row r="3" spans="1:17" ht="16.2" x14ac:dyDescent="0.3">
      <c r="A3" s="8" t="s">
        <v>8</v>
      </c>
      <c r="B3" s="30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 t="s">
        <v>4</v>
      </c>
      <c r="J3" s="8" t="s">
        <v>9</v>
      </c>
      <c r="K3" s="30"/>
      <c r="L3" s="2">
        <v>1</v>
      </c>
      <c r="M3" s="2">
        <v>2</v>
      </c>
      <c r="N3" s="2">
        <v>3</v>
      </c>
      <c r="O3" s="2">
        <v>4</v>
      </c>
      <c r="P3" s="2">
        <v>5</v>
      </c>
      <c r="Q3" s="2" t="s">
        <v>6</v>
      </c>
    </row>
    <row r="4" spans="1:17" x14ac:dyDescent="0.3">
      <c r="B4" s="2">
        <v>1</v>
      </c>
      <c r="C4" s="2">
        <v>50</v>
      </c>
      <c r="D4" s="2">
        <v>12</v>
      </c>
      <c r="E4" s="2">
        <v>5</v>
      </c>
      <c r="F4" s="2">
        <v>13</v>
      </c>
      <c r="G4" s="2">
        <v>12</v>
      </c>
      <c r="H4" s="2">
        <f>SUM(C4:G4)</f>
        <v>92</v>
      </c>
      <c r="K4" s="2">
        <v>1</v>
      </c>
      <c r="L4" s="2">
        <v>52</v>
      </c>
      <c r="M4" s="2">
        <v>9</v>
      </c>
      <c r="N4" s="2">
        <v>7</v>
      </c>
      <c r="O4" s="2">
        <v>9</v>
      </c>
      <c r="P4" s="2">
        <v>12</v>
      </c>
      <c r="Q4" s="2">
        <f>SUM(L4:P4)</f>
        <v>89</v>
      </c>
    </row>
    <row r="5" spans="1:17" x14ac:dyDescent="0.3">
      <c r="B5" s="2">
        <v>2</v>
      </c>
      <c r="C5" s="2">
        <v>45</v>
      </c>
      <c r="D5" s="2">
        <v>24</v>
      </c>
      <c r="E5" s="2">
        <v>6</v>
      </c>
      <c r="F5" s="2">
        <v>24</v>
      </c>
      <c r="G5" s="2">
        <v>3</v>
      </c>
      <c r="H5" s="2">
        <f t="shared" ref="H5:H8" si="0">SUM(C5:G5)</f>
        <v>102</v>
      </c>
      <c r="K5" s="2">
        <v>2</v>
      </c>
      <c r="L5" s="2">
        <v>36</v>
      </c>
      <c r="M5" s="2">
        <v>36</v>
      </c>
      <c r="N5" s="2">
        <v>6</v>
      </c>
      <c r="O5" s="2">
        <v>27</v>
      </c>
      <c r="P5" s="2">
        <v>6</v>
      </c>
      <c r="Q5" s="2">
        <f t="shared" ref="Q5:Q8" si="1">SUM(L5:P5)</f>
        <v>111</v>
      </c>
    </row>
    <row r="6" spans="1:17" x14ac:dyDescent="0.3">
      <c r="B6" s="2">
        <v>3</v>
      </c>
      <c r="C6" s="2">
        <v>18</v>
      </c>
      <c r="D6" s="2">
        <v>36</v>
      </c>
      <c r="E6" s="2">
        <v>7</v>
      </c>
      <c r="F6" s="2">
        <v>36</v>
      </c>
      <c r="G6" s="2">
        <v>12</v>
      </c>
      <c r="H6" s="2">
        <f t="shared" si="0"/>
        <v>109</v>
      </c>
      <c r="K6" s="2">
        <v>3</v>
      </c>
      <c r="L6" s="2">
        <v>22</v>
      </c>
      <c r="M6" s="2">
        <v>25</v>
      </c>
      <c r="N6" s="2">
        <v>7</v>
      </c>
      <c r="O6" s="2">
        <v>39</v>
      </c>
      <c r="P6" s="2">
        <v>18</v>
      </c>
      <c r="Q6" s="2">
        <f t="shared" si="1"/>
        <v>111</v>
      </c>
    </row>
    <row r="7" spans="1:17" x14ac:dyDescent="0.3">
      <c r="B7" s="2">
        <v>4</v>
      </c>
      <c r="C7" s="2">
        <v>30</v>
      </c>
      <c r="D7" s="2">
        <v>5</v>
      </c>
      <c r="E7" s="2">
        <v>9</v>
      </c>
      <c r="F7" s="2">
        <v>41</v>
      </c>
      <c r="G7" s="2">
        <v>14</v>
      </c>
      <c r="H7" s="2">
        <f t="shared" si="0"/>
        <v>99</v>
      </c>
      <c r="K7" s="2">
        <v>4</v>
      </c>
      <c r="L7" s="2">
        <v>21</v>
      </c>
      <c r="M7" s="2">
        <v>9</v>
      </c>
      <c r="N7" s="2">
        <v>12</v>
      </c>
      <c r="O7" s="2">
        <v>40</v>
      </c>
      <c r="P7" s="2">
        <v>10</v>
      </c>
      <c r="Q7" s="2">
        <f t="shared" si="1"/>
        <v>92</v>
      </c>
    </row>
    <row r="8" spans="1:17" x14ac:dyDescent="0.3">
      <c r="B8" s="2">
        <v>5</v>
      </c>
      <c r="C8" s="2">
        <v>25</v>
      </c>
      <c r="D8" s="2">
        <v>3</v>
      </c>
      <c r="E8" s="2">
        <v>22</v>
      </c>
      <c r="F8" s="2">
        <v>21</v>
      </c>
      <c r="G8" s="2">
        <v>15</v>
      </c>
      <c r="H8" s="2">
        <f t="shared" si="0"/>
        <v>86</v>
      </c>
      <c r="K8" s="2">
        <v>5</v>
      </c>
      <c r="L8" s="2">
        <v>13</v>
      </c>
      <c r="M8" s="2">
        <v>13</v>
      </c>
      <c r="N8" s="2">
        <v>29</v>
      </c>
      <c r="O8" s="2">
        <v>19</v>
      </c>
      <c r="P8" s="2">
        <v>11</v>
      </c>
      <c r="Q8" s="2">
        <f t="shared" si="1"/>
        <v>85</v>
      </c>
    </row>
    <row r="9" spans="1:17" ht="16.2" x14ac:dyDescent="0.3">
      <c r="B9" s="2" t="s">
        <v>3</v>
      </c>
      <c r="C9" s="2">
        <f>SUM(C4:C8)</f>
        <v>168</v>
      </c>
      <c r="D9" s="2">
        <f t="shared" ref="D9:G9" si="2">SUM(D4:D8)</f>
        <v>80</v>
      </c>
      <c r="E9" s="2">
        <f t="shared" si="2"/>
        <v>49</v>
      </c>
      <c r="F9" s="2">
        <f t="shared" si="2"/>
        <v>135</v>
      </c>
      <c r="G9" s="2">
        <f t="shared" si="2"/>
        <v>56</v>
      </c>
      <c r="H9" s="4">
        <f>SUM(H4:H8)</f>
        <v>488</v>
      </c>
      <c r="K9" s="2" t="s">
        <v>7</v>
      </c>
      <c r="L9" s="2">
        <f>SUM(L4:L8)</f>
        <v>144</v>
      </c>
      <c r="M9" s="2">
        <f t="shared" ref="M9:P9" si="3">SUM(M4:M8)</f>
        <v>92</v>
      </c>
      <c r="N9" s="2">
        <f t="shared" si="3"/>
        <v>61</v>
      </c>
      <c r="O9" s="2">
        <f t="shared" si="3"/>
        <v>134</v>
      </c>
      <c r="P9" s="2">
        <f t="shared" si="3"/>
        <v>57</v>
      </c>
      <c r="Q9" s="4">
        <f>SUM(Q4:Q8)</f>
        <v>488</v>
      </c>
    </row>
    <row r="12" spans="1:17" x14ac:dyDescent="0.3">
      <c r="A12" s="1"/>
      <c r="B12" s="1"/>
    </row>
    <row r="13" spans="1:17" x14ac:dyDescent="0.3">
      <c r="A13" s="8" t="s">
        <v>20</v>
      </c>
      <c r="B13" s="29" t="s">
        <v>1</v>
      </c>
      <c r="C13" s="31" t="s">
        <v>2</v>
      </c>
      <c r="D13" s="31"/>
      <c r="E13" s="31"/>
      <c r="F13" s="31"/>
      <c r="G13" s="31"/>
      <c r="H13" s="20"/>
      <c r="J13" s="8" t="s">
        <v>23</v>
      </c>
      <c r="K13" s="29" t="s">
        <v>1</v>
      </c>
      <c r="L13" s="31" t="s">
        <v>2</v>
      </c>
      <c r="M13" s="31"/>
      <c r="N13" s="31"/>
      <c r="O13" s="31"/>
      <c r="P13" s="31"/>
      <c r="Q13" s="20"/>
    </row>
    <row r="14" spans="1:17" x14ac:dyDescent="0.3">
      <c r="B14" s="30"/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0"/>
      <c r="K14" s="30"/>
      <c r="L14" s="2">
        <v>1</v>
      </c>
      <c r="M14" s="2">
        <v>2</v>
      </c>
      <c r="N14" s="2">
        <v>3</v>
      </c>
      <c r="O14" s="2">
        <v>4</v>
      </c>
      <c r="P14" s="2">
        <v>5</v>
      </c>
      <c r="Q14" s="20"/>
    </row>
    <row r="15" spans="1:17" x14ac:dyDescent="0.3">
      <c r="B15" s="2">
        <v>1</v>
      </c>
      <c r="C15" s="6">
        <f>C4/$H$9</f>
        <v>0.10245901639344263</v>
      </c>
      <c r="D15" s="6">
        <f t="shared" ref="D15:G15" si="4">D4/$H$9</f>
        <v>2.4590163934426229E-2</v>
      </c>
      <c r="E15" s="6">
        <f t="shared" si="4"/>
        <v>1.0245901639344262E-2</v>
      </c>
      <c r="F15" s="6">
        <f t="shared" si="4"/>
        <v>2.663934426229508E-2</v>
      </c>
      <c r="G15" s="6">
        <f t="shared" si="4"/>
        <v>2.4590163934426229E-2</v>
      </c>
      <c r="H15" s="20"/>
      <c r="K15" s="2">
        <v>1</v>
      </c>
      <c r="L15" s="2">
        <f>C15*C24</f>
        <v>4.0185156919345559E-3</v>
      </c>
      <c r="M15" s="2">
        <f t="shared" ref="M15:P15" si="5">D15*D24</f>
        <v>7.0741493225847749E-3</v>
      </c>
      <c r="N15" s="2">
        <f t="shared" si="5"/>
        <v>3.4474614407911156E-3</v>
      </c>
      <c r="O15" s="2">
        <f t="shared" si="5"/>
        <v>9.7959470115350934E-3</v>
      </c>
      <c r="P15" s="2">
        <f t="shared" si="5"/>
        <v>0</v>
      </c>
      <c r="Q15" s="20"/>
    </row>
    <row r="16" spans="1:17" x14ac:dyDescent="0.3">
      <c r="B16" s="2">
        <v>2</v>
      </c>
      <c r="C16" s="6">
        <f t="shared" ref="C16:G19" si="6">C5/$H$9</f>
        <v>9.2213114754098366E-2</v>
      </c>
      <c r="D16" s="6">
        <f t="shared" si="6"/>
        <v>4.9180327868852458E-2</v>
      </c>
      <c r="E16" s="6">
        <f t="shared" si="6"/>
        <v>1.2295081967213115E-2</v>
      </c>
      <c r="F16" s="6">
        <f t="shared" si="6"/>
        <v>4.9180327868852458E-2</v>
      </c>
      <c r="G16" s="6">
        <f t="shared" si="6"/>
        <v>6.1475409836065573E-3</v>
      </c>
      <c r="H16" s="20"/>
      <c r="K16" s="2">
        <v>2</v>
      </c>
      <c r="L16" s="2">
        <f t="shared" ref="L16:L19" si="7">C16*C25</f>
        <v>2.0576761903974262E-2</v>
      </c>
      <c r="M16" s="2">
        <f t="shared" ref="M16:M19" si="8">D16*D25</f>
        <v>1.9940906956139235E-2</v>
      </c>
      <c r="N16" s="2">
        <f t="shared" ref="N16:N19" si="9">E16*E25</f>
        <v>0</v>
      </c>
      <c r="O16" s="2">
        <f t="shared" ref="O16:O19" si="10">F16*F25</f>
        <v>5.7926083109696809E-3</v>
      </c>
      <c r="P16" s="2">
        <f t="shared" ref="P16:P19" si="11">G16*G25</f>
        <v>4.2611507001635981E-3</v>
      </c>
      <c r="Q16" s="20"/>
    </row>
    <row r="17" spans="1:17" x14ac:dyDescent="0.3">
      <c r="B17" s="2">
        <v>3</v>
      </c>
      <c r="C17" s="6">
        <f t="shared" si="6"/>
        <v>3.6885245901639344E-2</v>
      </c>
      <c r="D17" s="6">
        <f t="shared" si="6"/>
        <v>7.3770491803278687E-2</v>
      </c>
      <c r="E17" s="6">
        <f t="shared" si="6"/>
        <v>1.4344262295081968E-2</v>
      </c>
      <c r="F17" s="6">
        <f t="shared" si="6"/>
        <v>7.3770491803278687E-2</v>
      </c>
      <c r="G17" s="6">
        <f t="shared" si="6"/>
        <v>2.4590163934426229E-2</v>
      </c>
      <c r="H17" s="20"/>
      <c r="K17" s="2">
        <v>3</v>
      </c>
      <c r="L17" s="2">
        <f t="shared" si="7"/>
        <v>7.4017879473744263E-3</v>
      </c>
      <c r="M17" s="2">
        <f t="shared" si="8"/>
        <v>2.6899901822058876E-2</v>
      </c>
      <c r="N17" s="2">
        <f t="shared" si="9"/>
        <v>0</v>
      </c>
      <c r="O17" s="2">
        <f t="shared" si="10"/>
        <v>5.9047899103428468E-3</v>
      </c>
      <c r="P17" s="2">
        <f t="shared" si="11"/>
        <v>9.9704534780696175E-3</v>
      </c>
      <c r="Q17" s="20"/>
    </row>
    <row r="18" spans="1:17" x14ac:dyDescent="0.3">
      <c r="B18" s="2">
        <v>4</v>
      </c>
      <c r="C18" s="6">
        <f t="shared" si="6"/>
        <v>6.1475409836065573E-2</v>
      </c>
      <c r="D18" s="6">
        <f t="shared" si="6"/>
        <v>1.0245901639344262E-2</v>
      </c>
      <c r="E18" s="6">
        <f t="shared" si="6"/>
        <v>1.8442622950819672E-2</v>
      </c>
      <c r="F18" s="6">
        <f t="shared" si="6"/>
        <v>8.4016393442622947E-2</v>
      </c>
      <c r="G18" s="6">
        <f t="shared" si="6"/>
        <v>2.8688524590163935E-2</v>
      </c>
      <c r="H18" s="20"/>
      <c r="K18" s="2">
        <v>4</v>
      </c>
      <c r="L18" s="2">
        <f t="shared" si="7"/>
        <v>2.1926738356889287E-2</v>
      </c>
      <c r="M18" s="2">
        <f t="shared" si="8"/>
        <v>6.0224043535053165E-3</v>
      </c>
      <c r="N18" s="2">
        <f t="shared" si="9"/>
        <v>5.3056119919385825E-3</v>
      </c>
      <c r="O18" s="2">
        <f t="shared" si="10"/>
        <v>2.0745842545189098E-3</v>
      </c>
      <c r="P18" s="2">
        <f t="shared" si="11"/>
        <v>9.6528920342151235E-3</v>
      </c>
      <c r="Q18" s="20"/>
    </row>
    <row r="19" spans="1:17" x14ac:dyDescent="0.3">
      <c r="B19" s="2">
        <v>5</v>
      </c>
      <c r="C19" s="6">
        <f t="shared" si="6"/>
        <v>5.1229508196721313E-2</v>
      </c>
      <c r="D19" s="6">
        <f t="shared" si="6"/>
        <v>6.1475409836065573E-3</v>
      </c>
      <c r="E19" s="6">
        <f t="shared" si="6"/>
        <v>4.5081967213114756E-2</v>
      </c>
      <c r="F19" s="6">
        <f t="shared" si="6"/>
        <v>4.3032786885245901E-2</v>
      </c>
      <c r="G19" s="6">
        <f t="shared" si="6"/>
        <v>3.0737704918032786E-2</v>
      </c>
      <c r="H19" s="21"/>
      <c r="K19" s="2">
        <v>5</v>
      </c>
      <c r="L19" s="2">
        <f t="shared" si="7"/>
        <v>3.3500331322062711E-2</v>
      </c>
      <c r="M19" s="2">
        <f t="shared" si="8"/>
        <v>9.0143672261890993E-3</v>
      </c>
      <c r="N19" s="2">
        <f t="shared" si="9"/>
        <v>1.2454045667662872E-2</v>
      </c>
      <c r="O19" s="2">
        <f t="shared" si="10"/>
        <v>4.3068701428209738E-3</v>
      </c>
      <c r="P19" s="2">
        <f t="shared" si="11"/>
        <v>9.5334506650770322E-3</v>
      </c>
      <c r="Q19" s="21"/>
    </row>
    <row r="20" spans="1:17" x14ac:dyDescent="0.3">
      <c r="B20" s="15"/>
      <c r="C20" s="15"/>
      <c r="D20" s="15"/>
      <c r="E20" s="15"/>
      <c r="F20" s="15"/>
      <c r="G20" s="16"/>
      <c r="H20" s="4">
        <f>SUM(C15:G19)</f>
        <v>1</v>
      </c>
      <c r="K20" s="15"/>
      <c r="L20" s="15"/>
      <c r="M20" s="15"/>
      <c r="N20" s="15"/>
      <c r="O20" s="15"/>
      <c r="P20" s="16"/>
      <c r="Q20" s="11">
        <f>SUM(L15:P19)</f>
        <v>0.23887573051081795</v>
      </c>
    </row>
    <row r="22" spans="1:17" ht="16.2" x14ac:dyDescent="0.3">
      <c r="A22" s="8" t="s">
        <v>21</v>
      </c>
      <c r="B22" s="29" t="s">
        <v>1</v>
      </c>
      <c r="C22" s="31" t="s">
        <v>2</v>
      </c>
      <c r="D22" s="31"/>
      <c r="E22" s="31"/>
      <c r="F22" s="31"/>
      <c r="G22" s="31"/>
      <c r="H22" s="20"/>
    </row>
    <row r="23" spans="1:17" x14ac:dyDescent="0.3">
      <c r="B23" s="30"/>
      <c r="C23" s="2">
        <v>1</v>
      </c>
      <c r="D23" s="2">
        <v>2</v>
      </c>
      <c r="E23" s="2">
        <v>3</v>
      </c>
      <c r="F23" s="2">
        <v>4</v>
      </c>
      <c r="G23" s="2">
        <v>5</v>
      </c>
      <c r="H23" s="20"/>
    </row>
    <row r="24" spans="1:17" x14ac:dyDescent="0.3">
      <c r="B24" s="2">
        <v>1</v>
      </c>
      <c r="C24" s="6">
        <f>ABS(LN(C4/L4))</f>
        <v>3.9220713153281267E-2</v>
      </c>
      <c r="D24" s="6">
        <f t="shared" ref="D24:G28" si="12">ABS(LN(D4/M4))</f>
        <v>0.28768207245178085</v>
      </c>
      <c r="E24" s="6">
        <f t="shared" si="12"/>
        <v>0.33647223662121289</v>
      </c>
      <c r="F24" s="6">
        <f t="shared" si="12"/>
        <v>0.36772478012531734</v>
      </c>
      <c r="G24" s="6">
        <f t="shared" si="12"/>
        <v>0</v>
      </c>
      <c r="H24" s="20"/>
    </row>
    <row r="25" spans="1:17" x14ac:dyDescent="0.3">
      <c r="B25" s="2">
        <v>2</v>
      </c>
      <c r="C25" s="6">
        <f t="shared" ref="C25:C28" si="13">ABS(LN(C5/L5))</f>
        <v>0.22314355131420976</v>
      </c>
      <c r="D25" s="6">
        <f t="shared" si="12"/>
        <v>0.40546510810816444</v>
      </c>
      <c r="E25" s="6">
        <f t="shared" si="12"/>
        <v>0</v>
      </c>
      <c r="F25" s="6">
        <f t="shared" si="12"/>
        <v>0.11778303565638351</v>
      </c>
      <c r="G25" s="6">
        <f t="shared" si="12"/>
        <v>0.69314718055994529</v>
      </c>
      <c r="H25" s="20"/>
    </row>
    <row r="26" spans="1:17" x14ac:dyDescent="0.3">
      <c r="B26" s="2">
        <v>3</v>
      </c>
      <c r="C26" s="6">
        <f t="shared" si="13"/>
        <v>0.20067069546215111</v>
      </c>
      <c r="D26" s="6">
        <f t="shared" si="12"/>
        <v>0.36464311358790924</v>
      </c>
      <c r="E26" s="6">
        <f t="shared" si="12"/>
        <v>0</v>
      </c>
      <c r="F26" s="6">
        <f t="shared" si="12"/>
        <v>8.004270767353637E-2</v>
      </c>
      <c r="G26" s="6">
        <f t="shared" si="12"/>
        <v>0.40546510810816444</v>
      </c>
      <c r="H26" s="20"/>
    </row>
    <row r="27" spans="1:17" x14ac:dyDescent="0.3">
      <c r="B27" s="2">
        <v>4</v>
      </c>
      <c r="C27" s="6">
        <f t="shared" si="13"/>
        <v>0.35667494393873239</v>
      </c>
      <c r="D27" s="6">
        <f t="shared" si="12"/>
        <v>0.58778666490211895</v>
      </c>
      <c r="E27" s="6">
        <f t="shared" si="12"/>
        <v>0.2876820724517809</v>
      </c>
      <c r="F27" s="6">
        <f t="shared" si="12"/>
        <v>2.4692612590371414E-2</v>
      </c>
      <c r="G27" s="6">
        <f t="shared" si="12"/>
        <v>0.33647223662121289</v>
      </c>
      <c r="H27" s="20"/>
    </row>
    <row r="28" spans="1:17" x14ac:dyDescent="0.3">
      <c r="B28" s="13">
        <v>5</v>
      </c>
      <c r="C28" s="19">
        <f t="shared" si="13"/>
        <v>0.65392646740666405</v>
      </c>
      <c r="D28" s="19">
        <f t="shared" si="12"/>
        <v>1.466337068793427</v>
      </c>
      <c r="E28" s="19">
        <f t="shared" si="12"/>
        <v>0.27625337662815824</v>
      </c>
      <c r="F28" s="19">
        <f t="shared" si="12"/>
        <v>0.10008345855698263</v>
      </c>
      <c r="G28" s="19">
        <f t="shared" si="12"/>
        <v>0.31015492830383945</v>
      </c>
      <c r="H28" s="21"/>
    </row>
    <row r="29" spans="1:17" x14ac:dyDescent="0.3">
      <c r="B29" s="15"/>
      <c r="C29" s="15"/>
      <c r="D29" s="15"/>
      <c r="E29" s="15"/>
      <c r="F29" s="15"/>
      <c r="G29" s="16"/>
      <c r="H29" s="18">
        <f>SUM(C24:G28)</f>
        <v>7.9215241330153452</v>
      </c>
    </row>
    <row r="31" spans="1:17" x14ac:dyDescent="0.3">
      <c r="A31" s="9" t="s">
        <v>22</v>
      </c>
      <c r="B31" s="10">
        <f>Q20</f>
        <v>0.23887573051081795</v>
      </c>
    </row>
  </sheetData>
  <mergeCells count="10">
    <mergeCell ref="B22:B23"/>
    <mergeCell ref="C22:G22"/>
    <mergeCell ref="K13:K14"/>
    <mergeCell ref="L13:P13"/>
    <mergeCell ref="B2:B3"/>
    <mergeCell ref="C2:G2"/>
    <mergeCell ref="K2:K3"/>
    <mergeCell ref="L2:P2"/>
    <mergeCell ref="B13:B14"/>
    <mergeCell ref="C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E27B-1927-44D2-ABD9-A0B016F33BB0}">
  <dimension ref="A1:AA27"/>
  <sheetViews>
    <sheetView workbookViewId="0">
      <selection activeCell="J4" sqref="J4:N8"/>
    </sheetView>
  </sheetViews>
  <sheetFormatPr defaultRowHeight="14.4" x14ac:dyDescent="0.3"/>
  <cols>
    <col min="3" max="3" width="9.109375" customWidth="1"/>
    <col min="17" max="17" width="10.88671875" bestFit="1" customWidth="1"/>
    <col min="18" max="19" width="10.33203125" bestFit="1" customWidth="1"/>
    <col min="21" max="21" width="14.33203125" customWidth="1"/>
    <col min="22" max="22" width="11.5546875" customWidth="1"/>
    <col min="23" max="23" width="12.109375" customWidth="1"/>
    <col min="24" max="24" width="13.6640625" customWidth="1"/>
    <col min="25" max="25" width="15.33203125" customWidth="1"/>
    <col min="26" max="26" width="13.33203125" customWidth="1"/>
    <col min="27" max="27" width="16.88671875" customWidth="1"/>
  </cols>
  <sheetData>
    <row r="1" spans="1:27" ht="15" customHeight="1" x14ac:dyDescent="0.3">
      <c r="A1" s="1" t="s">
        <v>0</v>
      </c>
      <c r="I1" s="1" t="s">
        <v>5</v>
      </c>
      <c r="Q1" s="34" t="s">
        <v>25</v>
      </c>
      <c r="R1" s="34" t="s">
        <v>26</v>
      </c>
      <c r="S1" s="34" t="s">
        <v>27</v>
      </c>
      <c r="U1" s="33" t="s">
        <v>25</v>
      </c>
      <c r="V1" s="33" t="s">
        <v>26</v>
      </c>
      <c r="W1" s="33" t="s">
        <v>27</v>
      </c>
      <c r="X1" s="32" t="s">
        <v>28</v>
      </c>
      <c r="Y1" s="32" t="s">
        <v>29</v>
      </c>
      <c r="Z1" s="32" t="s">
        <v>30</v>
      </c>
      <c r="AA1" s="32" t="s">
        <v>31</v>
      </c>
    </row>
    <row r="2" spans="1:27" x14ac:dyDescent="0.3">
      <c r="A2" s="29" t="s">
        <v>1</v>
      </c>
      <c r="B2" s="35" t="s">
        <v>2</v>
      </c>
      <c r="C2" s="36"/>
      <c r="D2" s="36"/>
      <c r="E2" s="36"/>
      <c r="F2" s="36"/>
      <c r="G2" s="37"/>
      <c r="I2" s="29" t="s">
        <v>1</v>
      </c>
      <c r="J2" s="35" t="s">
        <v>2</v>
      </c>
      <c r="K2" s="36"/>
      <c r="L2" s="36"/>
      <c r="M2" s="36"/>
      <c r="N2" s="36"/>
      <c r="O2" s="37"/>
      <c r="Q2" s="34"/>
      <c r="R2" s="34"/>
      <c r="S2" s="34"/>
      <c r="U2" s="33"/>
      <c r="V2" s="33"/>
      <c r="W2" s="33"/>
      <c r="X2" s="32"/>
      <c r="Y2" s="32"/>
      <c r="Z2" s="32"/>
      <c r="AA2" s="32"/>
    </row>
    <row r="3" spans="1:27" ht="16.2" x14ac:dyDescent="0.3">
      <c r="A3" s="30"/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4</v>
      </c>
      <c r="I3" s="30"/>
      <c r="J3" s="5">
        <v>1</v>
      </c>
      <c r="K3" s="5">
        <v>2</v>
      </c>
      <c r="L3" s="5">
        <v>3</v>
      </c>
      <c r="M3" s="5">
        <v>4</v>
      </c>
      <c r="N3" s="5">
        <v>5</v>
      </c>
      <c r="O3" s="5" t="s">
        <v>6</v>
      </c>
      <c r="Q3" s="22">
        <v>11</v>
      </c>
      <c r="R3" s="22">
        <v>50</v>
      </c>
      <c r="S3" s="22">
        <v>52</v>
      </c>
      <c r="U3" s="27">
        <v>3.54</v>
      </c>
      <c r="V3" s="27">
        <v>24</v>
      </c>
      <c r="W3" s="27">
        <v>36</v>
      </c>
      <c r="X3" s="10">
        <f t="shared" ref="X3:X27" si="0">V3/SUM($V$3:$V$27)*100</f>
        <v>4.918032786885246</v>
      </c>
      <c r="Y3" s="10">
        <f>X3</f>
        <v>4.918032786885246</v>
      </c>
      <c r="Z3" s="10">
        <f>W3/SUM($W$3:$W$27)*100</f>
        <v>7.3770491803278686</v>
      </c>
      <c r="AA3" s="10">
        <f>Z3</f>
        <v>7.3770491803278686</v>
      </c>
    </row>
    <row r="4" spans="1:27" x14ac:dyDescent="0.3">
      <c r="A4" s="2">
        <v>1</v>
      </c>
      <c r="B4" s="5">
        <v>50</v>
      </c>
      <c r="C4" s="5">
        <v>12</v>
      </c>
      <c r="D4" s="5">
        <v>5</v>
      </c>
      <c r="E4" s="5">
        <v>13</v>
      </c>
      <c r="F4" s="5">
        <v>12</v>
      </c>
      <c r="G4" s="5">
        <f>SUM(B4:F4)</f>
        <v>92</v>
      </c>
      <c r="I4" s="2">
        <v>1</v>
      </c>
      <c r="J4" s="5">
        <v>52</v>
      </c>
      <c r="K4" s="5">
        <v>9</v>
      </c>
      <c r="L4" s="5">
        <v>7</v>
      </c>
      <c r="M4" s="5">
        <v>9</v>
      </c>
      <c r="N4" s="5">
        <v>12</v>
      </c>
      <c r="O4" s="5">
        <f>SUM(J4:N4)</f>
        <v>89</v>
      </c>
      <c r="Q4" s="22">
        <v>14.6</v>
      </c>
      <c r="R4" s="22">
        <v>45</v>
      </c>
      <c r="S4" s="22">
        <v>36</v>
      </c>
      <c r="U4" s="27">
        <v>7</v>
      </c>
      <c r="V4" s="27">
        <v>15</v>
      </c>
      <c r="W4" s="27">
        <v>11</v>
      </c>
      <c r="X4" s="10">
        <f t="shared" si="0"/>
        <v>3.0737704918032787</v>
      </c>
      <c r="Y4" s="10">
        <f>Y3+X4</f>
        <v>7.9918032786885247</v>
      </c>
      <c r="Z4" s="10">
        <f t="shared" ref="Z4:Z27" si="1">W4/SUM($W$3:$W$27)*100</f>
        <v>2.2540983606557377</v>
      </c>
      <c r="AA4" s="10">
        <f>AA3+Z4</f>
        <v>9.6311475409836067</v>
      </c>
    </row>
    <row r="5" spans="1:27" x14ac:dyDescent="0.3">
      <c r="A5" s="2">
        <v>2</v>
      </c>
      <c r="B5" s="5">
        <v>45</v>
      </c>
      <c r="C5" s="5">
        <v>24</v>
      </c>
      <c r="D5" s="5">
        <v>6</v>
      </c>
      <c r="E5" s="5">
        <v>24</v>
      </c>
      <c r="F5" s="5">
        <v>3</v>
      </c>
      <c r="G5" s="5">
        <f t="shared" ref="G5:G8" si="2">SUM(B5:F5)</f>
        <v>102</v>
      </c>
      <c r="I5" s="2">
        <v>2</v>
      </c>
      <c r="J5" s="5">
        <v>36</v>
      </c>
      <c r="K5" s="5">
        <v>36</v>
      </c>
      <c r="L5" s="5">
        <v>6</v>
      </c>
      <c r="M5" s="5">
        <v>27</v>
      </c>
      <c r="N5" s="5">
        <v>6</v>
      </c>
      <c r="O5" s="5">
        <f t="shared" ref="O5:O8" si="3">SUM(J5:N5)</f>
        <v>111</v>
      </c>
      <c r="Q5" s="22">
        <v>29</v>
      </c>
      <c r="R5" s="22">
        <v>18</v>
      </c>
      <c r="S5" s="22">
        <v>22</v>
      </c>
      <c r="U5" s="27">
        <v>7.74</v>
      </c>
      <c r="V5" s="27">
        <v>7</v>
      </c>
      <c r="W5" s="27">
        <v>7</v>
      </c>
      <c r="X5" s="10">
        <f t="shared" si="0"/>
        <v>1.4344262295081966</v>
      </c>
      <c r="Y5" s="10">
        <f t="shared" ref="Y5:Y27" si="4">Y4+X5</f>
        <v>9.4262295081967213</v>
      </c>
      <c r="Z5" s="10">
        <f t="shared" si="1"/>
        <v>1.4344262295081966</v>
      </c>
      <c r="AA5" s="10">
        <f t="shared" ref="AA5:AA27" si="5">AA4+Z5</f>
        <v>11.065573770491802</v>
      </c>
    </row>
    <row r="6" spans="1:27" x14ac:dyDescent="0.3">
      <c r="A6" s="2">
        <v>3</v>
      </c>
      <c r="B6" s="5">
        <v>18</v>
      </c>
      <c r="C6" s="5">
        <v>36</v>
      </c>
      <c r="D6" s="5">
        <v>7</v>
      </c>
      <c r="E6" s="5">
        <v>36</v>
      </c>
      <c r="F6" s="5">
        <v>12</v>
      </c>
      <c r="G6" s="5">
        <f t="shared" si="2"/>
        <v>109</v>
      </c>
      <c r="I6" s="2">
        <v>3</v>
      </c>
      <c r="J6" s="5">
        <v>22</v>
      </c>
      <c r="K6" s="5">
        <v>25</v>
      </c>
      <c r="L6" s="5">
        <v>7</v>
      </c>
      <c r="M6" s="5">
        <v>39</v>
      </c>
      <c r="N6" s="5">
        <v>18</v>
      </c>
      <c r="O6" s="5">
        <f t="shared" si="3"/>
        <v>111</v>
      </c>
      <c r="Q6" s="22">
        <v>13</v>
      </c>
      <c r="R6" s="22">
        <v>30</v>
      </c>
      <c r="S6" s="22">
        <v>21</v>
      </c>
      <c r="U6" s="27">
        <v>9</v>
      </c>
      <c r="V6" s="27">
        <v>41</v>
      </c>
      <c r="W6" s="27">
        <v>40</v>
      </c>
      <c r="X6" s="10">
        <f t="shared" si="0"/>
        <v>8.4016393442622945</v>
      </c>
      <c r="Y6" s="10">
        <f t="shared" si="4"/>
        <v>17.827868852459016</v>
      </c>
      <c r="Z6" s="10">
        <f t="shared" si="1"/>
        <v>8.1967213114754092</v>
      </c>
      <c r="AA6" s="10">
        <f t="shared" si="5"/>
        <v>19.26229508196721</v>
      </c>
    </row>
    <row r="7" spans="1:27" x14ac:dyDescent="0.3">
      <c r="A7" s="2">
        <v>4</v>
      </c>
      <c r="B7" s="5">
        <v>30</v>
      </c>
      <c r="C7" s="5">
        <v>5</v>
      </c>
      <c r="D7" s="5">
        <v>9</v>
      </c>
      <c r="E7" s="5">
        <v>41</v>
      </c>
      <c r="F7" s="5">
        <v>14</v>
      </c>
      <c r="G7" s="5">
        <f t="shared" si="2"/>
        <v>99</v>
      </c>
      <c r="I7" s="2">
        <v>4</v>
      </c>
      <c r="J7" s="5">
        <v>21</v>
      </c>
      <c r="K7" s="5">
        <v>9</v>
      </c>
      <c r="L7" s="5">
        <v>12</v>
      </c>
      <c r="M7" s="5">
        <v>40</v>
      </c>
      <c r="N7" s="5">
        <v>10</v>
      </c>
      <c r="O7" s="5">
        <f t="shared" si="3"/>
        <v>92</v>
      </c>
      <c r="Q7" s="22">
        <v>32</v>
      </c>
      <c r="R7" s="22">
        <v>25</v>
      </c>
      <c r="S7" s="22">
        <v>13</v>
      </c>
      <c r="U7" s="27">
        <v>11</v>
      </c>
      <c r="V7" s="27">
        <v>50</v>
      </c>
      <c r="W7" s="27">
        <v>52</v>
      </c>
      <c r="X7" s="10">
        <f t="shared" si="0"/>
        <v>10.245901639344263</v>
      </c>
      <c r="Y7" s="10">
        <f t="shared" si="4"/>
        <v>28.07377049180328</v>
      </c>
      <c r="Z7" s="10">
        <f t="shared" si="1"/>
        <v>10.655737704918032</v>
      </c>
      <c r="AA7" s="10">
        <f t="shared" si="5"/>
        <v>29.918032786885242</v>
      </c>
    </row>
    <row r="8" spans="1:27" x14ac:dyDescent="0.3">
      <c r="A8" s="2">
        <v>5</v>
      </c>
      <c r="B8" s="5">
        <v>25</v>
      </c>
      <c r="C8" s="5">
        <v>3</v>
      </c>
      <c r="D8" s="5">
        <v>22</v>
      </c>
      <c r="E8" s="5">
        <v>21</v>
      </c>
      <c r="F8" s="5">
        <v>15</v>
      </c>
      <c r="G8" s="5">
        <f t="shared" si="2"/>
        <v>86</v>
      </c>
      <c r="I8" s="2">
        <v>5</v>
      </c>
      <c r="J8" s="5">
        <v>13</v>
      </c>
      <c r="K8" s="5">
        <v>13</v>
      </c>
      <c r="L8" s="5">
        <v>29</v>
      </c>
      <c r="M8" s="5">
        <v>19</v>
      </c>
      <c r="N8" s="5">
        <v>11</v>
      </c>
      <c r="O8" s="5">
        <f t="shared" si="3"/>
        <v>85</v>
      </c>
      <c r="Q8" s="23">
        <v>12.5</v>
      </c>
      <c r="R8" s="23">
        <v>12</v>
      </c>
      <c r="S8" s="23">
        <v>9</v>
      </c>
      <c r="U8" s="27">
        <v>11</v>
      </c>
      <c r="V8" s="27">
        <v>36</v>
      </c>
      <c r="W8" s="27">
        <v>25</v>
      </c>
      <c r="X8" s="10">
        <f t="shared" si="0"/>
        <v>7.3770491803278686</v>
      </c>
      <c r="Y8" s="10">
        <f t="shared" si="4"/>
        <v>35.450819672131146</v>
      </c>
      <c r="Z8" s="10">
        <f t="shared" si="1"/>
        <v>5.1229508196721314</v>
      </c>
      <c r="AA8" s="10">
        <f t="shared" si="5"/>
        <v>35.040983606557376</v>
      </c>
    </row>
    <row r="9" spans="1:27" ht="16.2" x14ac:dyDescent="0.3">
      <c r="A9" s="2" t="s">
        <v>3</v>
      </c>
      <c r="B9" s="5">
        <f>SUM(B4:B8)</f>
        <v>168</v>
      </c>
      <c r="C9" s="5">
        <f t="shared" ref="C9" si="6">SUM(C4:C8)</f>
        <v>80</v>
      </c>
      <c r="D9" s="5">
        <f t="shared" ref="D9" si="7">SUM(D4:D8)</f>
        <v>49</v>
      </c>
      <c r="E9" s="5">
        <f t="shared" ref="E9" si="8">SUM(E4:E8)</f>
        <v>135</v>
      </c>
      <c r="F9" s="5">
        <f t="shared" ref="F9" si="9">SUM(F4:F8)</f>
        <v>56</v>
      </c>
      <c r="G9" s="3">
        <f>SUM(G4:G8)</f>
        <v>488</v>
      </c>
      <c r="I9" s="2" t="s">
        <v>7</v>
      </c>
      <c r="J9" s="5">
        <f>SUM(J4:J8)</f>
        <v>144</v>
      </c>
      <c r="K9" s="5">
        <f t="shared" ref="K9:N9" si="10">SUM(K4:K8)</f>
        <v>92</v>
      </c>
      <c r="L9" s="5">
        <f t="shared" si="10"/>
        <v>61</v>
      </c>
      <c r="M9" s="5">
        <f t="shared" si="10"/>
        <v>134</v>
      </c>
      <c r="N9" s="5">
        <f t="shared" si="10"/>
        <v>57</v>
      </c>
      <c r="O9" s="3">
        <f>SUM(O4:O8)</f>
        <v>488</v>
      </c>
      <c r="Q9" s="23">
        <v>3.54</v>
      </c>
      <c r="R9" s="23">
        <v>24</v>
      </c>
      <c r="S9" s="23">
        <v>36</v>
      </c>
      <c r="U9" s="27">
        <v>11</v>
      </c>
      <c r="V9" s="27">
        <v>14</v>
      </c>
      <c r="W9" s="27">
        <v>10</v>
      </c>
      <c r="X9" s="10">
        <f t="shared" si="0"/>
        <v>2.8688524590163933</v>
      </c>
      <c r="Y9" s="10">
        <f t="shared" si="4"/>
        <v>38.319672131147541</v>
      </c>
      <c r="Z9" s="10">
        <f t="shared" si="1"/>
        <v>2.0491803278688523</v>
      </c>
      <c r="AA9" s="10">
        <f t="shared" si="5"/>
        <v>37.090163934426229</v>
      </c>
    </row>
    <row r="10" spans="1:27" x14ac:dyDescent="0.3">
      <c r="Q10" s="23">
        <v>11</v>
      </c>
      <c r="R10" s="23">
        <v>36</v>
      </c>
      <c r="S10" s="23">
        <v>25</v>
      </c>
      <c r="U10" s="27">
        <v>12.5</v>
      </c>
      <c r="V10" s="27">
        <v>12</v>
      </c>
      <c r="W10" s="27">
        <v>9</v>
      </c>
      <c r="X10" s="10">
        <f t="shared" si="0"/>
        <v>2.459016393442623</v>
      </c>
      <c r="Y10" s="10">
        <f t="shared" si="4"/>
        <v>40.778688524590166</v>
      </c>
      <c r="Z10" s="10">
        <f t="shared" si="1"/>
        <v>1.8442622950819672</v>
      </c>
      <c r="AA10" s="10">
        <f t="shared" si="5"/>
        <v>38.934426229508198</v>
      </c>
    </row>
    <row r="11" spans="1:27" x14ac:dyDescent="0.3">
      <c r="A11" s="1" t="s">
        <v>24</v>
      </c>
      <c r="Q11" s="23">
        <v>19</v>
      </c>
      <c r="R11" s="23">
        <v>5</v>
      </c>
      <c r="S11" s="23">
        <v>9</v>
      </c>
      <c r="U11" s="27">
        <v>13</v>
      </c>
      <c r="V11" s="27">
        <v>30</v>
      </c>
      <c r="W11" s="27">
        <v>21</v>
      </c>
      <c r="X11" s="10">
        <f t="shared" si="0"/>
        <v>6.1475409836065573</v>
      </c>
      <c r="Y11" s="10">
        <f t="shared" si="4"/>
        <v>46.926229508196727</v>
      </c>
      <c r="Z11" s="10">
        <f t="shared" si="1"/>
        <v>4.3032786885245899</v>
      </c>
      <c r="AA11" s="10">
        <f t="shared" si="5"/>
        <v>43.23770491803279</v>
      </c>
    </row>
    <row r="12" spans="1:27" x14ac:dyDescent="0.3">
      <c r="A12" s="29" t="s">
        <v>1</v>
      </c>
      <c r="B12" s="35" t="s">
        <v>2</v>
      </c>
      <c r="C12" s="36"/>
      <c r="D12" s="36"/>
      <c r="E12" s="36"/>
      <c r="F12" s="37"/>
      <c r="Q12" s="23">
        <v>35</v>
      </c>
      <c r="R12" s="23">
        <v>3</v>
      </c>
      <c r="S12" s="23">
        <v>13</v>
      </c>
      <c r="U12" s="27">
        <v>13.65</v>
      </c>
      <c r="V12" s="27">
        <v>6</v>
      </c>
      <c r="W12" s="27">
        <v>6</v>
      </c>
      <c r="X12" s="10">
        <f t="shared" si="0"/>
        <v>1.2295081967213115</v>
      </c>
      <c r="Y12" s="10">
        <f t="shared" si="4"/>
        <v>48.155737704918039</v>
      </c>
      <c r="Z12" s="10">
        <f t="shared" si="1"/>
        <v>1.2295081967213115</v>
      </c>
      <c r="AA12" s="10">
        <f t="shared" si="5"/>
        <v>44.467213114754102</v>
      </c>
    </row>
    <row r="13" spans="1:27" ht="15" customHeight="1" x14ac:dyDescent="0.3">
      <c r="A13" s="30"/>
      <c r="B13" s="5">
        <v>1</v>
      </c>
      <c r="C13" s="5">
        <v>2</v>
      </c>
      <c r="D13" s="5">
        <v>3</v>
      </c>
      <c r="E13" s="5">
        <v>4</v>
      </c>
      <c r="F13" s="5">
        <v>5</v>
      </c>
      <c r="Q13" s="24">
        <v>28.5</v>
      </c>
      <c r="R13" s="24">
        <v>5</v>
      </c>
      <c r="S13" s="24">
        <v>7</v>
      </c>
      <c r="U13" s="27">
        <v>14.6</v>
      </c>
      <c r="V13" s="27">
        <v>45</v>
      </c>
      <c r="W13" s="27">
        <v>36</v>
      </c>
      <c r="X13" s="10">
        <f t="shared" si="0"/>
        <v>9.221311475409836</v>
      </c>
      <c r="Y13" s="10">
        <f t="shared" si="4"/>
        <v>57.377049180327873</v>
      </c>
      <c r="Z13" s="10">
        <f t="shared" si="1"/>
        <v>7.3770491803278686</v>
      </c>
      <c r="AA13" s="10">
        <f t="shared" si="5"/>
        <v>51.844262295081968</v>
      </c>
    </row>
    <row r="14" spans="1:27" x14ac:dyDescent="0.3">
      <c r="A14" s="2">
        <v>1</v>
      </c>
      <c r="B14" s="5">
        <v>11</v>
      </c>
      <c r="C14" s="5">
        <v>12.5</v>
      </c>
      <c r="D14" s="5">
        <v>28.5</v>
      </c>
      <c r="E14" s="5">
        <v>24</v>
      </c>
      <c r="F14" s="5">
        <v>41</v>
      </c>
      <c r="Q14" s="24">
        <v>13.65</v>
      </c>
      <c r="R14" s="24">
        <v>6</v>
      </c>
      <c r="S14" s="24">
        <v>6</v>
      </c>
      <c r="U14" s="27">
        <v>15</v>
      </c>
      <c r="V14" s="27">
        <v>21</v>
      </c>
      <c r="W14" s="27">
        <v>19</v>
      </c>
      <c r="X14" s="10">
        <f t="shared" si="0"/>
        <v>4.3032786885245899</v>
      </c>
      <c r="Y14" s="10">
        <f t="shared" si="4"/>
        <v>61.680327868852466</v>
      </c>
      <c r="Z14" s="10">
        <f t="shared" si="1"/>
        <v>3.8934426229508197</v>
      </c>
      <c r="AA14" s="10">
        <f t="shared" si="5"/>
        <v>55.73770491803279</v>
      </c>
    </row>
    <row r="15" spans="1:27" x14ac:dyDescent="0.3">
      <c r="A15" s="2">
        <v>2</v>
      </c>
      <c r="B15" s="5">
        <v>14.6</v>
      </c>
      <c r="C15" s="5">
        <v>3.54</v>
      </c>
      <c r="D15" s="5">
        <v>13.65</v>
      </c>
      <c r="E15" s="5">
        <v>33</v>
      </c>
      <c r="F15" s="5">
        <v>31</v>
      </c>
      <c r="Q15" s="24">
        <v>7.74</v>
      </c>
      <c r="R15" s="24">
        <v>7</v>
      </c>
      <c r="S15" s="24">
        <v>7</v>
      </c>
      <c r="U15" s="27">
        <v>16</v>
      </c>
      <c r="V15" s="27">
        <v>9</v>
      </c>
      <c r="W15" s="27">
        <v>12</v>
      </c>
      <c r="X15" s="10">
        <f t="shared" si="0"/>
        <v>1.8442622950819672</v>
      </c>
      <c r="Y15" s="10">
        <f t="shared" si="4"/>
        <v>63.524590163934434</v>
      </c>
      <c r="Z15" s="10">
        <f t="shared" si="1"/>
        <v>2.459016393442623</v>
      </c>
      <c r="AA15" s="10">
        <f t="shared" si="5"/>
        <v>58.196721311475414</v>
      </c>
    </row>
    <row r="16" spans="1:27" x14ac:dyDescent="0.3">
      <c r="A16" s="2">
        <v>3</v>
      </c>
      <c r="B16" s="5">
        <v>29</v>
      </c>
      <c r="C16" s="5">
        <v>11</v>
      </c>
      <c r="D16" s="5">
        <v>7.74</v>
      </c>
      <c r="E16" s="5">
        <v>24</v>
      </c>
      <c r="F16" s="5">
        <v>34</v>
      </c>
      <c r="Q16" s="24">
        <v>16</v>
      </c>
      <c r="R16" s="24">
        <v>9</v>
      </c>
      <c r="S16" s="24">
        <v>12</v>
      </c>
      <c r="U16" s="27">
        <v>19</v>
      </c>
      <c r="V16" s="27">
        <v>5</v>
      </c>
      <c r="W16" s="27">
        <v>9</v>
      </c>
      <c r="X16" s="10">
        <f t="shared" si="0"/>
        <v>1.0245901639344261</v>
      </c>
      <c r="Y16" s="10">
        <f t="shared" si="4"/>
        <v>64.549180327868854</v>
      </c>
      <c r="Z16" s="10">
        <f t="shared" si="1"/>
        <v>1.8442622950819672</v>
      </c>
      <c r="AA16" s="10">
        <f t="shared" si="5"/>
        <v>60.040983606557383</v>
      </c>
    </row>
    <row r="17" spans="1:27" x14ac:dyDescent="0.3">
      <c r="A17" s="2">
        <v>4</v>
      </c>
      <c r="B17" s="5">
        <v>13</v>
      </c>
      <c r="C17" s="5">
        <v>19</v>
      </c>
      <c r="D17" s="5">
        <v>16</v>
      </c>
      <c r="E17" s="5">
        <v>9</v>
      </c>
      <c r="F17" s="5">
        <v>11</v>
      </c>
      <c r="Q17" s="24">
        <v>29</v>
      </c>
      <c r="R17" s="24">
        <v>22</v>
      </c>
      <c r="S17" s="24">
        <v>29</v>
      </c>
      <c r="U17" s="27">
        <v>24</v>
      </c>
      <c r="V17" s="27">
        <v>13</v>
      </c>
      <c r="W17" s="27">
        <v>9</v>
      </c>
      <c r="X17" s="10">
        <f t="shared" si="0"/>
        <v>2.6639344262295079</v>
      </c>
      <c r="Y17" s="10">
        <f t="shared" si="4"/>
        <v>67.213114754098356</v>
      </c>
      <c r="Z17" s="10">
        <f t="shared" si="1"/>
        <v>1.8442622950819672</v>
      </c>
      <c r="AA17" s="10">
        <f t="shared" si="5"/>
        <v>61.885245901639351</v>
      </c>
    </row>
    <row r="18" spans="1:27" x14ac:dyDescent="0.3">
      <c r="A18" s="2">
        <v>5</v>
      </c>
      <c r="B18" s="5">
        <v>32</v>
      </c>
      <c r="C18" s="5">
        <v>35</v>
      </c>
      <c r="D18" s="5">
        <v>29</v>
      </c>
      <c r="E18" s="5">
        <v>15</v>
      </c>
      <c r="F18" s="5">
        <v>7</v>
      </c>
      <c r="Q18" s="25">
        <v>24</v>
      </c>
      <c r="R18" s="25">
        <v>13</v>
      </c>
      <c r="S18" s="25">
        <v>9</v>
      </c>
      <c r="U18" s="27">
        <v>24</v>
      </c>
      <c r="V18" s="27">
        <v>36</v>
      </c>
      <c r="W18" s="27">
        <v>39</v>
      </c>
      <c r="X18" s="10">
        <f t="shared" si="0"/>
        <v>7.3770491803278686</v>
      </c>
      <c r="Y18" s="10">
        <f t="shared" si="4"/>
        <v>74.590163934426229</v>
      </c>
      <c r="Z18" s="10">
        <f t="shared" si="1"/>
        <v>7.9918032786885256</v>
      </c>
      <c r="AA18" s="10">
        <f t="shared" si="5"/>
        <v>69.877049180327873</v>
      </c>
    </row>
    <row r="19" spans="1:27" x14ac:dyDescent="0.3">
      <c r="Q19" s="25">
        <v>33</v>
      </c>
      <c r="R19" s="25">
        <v>24</v>
      </c>
      <c r="S19" s="25">
        <v>27</v>
      </c>
      <c r="U19" s="27">
        <v>28.5</v>
      </c>
      <c r="V19" s="27">
        <v>5</v>
      </c>
      <c r="W19" s="27">
        <v>7</v>
      </c>
      <c r="X19" s="10">
        <f t="shared" si="0"/>
        <v>1.0245901639344261</v>
      </c>
      <c r="Y19" s="10">
        <f t="shared" si="4"/>
        <v>75.614754098360649</v>
      </c>
      <c r="Z19" s="10">
        <f t="shared" si="1"/>
        <v>1.4344262295081966</v>
      </c>
      <c r="AA19" s="10">
        <f t="shared" si="5"/>
        <v>71.311475409836063</v>
      </c>
    </row>
    <row r="20" spans="1:27" x14ac:dyDescent="0.3">
      <c r="Q20" s="25">
        <v>24</v>
      </c>
      <c r="R20" s="25">
        <v>36</v>
      </c>
      <c r="S20" s="25">
        <v>39</v>
      </c>
      <c r="U20" s="27">
        <v>29</v>
      </c>
      <c r="V20" s="27">
        <v>18</v>
      </c>
      <c r="W20" s="27">
        <v>22</v>
      </c>
      <c r="X20" s="10">
        <f t="shared" si="0"/>
        <v>3.6885245901639343</v>
      </c>
      <c r="Y20" s="10">
        <f t="shared" si="4"/>
        <v>79.303278688524586</v>
      </c>
      <c r="Z20" s="10">
        <f t="shared" si="1"/>
        <v>4.5081967213114753</v>
      </c>
      <c r="AA20" s="10">
        <f t="shared" si="5"/>
        <v>75.819672131147541</v>
      </c>
    </row>
    <row r="21" spans="1:27" x14ac:dyDescent="0.3">
      <c r="Q21" s="25">
        <v>9</v>
      </c>
      <c r="R21" s="25">
        <v>41</v>
      </c>
      <c r="S21" s="25">
        <v>40</v>
      </c>
      <c r="U21" s="27">
        <v>29</v>
      </c>
      <c r="V21" s="27">
        <v>22</v>
      </c>
      <c r="W21" s="27">
        <v>29</v>
      </c>
      <c r="X21" s="10">
        <f t="shared" si="0"/>
        <v>4.5081967213114753</v>
      </c>
      <c r="Y21" s="10">
        <f t="shared" si="4"/>
        <v>83.811475409836063</v>
      </c>
      <c r="Z21" s="10">
        <f t="shared" si="1"/>
        <v>5.942622950819672</v>
      </c>
      <c r="AA21" s="10">
        <f t="shared" si="5"/>
        <v>81.76229508196721</v>
      </c>
    </row>
    <row r="22" spans="1:27" x14ac:dyDescent="0.3">
      <c r="Q22" s="25">
        <v>15</v>
      </c>
      <c r="R22" s="25">
        <v>21</v>
      </c>
      <c r="S22" s="25">
        <v>19</v>
      </c>
      <c r="U22" s="27">
        <v>31</v>
      </c>
      <c r="V22" s="27">
        <v>3</v>
      </c>
      <c r="W22" s="27">
        <v>6</v>
      </c>
      <c r="X22" s="10">
        <f t="shared" si="0"/>
        <v>0.61475409836065575</v>
      </c>
      <c r="Y22" s="10">
        <f t="shared" si="4"/>
        <v>84.426229508196712</v>
      </c>
      <c r="Z22" s="10">
        <f t="shared" si="1"/>
        <v>1.2295081967213115</v>
      </c>
      <c r="AA22" s="10">
        <f t="shared" si="5"/>
        <v>82.991803278688522</v>
      </c>
    </row>
    <row r="23" spans="1:27" x14ac:dyDescent="0.3">
      <c r="Q23" s="26">
        <v>41</v>
      </c>
      <c r="R23" s="26">
        <v>12</v>
      </c>
      <c r="S23" s="26">
        <v>12</v>
      </c>
      <c r="U23" s="27">
        <v>32</v>
      </c>
      <c r="V23" s="27">
        <v>25</v>
      </c>
      <c r="W23" s="27">
        <v>13</v>
      </c>
      <c r="X23" s="10">
        <f t="shared" si="0"/>
        <v>5.1229508196721314</v>
      </c>
      <c r="Y23" s="10">
        <f t="shared" si="4"/>
        <v>89.549180327868839</v>
      </c>
      <c r="Z23" s="10">
        <f t="shared" si="1"/>
        <v>2.6639344262295079</v>
      </c>
      <c r="AA23" s="10">
        <f t="shared" si="5"/>
        <v>85.655737704918025</v>
      </c>
    </row>
    <row r="24" spans="1:27" x14ac:dyDescent="0.3">
      <c r="Q24" s="26">
        <v>31</v>
      </c>
      <c r="R24" s="26">
        <v>3</v>
      </c>
      <c r="S24" s="26">
        <v>6</v>
      </c>
      <c r="U24" s="27">
        <v>33</v>
      </c>
      <c r="V24" s="27">
        <v>24</v>
      </c>
      <c r="W24" s="27">
        <v>27</v>
      </c>
      <c r="X24" s="10">
        <f t="shared" si="0"/>
        <v>4.918032786885246</v>
      </c>
      <c r="Y24" s="10">
        <f t="shared" si="4"/>
        <v>94.467213114754088</v>
      </c>
      <c r="Z24" s="10">
        <f t="shared" si="1"/>
        <v>5.5327868852459012</v>
      </c>
      <c r="AA24" s="10">
        <f t="shared" si="5"/>
        <v>91.188524590163922</v>
      </c>
    </row>
    <row r="25" spans="1:27" x14ac:dyDescent="0.3">
      <c r="Q25" s="26">
        <v>34</v>
      </c>
      <c r="R25" s="26">
        <v>12</v>
      </c>
      <c r="S25" s="26">
        <v>18</v>
      </c>
      <c r="U25" s="27">
        <v>34</v>
      </c>
      <c r="V25" s="27">
        <v>12</v>
      </c>
      <c r="W25" s="27">
        <v>18</v>
      </c>
      <c r="X25" s="10">
        <f t="shared" si="0"/>
        <v>2.459016393442623</v>
      </c>
      <c r="Y25" s="10">
        <f t="shared" si="4"/>
        <v>96.926229508196712</v>
      </c>
      <c r="Z25" s="10">
        <f t="shared" si="1"/>
        <v>3.6885245901639343</v>
      </c>
      <c r="AA25" s="10">
        <f t="shared" si="5"/>
        <v>94.877049180327859</v>
      </c>
    </row>
    <row r="26" spans="1:27" x14ac:dyDescent="0.3">
      <c r="Q26" s="26">
        <v>11</v>
      </c>
      <c r="R26" s="26">
        <v>14</v>
      </c>
      <c r="S26" s="26">
        <v>10</v>
      </c>
      <c r="U26" s="27">
        <v>35</v>
      </c>
      <c r="V26" s="27">
        <v>3</v>
      </c>
      <c r="W26" s="27">
        <v>13</v>
      </c>
      <c r="X26" s="10">
        <f t="shared" si="0"/>
        <v>0.61475409836065575</v>
      </c>
      <c r="Y26" s="10">
        <f t="shared" si="4"/>
        <v>97.540983606557361</v>
      </c>
      <c r="Z26" s="10">
        <f t="shared" si="1"/>
        <v>2.6639344262295079</v>
      </c>
      <c r="AA26" s="10">
        <f t="shared" si="5"/>
        <v>97.540983606557361</v>
      </c>
    </row>
    <row r="27" spans="1:27" x14ac:dyDescent="0.3">
      <c r="Q27" s="26">
        <v>7</v>
      </c>
      <c r="R27" s="26">
        <v>15</v>
      </c>
      <c r="S27" s="26">
        <v>11</v>
      </c>
      <c r="U27" s="27">
        <v>41</v>
      </c>
      <c r="V27" s="27">
        <v>12</v>
      </c>
      <c r="W27" s="27">
        <v>12</v>
      </c>
      <c r="X27" s="10">
        <f t="shared" si="0"/>
        <v>2.459016393442623</v>
      </c>
      <c r="Y27" s="10">
        <f t="shared" si="4"/>
        <v>99.999999999999986</v>
      </c>
      <c r="Z27" s="10">
        <f t="shared" si="1"/>
        <v>2.459016393442623</v>
      </c>
      <c r="AA27" s="10">
        <f t="shared" si="5"/>
        <v>99.999999999999986</v>
      </c>
    </row>
  </sheetData>
  <autoFilter ref="U1:AA27" xr:uid="{3EDEE27B-1927-44D2-ABD9-A0B016F33BB0}">
    <sortState xmlns:xlrd2="http://schemas.microsoft.com/office/spreadsheetml/2017/richdata2" ref="U4:AA27">
      <sortCondition ref="U1:U27"/>
    </sortState>
  </autoFilter>
  <mergeCells count="16">
    <mergeCell ref="S1:S2"/>
    <mergeCell ref="J2:O2"/>
    <mergeCell ref="B2:G2"/>
    <mergeCell ref="B12:F12"/>
    <mergeCell ref="A2:A3"/>
    <mergeCell ref="I2:I3"/>
    <mergeCell ref="A12:A13"/>
    <mergeCell ref="Q1:Q2"/>
    <mergeCell ref="R1:R2"/>
    <mergeCell ref="AA1:AA2"/>
    <mergeCell ref="U1:U2"/>
    <mergeCell ref="V1:V2"/>
    <mergeCell ref="W1:W2"/>
    <mergeCell ref="X1:X2"/>
    <mergeCell ref="Y1:Y2"/>
    <mergeCell ref="Z1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R2</vt:lpstr>
      <vt:lpstr>Chi2</vt:lpstr>
      <vt:lpstr>MAE</vt:lpstr>
      <vt:lpstr>Norm_Phi</vt:lpstr>
      <vt:lpstr>tlfd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Hawkins</dc:creator>
  <cp:lastModifiedBy>Jason Hawkins</cp:lastModifiedBy>
  <dcterms:created xsi:type="dcterms:W3CDTF">2022-06-16T19:59:05Z</dcterms:created>
  <dcterms:modified xsi:type="dcterms:W3CDTF">2022-10-12T15:22:10Z</dcterms:modified>
</cp:coreProperties>
</file>