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775" tabRatio="634"/>
  </bookViews>
  <sheets>
    <sheet name="ARPU-I Model" sheetId="13" r:id="rId1"/>
  </sheets>
  <definedNames>
    <definedName name="_xlnm.Print_Titles" localSheetId="0">'ARPU-I Model'!$1:$4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3" l="1"/>
  <c r="E14" i="13"/>
  <c r="F14" i="13"/>
  <c r="G14" i="13"/>
  <c r="H14" i="13"/>
  <c r="I14" i="13"/>
  <c r="I15" i="13"/>
  <c r="I16" i="13"/>
  <c r="H15" i="13"/>
  <c r="H16" i="13"/>
  <c r="G15" i="13"/>
  <c r="G16" i="13"/>
  <c r="F15" i="13"/>
  <c r="F16" i="13"/>
  <c r="E15" i="13"/>
  <c r="E16" i="13"/>
  <c r="I26" i="13"/>
  <c r="I42" i="13"/>
  <c r="I58" i="13"/>
  <c r="I27" i="13"/>
  <c r="I43" i="13"/>
  <c r="I59" i="13"/>
  <c r="I28" i="13"/>
  <c r="I44" i="13"/>
  <c r="I60" i="13"/>
  <c r="I29" i="13"/>
  <c r="I45" i="13"/>
  <c r="I61" i="13"/>
  <c r="I30" i="13"/>
  <c r="I46" i="13"/>
  <c r="I62" i="13"/>
  <c r="I63" i="13"/>
  <c r="H26" i="13"/>
  <c r="H42" i="13"/>
  <c r="H58" i="13"/>
  <c r="H27" i="13"/>
  <c r="H43" i="13"/>
  <c r="H59" i="13"/>
  <c r="H28" i="13"/>
  <c r="H44" i="13"/>
  <c r="H60" i="13"/>
  <c r="H29" i="13"/>
  <c r="H45" i="13"/>
  <c r="H61" i="13"/>
  <c r="H30" i="13"/>
  <c r="H46" i="13"/>
  <c r="H62" i="13"/>
  <c r="H63" i="13"/>
  <c r="G26" i="13"/>
  <c r="G42" i="13"/>
  <c r="G58" i="13"/>
  <c r="G27" i="13"/>
  <c r="G43" i="13"/>
  <c r="G59" i="13"/>
  <c r="G28" i="13"/>
  <c r="G44" i="13"/>
  <c r="G60" i="13"/>
  <c r="G29" i="13"/>
  <c r="G45" i="13"/>
  <c r="G61" i="13"/>
  <c r="G30" i="13"/>
  <c r="G46" i="13"/>
  <c r="G62" i="13"/>
  <c r="G63" i="13"/>
  <c r="F26" i="13"/>
  <c r="F42" i="13"/>
  <c r="F58" i="13"/>
  <c r="F27" i="13"/>
  <c r="F43" i="13"/>
  <c r="F59" i="13"/>
  <c r="F28" i="13"/>
  <c r="F44" i="13"/>
  <c r="F60" i="13"/>
  <c r="F29" i="13"/>
  <c r="F45" i="13"/>
  <c r="F61" i="13"/>
  <c r="F30" i="13"/>
  <c r="F46" i="13"/>
  <c r="F62" i="13"/>
  <c r="F63" i="13"/>
  <c r="E26" i="13"/>
  <c r="E42" i="13"/>
  <c r="E58" i="13"/>
  <c r="E27" i="13"/>
  <c r="E43" i="13"/>
  <c r="E59" i="13"/>
  <c r="E28" i="13"/>
  <c r="E44" i="13"/>
  <c r="E60" i="13"/>
  <c r="E29" i="13"/>
  <c r="E45" i="13"/>
  <c r="E61" i="13"/>
  <c r="E30" i="13"/>
  <c r="E46" i="13"/>
  <c r="E62" i="13"/>
  <c r="E63" i="13"/>
  <c r="I2" i="13"/>
  <c r="H2" i="13"/>
  <c r="G2" i="13"/>
  <c r="F2" i="13"/>
  <c r="E2" i="13"/>
  <c r="E116" i="13"/>
  <c r="E81" i="13"/>
  <c r="E90" i="13"/>
  <c r="E128" i="13"/>
  <c r="E140" i="13"/>
  <c r="E153" i="13"/>
  <c r="F116" i="13"/>
  <c r="F81" i="13"/>
  <c r="F90" i="13"/>
  <c r="F128" i="13"/>
  <c r="F140" i="13"/>
  <c r="F153" i="13"/>
  <c r="G116" i="13"/>
  <c r="G81" i="13"/>
  <c r="G90" i="13"/>
  <c r="G128" i="13"/>
  <c r="G140" i="13"/>
  <c r="G153" i="13"/>
  <c r="H116" i="13"/>
  <c r="H81" i="13"/>
  <c r="H90" i="13"/>
  <c r="H128" i="13"/>
  <c r="H140" i="13"/>
  <c r="H153" i="13"/>
  <c r="I116" i="13"/>
  <c r="I81" i="13"/>
  <c r="I90" i="13"/>
  <c r="I128" i="13"/>
  <c r="I140" i="13"/>
  <c r="I153" i="13"/>
  <c r="E154" i="13"/>
  <c r="F117" i="13"/>
  <c r="F82" i="13"/>
  <c r="F91" i="13"/>
  <c r="F129" i="13"/>
  <c r="F141" i="13"/>
  <c r="F154" i="13"/>
  <c r="G117" i="13"/>
  <c r="G82" i="13"/>
  <c r="G91" i="13"/>
  <c r="G129" i="13"/>
  <c r="G141" i="13"/>
  <c r="G154" i="13"/>
  <c r="H117" i="13"/>
  <c r="H82" i="13"/>
  <c r="H91" i="13"/>
  <c r="H129" i="13"/>
  <c r="H141" i="13"/>
  <c r="H154" i="13"/>
  <c r="I117" i="13"/>
  <c r="I82" i="13"/>
  <c r="I91" i="13"/>
  <c r="I129" i="13"/>
  <c r="I141" i="13"/>
  <c r="I154" i="13"/>
  <c r="E118" i="13"/>
  <c r="E83" i="13"/>
  <c r="E92" i="13"/>
  <c r="E130" i="13"/>
  <c r="E142" i="13"/>
  <c r="E155" i="13"/>
  <c r="F118" i="13"/>
  <c r="F83" i="13"/>
  <c r="F92" i="13"/>
  <c r="F130" i="13"/>
  <c r="F142" i="13"/>
  <c r="F155" i="13"/>
  <c r="G118" i="13"/>
  <c r="G83" i="13"/>
  <c r="G92" i="13"/>
  <c r="G130" i="13"/>
  <c r="G142" i="13"/>
  <c r="G155" i="13"/>
  <c r="H118" i="13"/>
  <c r="H83" i="13"/>
  <c r="H92" i="13"/>
  <c r="H130" i="13"/>
  <c r="H142" i="13"/>
  <c r="H155" i="13"/>
  <c r="I118" i="13"/>
  <c r="I83" i="13"/>
  <c r="I92" i="13"/>
  <c r="I130" i="13"/>
  <c r="I142" i="13"/>
  <c r="I155" i="13"/>
  <c r="E156" i="13"/>
  <c r="F119" i="13"/>
  <c r="F84" i="13"/>
  <c r="F93" i="13"/>
  <c r="F131" i="13"/>
  <c r="F143" i="13"/>
  <c r="F156" i="13"/>
  <c r="G119" i="13"/>
  <c r="G84" i="13"/>
  <c r="G93" i="13"/>
  <c r="G131" i="13"/>
  <c r="G143" i="13"/>
  <c r="G156" i="13"/>
  <c r="H119" i="13"/>
  <c r="H84" i="13"/>
  <c r="H93" i="13"/>
  <c r="H131" i="13"/>
  <c r="H143" i="13"/>
  <c r="H156" i="13"/>
  <c r="I119" i="13"/>
  <c r="I84" i="13"/>
  <c r="I93" i="13"/>
  <c r="I131" i="13"/>
  <c r="I143" i="13"/>
  <c r="I156" i="13"/>
  <c r="F115" i="13"/>
  <c r="F80" i="13"/>
  <c r="F89" i="13"/>
  <c r="F127" i="13"/>
  <c r="F139" i="13"/>
  <c r="F152" i="13"/>
  <c r="G115" i="13"/>
  <c r="G80" i="13"/>
  <c r="G89" i="13"/>
  <c r="G127" i="13"/>
  <c r="G139" i="13"/>
  <c r="G152" i="13"/>
  <c r="H115" i="13"/>
  <c r="H80" i="13"/>
  <c r="H89" i="13"/>
  <c r="H127" i="13"/>
  <c r="H139" i="13"/>
  <c r="H152" i="13"/>
  <c r="I115" i="13"/>
  <c r="I80" i="13"/>
  <c r="I89" i="13"/>
  <c r="I127" i="13"/>
  <c r="I139" i="13"/>
  <c r="I152" i="13"/>
  <c r="E115" i="13"/>
  <c r="E80" i="13"/>
  <c r="E89" i="13"/>
  <c r="E127" i="13"/>
  <c r="E139" i="13"/>
  <c r="E152" i="13"/>
  <c r="I144" i="13"/>
  <c r="I147" i="13"/>
  <c r="I148" i="13"/>
  <c r="H144" i="13"/>
  <c r="H147" i="13"/>
  <c r="H148" i="13"/>
  <c r="G144" i="13"/>
  <c r="G147" i="13"/>
  <c r="G148" i="13"/>
  <c r="F144" i="13"/>
  <c r="F147" i="13"/>
  <c r="F148" i="13"/>
  <c r="E117" i="13"/>
  <c r="E82" i="13"/>
  <c r="E91" i="13"/>
  <c r="E129" i="13"/>
  <c r="E141" i="13"/>
  <c r="E119" i="13"/>
  <c r="E84" i="13"/>
  <c r="E93" i="13"/>
  <c r="E131" i="13"/>
  <c r="E143" i="13"/>
  <c r="E144" i="13"/>
  <c r="E147" i="13"/>
  <c r="E148" i="13"/>
  <c r="I132" i="13"/>
  <c r="I135" i="13"/>
  <c r="I136" i="13"/>
  <c r="H132" i="13"/>
  <c r="H135" i="13"/>
  <c r="H136" i="13"/>
  <c r="G132" i="13"/>
  <c r="G135" i="13"/>
  <c r="G136" i="13"/>
  <c r="F132" i="13"/>
  <c r="F135" i="13"/>
  <c r="F136" i="13"/>
  <c r="E132" i="13"/>
  <c r="E135" i="13"/>
  <c r="E136" i="13"/>
  <c r="F120" i="13"/>
  <c r="F123" i="13"/>
  <c r="F124" i="13"/>
  <c r="G120" i="13"/>
  <c r="G123" i="13"/>
  <c r="G124" i="13"/>
  <c r="H120" i="13"/>
  <c r="H123" i="13"/>
  <c r="H124" i="13"/>
  <c r="I120" i="13"/>
  <c r="I123" i="13"/>
  <c r="I124" i="13"/>
  <c r="E120" i="13"/>
  <c r="E123" i="13"/>
  <c r="E124" i="13"/>
  <c r="I31" i="13"/>
  <c r="H31" i="13"/>
  <c r="G31" i="13"/>
  <c r="F31" i="13"/>
  <c r="E31" i="13"/>
  <c r="F39" i="13"/>
  <c r="G39" i="13"/>
  <c r="H39" i="13"/>
  <c r="I39" i="13"/>
  <c r="E39" i="13"/>
  <c r="I85" i="13"/>
  <c r="I86" i="13"/>
  <c r="H85" i="13"/>
  <c r="H86" i="13"/>
  <c r="G85" i="13"/>
  <c r="G86" i="13"/>
  <c r="F85" i="13"/>
  <c r="F86" i="13"/>
  <c r="E85" i="13"/>
  <c r="E86" i="13"/>
  <c r="I94" i="13"/>
  <c r="H94" i="13"/>
  <c r="G94" i="13"/>
  <c r="F94" i="13"/>
  <c r="E94" i="13"/>
  <c r="I47" i="13"/>
  <c r="H47" i="13"/>
  <c r="G47" i="13"/>
  <c r="F47" i="13"/>
  <c r="E47" i="13"/>
  <c r="I121" i="13"/>
  <c r="I122" i="13"/>
  <c r="I145" i="13"/>
  <c r="I146" i="13"/>
  <c r="H121" i="13"/>
  <c r="H122" i="13"/>
  <c r="H145" i="13"/>
  <c r="H146" i="13"/>
  <c r="G145" i="13"/>
  <c r="G146" i="13"/>
  <c r="F121" i="13"/>
  <c r="F122" i="13"/>
  <c r="F145" i="13"/>
  <c r="F146" i="13"/>
  <c r="E121" i="13"/>
  <c r="E122" i="13"/>
  <c r="E145" i="13"/>
  <c r="E146" i="13"/>
  <c r="G121" i="13"/>
  <c r="G122" i="13"/>
  <c r="I133" i="13"/>
  <c r="I134" i="13"/>
  <c r="H133" i="13"/>
  <c r="H134" i="13"/>
  <c r="G133" i="13"/>
  <c r="G134" i="13"/>
  <c r="F133" i="13"/>
  <c r="F134" i="13"/>
  <c r="E133" i="13"/>
  <c r="E134" i="13"/>
  <c r="I95" i="13"/>
  <c r="H95" i="13"/>
  <c r="G95" i="13"/>
  <c r="F95" i="13"/>
  <c r="E95" i="13"/>
</calcChain>
</file>

<file path=xl/sharedStrings.xml><?xml version="1.0" encoding="utf-8"?>
<sst xmlns="http://schemas.openxmlformats.org/spreadsheetml/2006/main" count="173" uniqueCount="81">
  <si>
    <t>CAGR (%)</t>
  </si>
  <si>
    <t>CALENDAR YEAR</t>
  </si>
  <si>
    <t>MARKET SIZE</t>
  </si>
  <si>
    <t>Total Available Market - Users ('000)</t>
  </si>
  <si>
    <t>RELYING PARTY METRICS</t>
  </si>
  <si>
    <t>Population Served ('000)</t>
  </si>
  <si>
    <t>Federal Government Services</t>
  </si>
  <si>
    <t>Healthcare</t>
  </si>
  <si>
    <t>Utilities &amp; Other</t>
  </si>
  <si>
    <t>Total Available Unique User Credentials (000)</t>
  </si>
  <si>
    <t>SERVICE USAGE AND REVENUE</t>
  </si>
  <si>
    <t>Busy Hour</t>
  </si>
  <si>
    <t>Peak TPS Requirements based on % Busy Hour Transactions</t>
  </si>
  <si>
    <t>Only 1 fed</t>
  </si>
  <si>
    <t>State and local</t>
  </si>
  <si>
    <t>The following assume 2 revenue streams: (1) annual fee per Active User Credential for authentication, and (2) transaction fee for attributes (less frequent)</t>
  </si>
  <si>
    <t>Total Available Unique Users (000)</t>
  </si>
  <si>
    <t>Total Gross Annual Revenue for Authentication ($000)</t>
  </si>
  <si>
    <t>Total Gross Annual Revenue for Attributes ($000)</t>
  </si>
  <si>
    <t>Average Annual Revenue / User Credential for Authentication by Service Type ($)</t>
  </si>
  <si>
    <t>Average Revenue / Transaction for Attributes ($)</t>
  </si>
  <si>
    <t>Average Monthly Revenue / Active User Credential ($)</t>
  </si>
  <si>
    <t>Other Private Sector</t>
  </si>
  <si>
    <t>Utilities &amp; Other Regulated Services</t>
  </si>
  <si>
    <t>Average Annual Revenue / Active User Credential ($)</t>
  </si>
  <si>
    <t>Scales with enrolment</t>
  </si>
  <si>
    <t>penetration</t>
  </si>
  <si>
    <t>Total Gross Annual Revenue ($000)</t>
  </si>
  <si>
    <t>Average Annual Cost / Active User Credential including Attribute Transactions</t>
  </si>
  <si>
    <t>Regional &amp; Local Government</t>
  </si>
  <si>
    <t>Exchange Adoption by Service Type</t>
  </si>
  <si>
    <t>Total Exchange Unique Active User Credentials (000)</t>
  </si>
  <si>
    <t>Total Exchange Unique Active User Credentials by Service Type (000)</t>
  </si>
  <si>
    <t>Average Annual Exchange Transactions per User by Service Type</t>
  </si>
  <si>
    <t>% of Exchange Transactions that Request Attributes</t>
  </si>
  <si>
    <t>Total Annual Exchange Transactions by Service Type (000)</t>
  </si>
  <si>
    <t>Total Annual Exchange Transactions (000)</t>
  </si>
  <si>
    <t>Total Exchange Attribute Transactions by Service Type (000)</t>
  </si>
  <si>
    <t>Total Annual Exchange Attribute Transactions (000)</t>
  </si>
  <si>
    <t>Phone, water, electricity</t>
  </si>
  <si>
    <t>Retailers &amp; others</t>
  </si>
  <si>
    <t>Insurance, Clinic, Hospitals</t>
  </si>
  <si>
    <t>LOA 3</t>
  </si>
  <si>
    <t>LOA 2</t>
  </si>
  <si>
    <t>LOA 1.5</t>
  </si>
  <si>
    <t>Total Average Number of Relying Party Services / Active User</t>
  </si>
  <si>
    <t>Total Average Number of Relying Parties / Active User by Service Type</t>
  </si>
  <si>
    <t>ASSUMPTIONS</t>
  </si>
  <si>
    <t>Total Available Market by Relying Party Service Type (% penetration)</t>
  </si>
  <si>
    <t>Total Available Market (TAM) by Relying Party Service Type - Users (000)</t>
  </si>
  <si>
    <t>Total Available Market (TAM) by Service Type - User Credentials (000)</t>
  </si>
  <si>
    <t>Total Gross Annual Revenue ($000) - Authentication &amp; Attributes</t>
  </si>
  <si>
    <t>Percentage of market not legal minors</t>
  </si>
  <si>
    <t>Total population of market in first projection year</t>
  </si>
  <si>
    <t>Published by the Open Identity Exchange, © 2014</t>
  </si>
  <si>
    <t>First projection year</t>
  </si>
  <si>
    <t>ASSUMPTIONS (current % are for US)</t>
  </si>
  <si>
    <t>ASSUMPTIONS (current are for US)</t>
  </si>
  <si>
    <t>(Based on total taxpayers)</t>
  </si>
  <si>
    <t>(Based on DL registrations)</t>
  </si>
  <si>
    <t>(Based on households)</t>
  </si>
  <si>
    <t>(Subset who are not minors)</t>
  </si>
  <si>
    <t>Notes</t>
  </si>
  <si>
    <t>Penetration of Available Users - Population of Legal Age</t>
  </si>
  <si>
    <t>Default US Values</t>
  </si>
  <si>
    <t>P</t>
  </si>
  <si>
    <t>Marketshare being displayed</t>
  </si>
  <si>
    <t>Subscriber accounts for telco being analyzed</t>
  </si>
  <si>
    <t>Step 2. Verify or Edit percentages in each "Assumption" sections below</t>
  </si>
  <si>
    <t>Step 4. Toggle Population/Telco control to display telco specific est.</t>
  </si>
  <si>
    <t>All assumptions and model inputs are shaded</t>
  </si>
  <si>
    <t>INSTRUCTIONS</t>
  </si>
  <si>
    <t>Step 1.  Edit model inputs 1 through 4 to the right</t>
  </si>
  <si>
    <t xml:space="preserve">     View total Population (P) or Telco share (T)?</t>
  </si>
  <si>
    <t>Step 3. Review ARPU-I potential for entire market in rows 114-148</t>
  </si>
  <si>
    <t>Monthly ARPU Contribution ($) - ARPU-I / Authentication</t>
  </si>
  <si>
    <t>Monthly ARPU Contribution ($) - ARPU-I / Attributes</t>
  </si>
  <si>
    <t>% of Total ARPU-I Contribution</t>
  </si>
  <si>
    <t>Monthly ARPU-I Contribution ($) - Total ARPU-I</t>
  </si>
  <si>
    <t>OIX ARPU-I Model</t>
  </si>
  <si>
    <t>Average Identity Revenue Per User -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</si>
</sst>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2"/>
      <color rgb="FF3366FF"/>
      <name val="Arial"/>
    </font>
    <font>
      <sz val="10"/>
      <color theme="1"/>
      <name val="Arial"/>
      <family val="2"/>
      <charset val="238"/>
    </font>
    <font>
      <sz val="12"/>
      <name val="Arial"/>
      <family val="2"/>
      <charset val="238"/>
    </font>
    <font>
      <b/>
      <sz val="12"/>
      <color rgb="FFFF0000"/>
      <name val="Arial"/>
      <family val="2"/>
    </font>
    <font>
      <b/>
      <sz val="16"/>
      <color theme="9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5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/>
    <xf numFmtId="0" fontId="4" fillId="0" borderId="0" xfId="0" applyFont="1"/>
    <xf numFmtId="0" fontId="4" fillId="0" borderId="0" xfId="0" applyFont="1" applyAlignment="1"/>
    <xf numFmtId="0" fontId="0" fillId="0" borderId="0" xfId="0" applyFill="1"/>
    <xf numFmtId="0" fontId="4" fillId="0" borderId="0" xfId="0" applyFont="1" applyFill="1"/>
    <xf numFmtId="164" fontId="0" fillId="0" borderId="0" xfId="1" applyNumberFormat="1" applyFont="1" applyFill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/>
    <xf numFmtId="9" fontId="0" fillId="2" borderId="0" xfId="0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/>
    <xf numFmtId="0" fontId="4" fillId="0" borderId="0" xfId="0" applyFont="1" applyBorder="1"/>
    <xf numFmtId="164" fontId="0" fillId="0" borderId="0" xfId="0" applyNumberFormat="1" applyFont="1"/>
    <xf numFmtId="0" fontId="0" fillId="0" borderId="0" xfId="0" applyFont="1" applyBorder="1"/>
    <xf numFmtId="0" fontId="7" fillId="0" borderId="0" xfId="0" applyFont="1"/>
    <xf numFmtId="0" fontId="0" fillId="2" borderId="0" xfId="0" applyFill="1" applyAlignment="1"/>
    <xf numFmtId="0" fontId="4" fillId="2" borderId="0" xfId="0" applyFont="1" applyFill="1"/>
    <xf numFmtId="0" fontId="0" fillId="2" borderId="0" xfId="0" applyFill="1" applyAlignment="1">
      <alignment horizontal="center"/>
    </xf>
    <xf numFmtId="6" fontId="0" fillId="0" borderId="0" xfId="0" applyNumberFormat="1"/>
    <xf numFmtId="9" fontId="0" fillId="0" borderId="0" xfId="0" applyNumberFormat="1" applyFont="1" applyFill="1"/>
    <xf numFmtId="9" fontId="8" fillId="0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43" fontId="0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0" fontId="0" fillId="0" borderId="0" xfId="0" applyFont="1" applyFill="1" applyBorder="1"/>
    <xf numFmtId="8" fontId="0" fillId="0" borderId="0" xfId="0" applyNumberFormat="1" applyBorder="1"/>
    <xf numFmtId="8" fontId="0" fillId="0" borderId="0" xfId="0" applyNumberFormat="1" applyFont="1"/>
    <xf numFmtId="9" fontId="1" fillId="0" borderId="0" xfId="2" applyFont="1" applyBorder="1"/>
    <xf numFmtId="0" fontId="10" fillId="0" borderId="0" xfId="0" applyFont="1" applyAlignment="1"/>
    <xf numFmtId="0" fontId="10" fillId="0" borderId="0" xfId="0" applyFont="1"/>
    <xf numFmtId="0" fontId="10" fillId="0" borderId="1" xfId="0" applyFont="1" applyBorder="1"/>
    <xf numFmtId="6" fontId="10" fillId="0" borderId="1" xfId="0" applyNumberFormat="1" applyFont="1" applyBorder="1"/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Border="1"/>
    <xf numFmtId="8" fontId="10" fillId="0" borderId="0" xfId="0" applyNumberFormat="1" applyFont="1" applyBorder="1"/>
    <xf numFmtId="0" fontId="0" fillId="0" borderId="0" xfId="0" applyFill="1" applyAlignment="1"/>
    <xf numFmtId="0" fontId="0" fillId="0" borderId="0" xfId="0" applyFill="1" applyAlignment="1">
      <alignment horizontal="center"/>
    </xf>
    <xf numFmtId="164" fontId="0" fillId="3" borderId="3" xfId="0" applyNumberFormat="1" applyFont="1" applyFill="1" applyBorder="1"/>
    <xf numFmtId="164" fontId="0" fillId="3" borderId="3" xfId="0" applyNumberFormat="1" applyFont="1" applyFill="1" applyBorder="1" applyAlignment="1">
      <alignment horizontal="center"/>
    </xf>
    <xf numFmtId="43" fontId="0" fillId="0" borderId="0" xfId="0" applyNumberFormat="1" applyFont="1" applyBorder="1"/>
    <xf numFmtId="9" fontId="0" fillId="2" borderId="2" xfId="0" applyNumberFormat="1" applyFont="1" applyFill="1" applyBorder="1"/>
    <xf numFmtId="9" fontId="8" fillId="4" borderId="2" xfId="0" applyNumberFormat="1" applyFont="1" applyFill="1" applyBorder="1"/>
    <xf numFmtId="43" fontId="0" fillId="2" borderId="2" xfId="1" applyNumberFormat="1" applyFont="1" applyFill="1" applyBorder="1"/>
    <xf numFmtId="164" fontId="0" fillId="3" borderId="4" xfId="0" applyNumberFormat="1" applyFont="1" applyFill="1" applyBorder="1"/>
    <xf numFmtId="164" fontId="0" fillId="3" borderId="5" xfId="0" applyNumberFormat="1" applyFont="1" applyFill="1" applyBorder="1"/>
    <xf numFmtId="164" fontId="0" fillId="3" borderId="5" xfId="0" applyNumberFormat="1" applyFont="1" applyFill="1" applyBorder="1" applyAlignment="1">
      <alignment horizontal="center"/>
    </xf>
    <xf numFmtId="164" fontId="0" fillId="3" borderId="6" xfId="0" applyNumberFormat="1" applyFont="1" applyFill="1" applyBorder="1"/>
    <xf numFmtId="43" fontId="0" fillId="2" borderId="7" xfId="1" applyNumberFormat="1" applyFont="1" applyFill="1" applyBorder="1"/>
    <xf numFmtId="43" fontId="0" fillId="2" borderId="8" xfId="1" applyNumberFormat="1" applyFont="1" applyFill="1" applyBorder="1"/>
    <xf numFmtId="43" fontId="0" fillId="2" borderId="9" xfId="1" applyNumberFormat="1" applyFont="1" applyFill="1" applyBorder="1"/>
    <xf numFmtId="43" fontId="0" fillId="2" borderId="10" xfId="1" applyNumberFormat="1" applyFont="1" applyFill="1" applyBorder="1"/>
    <xf numFmtId="43" fontId="0" fillId="2" borderId="11" xfId="1" applyNumberFormat="1" applyFont="1" applyFill="1" applyBorder="1"/>
    <xf numFmtId="9" fontId="0" fillId="2" borderId="7" xfId="0" applyNumberFormat="1" applyFont="1" applyFill="1" applyBorder="1"/>
    <xf numFmtId="9" fontId="0" fillId="2" borderId="8" xfId="0" applyNumberFormat="1" applyFont="1" applyFill="1" applyBorder="1"/>
    <xf numFmtId="9" fontId="8" fillId="4" borderId="8" xfId="0" applyNumberFormat="1" applyFont="1" applyFill="1" applyBorder="1"/>
    <xf numFmtId="9" fontId="0" fillId="2" borderId="9" xfId="0" applyNumberFormat="1" applyFont="1" applyFill="1" applyBorder="1"/>
    <xf numFmtId="9" fontId="8" fillId="4" borderId="10" xfId="0" applyNumberFormat="1" applyFont="1" applyFill="1" applyBorder="1"/>
    <xf numFmtId="9" fontId="8" fillId="4" borderId="11" xfId="0" applyNumberFormat="1" applyFont="1" applyFill="1" applyBorder="1"/>
    <xf numFmtId="9" fontId="0" fillId="2" borderId="2" xfId="2" applyFont="1" applyFill="1" applyBorder="1"/>
    <xf numFmtId="9" fontId="0" fillId="2" borderId="7" xfId="2" applyFont="1" applyFill="1" applyBorder="1"/>
    <xf numFmtId="9" fontId="0" fillId="2" borderId="8" xfId="2" applyFont="1" applyFill="1" applyBorder="1"/>
    <xf numFmtId="9" fontId="0" fillId="2" borderId="9" xfId="2" applyFont="1" applyFill="1" applyBorder="1"/>
    <xf numFmtId="9" fontId="0" fillId="2" borderId="10" xfId="2" applyFont="1" applyFill="1" applyBorder="1"/>
    <xf numFmtId="9" fontId="0" fillId="2" borderId="11" xfId="2" applyFont="1" applyFill="1" applyBorder="1"/>
    <xf numFmtId="0" fontId="11" fillId="0" borderId="0" xfId="0" applyFont="1"/>
    <xf numFmtId="8" fontId="0" fillId="2" borderId="2" xfId="1" applyNumberFormat="1" applyFont="1" applyFill="1" applyBorder="1"/>
    <xf numFmtId="8" fontId="0" fillId="2" borderId="7" xfId="1" applyNumberFormat="1" applyFont="1" applyFill="1" applyBorder="1"/>
    <xf numFmtId="8" fontId="0" fillId="2" borderId="8" xfId="1" applyNumberFormat="1" applyFont="1" applyFill="1" applyBorder="1"/>
    <xf numFmtId="8" fontId="0" fillId="2" borderId="9" xfId="1" applyNumberFormat="1" applyFont="1" applyFill="1" applyBorder="1"/>
    <xf numFmtId="8" fontId="0" fillId="2" borderId="10" xfId="1" applyNumberFormat="1" applyFont="1" applyFill="1" applyBorder="1"/>
    <xf numFmtId="8" fontId="0" fillId="2" borderId="11" xfId="1" applyNumberFormat="1" applyFont="1" applyFill="1" applyBorder="1"/>
    <xf numFmtId="164" fontId="2" fillId="0" borderId="0" xfId="1" applyNumberFormat="1" applyFont="1" applyFill="1"/>
    <xf numFmtId="9" fontId="0" fillId="2" borderId="10" xfId="0" applyNumberFormat="1" applyFont="1" applyFill="1" applyBorder="1"/>
    <xf numFmtId="9" fontId="0" fillId="2" borderId="11" xfId="0" applyNumberFormat="1" applyFont="1" applyFill="1" applyBorder="1"/>
    <xf numFmtId="164" fontId="0" fillId="2" borderId="12" xfId="1" applyNumberFormat="1" applyFont="1" applyFill="1" applyBorder="1" applyAlignment="1"/>
    <xf numFmtId="9" fontId="0" fillId="2" borderId="13" xfId="0" applyNumberFormat="1" applyFill="1" applyBorder="1" applyAlignment="1"/>
    <xf numFmtId="0" fontId="0" fillId="2" borderId="13" xfId="0" applyFill="1" applyBorder="1" applyAlignment="1"/>
    <xf numFmtId="0" fontId="0" fillId="0" borderId="15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164" fontId="0" fillId="2" borderId="13" xfId="1" applyNumberFormat="1" applyFont="1" applyFill="1" applyBorder="1" applyAlignment="1"/>
    <xf numFmtId="10" fontId="0" fillId="5" borderId="18" xfId="0" applyNumberFormat="1" applyFill="1" applyBorder="1" applyAlignment="1"/>
    <xf numFmtId="8" fontId="12" fillId="0" borderId="0" xfId="0" applyNumberFormat="1" applyFont="1" applyBorder="1"/>
    <xf numFmtId="8" fontId="13" fillId="3" borderId="19" xfId="0" applyNumberFormat="1" applyFont="1" applyFill="1" applyBorder="1"/>
    <xf numFmtId="8" fontId="13" fillId="3" borderId="20" xfId="0" applyNumberFormat="1" applyFont="1" applyFill="1" applyBorder="1"/>
    <xf numFmtId="8" fontId="13" fillId="3" borderId="21" xfId="0" applyNumberFormat="1" applyFont="1" applyFill="1" applyBorder="1"/>
    <xf numFmtId="164" fontId="0" fillId="2" borderId="14" xfId="1" applyNumberFormat="1" applyFont="1" applyFill="1" applyBorder="1" applyAlignment="1">
      <alignment horizontal="center"/>
    </xf>
    <xf numFmtId="0" fontId="11" fillId="0" borderId="0" xfId="0" applyFont="1" applyAlignment="1"/>
    <xf numFmtId="0" fontId="14" fillId="0" borderId="0" xfId="0" applyFont="1" applyAlignment="1"/>
  </cellXfs>
  <cellStyles count="26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showGridLines="0" tabSelected="1" workbookViewId="0">
      <pane ySplit="2" topLeftCell="A3" activePane="bottomLeft" state="frozen"/>
      <selection pane="bottomLeft" activeCell="D3" sqref="D3"/>
    </sheetView>
  </sheetViews>
  <sheetFormatPr defaultColWidth="10.88671875" defaultRowHeight="15" x14ac:dyDescent="0.2"/>
  <cols>
    <col min="1" max="1" width="2.109375" style="1" customWidth="1"/>
    <col min="2" max="2" width="2.6640625" customWidth="1"/>
    <col min="3" max="3" width="55.6640625" customWidth="1"/>
    <col min="4" max="4" width="10.88671875" customWidth="1"/>
    <col min="5" max="5" width="12.33203125" customWidth="1"/>
    <col min="6" max="6" width="11.6640625" customWidth="1"/>
    <col min="7" max="7" width="11.5546875" customWidth="1"/>
    <col min="8" max="8" width="12.109375" customWidth="1"/>
    <col min="9" max="9" width="11.6640625" customWidth="1"/>
    <col min="10" max="10" width="1.6640625" style="4" customWidth="1"/>
    <col min="11" max="11" width="21.5546875" customWidth="1"/>
    <col min="12" max="12" width="15.33203125" customWidth="1"/>
  </cols>
  <sheetData>
    <row r="1" spans="1:12" ht="20.25" x14ac:dyDescent="0.3">
      <c r="A1" s="95" t="s">
        <v>79</v>
      </c>
      <c r="G1" s="12" t="s">
        <v>1</v>
      </c>
    </row>
    <row r="2" spans="1:12" ht="15.75" x14ac:dyDescent="0.25">
      <c r="A2" s="3" t="s">
        <v>80</v>
      </c>
      <c r="E2" s="11">
        <f>$E$8</f>
        <v>2015</v>
      </c>
      <c r="F2" s="11">
        <f>$E$8+1</f>
        <v>2016</v>
      </c>
      <c r="G2" s="11">
        <f>$E$8+2</f>
        <v>2017</v>
      </c>
      <c r="H2" s="11">
        <f>$E$8+3</f>
        <v>2018</v>
      </c>
      <c r="I2" s="11">
        <f>$E$8+4</f>
        <v>2019</v>
      </c>
      <c r="J2" s="5"/>
      <c r="K2" s="11" t="s">
        <v>62</v>
      </c>
    </row>
    <row r="3" spans="1:12" ht="15.75" x14ac:dyDescent="0.25">
      <c r="A3" s="94" t="s">
        <v>54</v>
      </c>
      <c r="B3" s="69"/>
      <c r="C3" s="69"/>
      <c r="E3" s="2"/>
      <c r="F3" s="2"/>
      <c r="G3" s="2"/>
      <c r="H3" s="2"/>
      <c r="I3" s="2"/>
      <c r="J3" s="5"/>
    </row>
    <row r="4" spans="1:12" ht="15.75" x14ac:dyDescent="0.25">
      <c r="A4" s="3"/>
      <c r="E4" s="18"/>
      <c r="F4" s="19"/>
      <c r="G4" s="20" t="s">
        <v>70</v>
      </c>
      <c r="H4" s="19"/>
      <c r="I4" s="19"/>
      <c r="J4" s="5"/>
    </row>
    <row r="5" spans="1:12" ht="16.5" thickBot="1" x14ac:dyDescent="0.3">
      <c r="A5" s="3" t="s">
        <v>71</v>
      </c>
      <c r="E5" s="40"/>
      <c r="F5" s="5"/>
      <c r="G5" s="41"/>
      <c r="H5" s="5"/>
      <c r="I5" s="5"/>
      <c r="J5" s="5"/>
      <c r="K5" s="82" t="s">
        <v>64</v>
      </c>
    </row>
    <row r="6" spans="1:12" ht="15.75" x14ac:dyDescent="0.25">
      <c r="A6" s="3"/>
      <c r="C6" t="s">
        <v>72</v>
      </c>
      <c r="D6">
        <v>1</v>
      </c>
      <c r="E6" s="79">
        <v>316000000</v>
      </c>
      <c r="F6" s="5" t="s">
        <v>53</v>
      </c>
      <c r="G6" s="41"/>
      <c r="H6" s="5"/>
      <c r="I6" s="5"/>
      <c r="J6" s="5"/>
      <c r="K6" s="83">
        <v>316000000</v>
      </c>
    </row>
    <row r="7" spans="1:12" ht="15.75" x14ac:dyDescent="0.25">
      <c r="A7" s="3"/>
      <c r="C7" t="s">
        <v>68</v>
      </c>
      <c r="D7">
        <v>2</v>
      </c>
      <c r="E7" s="80">
        <v>0.77</v>
      </c>
      <c r="F7" s="5" t="s">
        <v>52</v>
      </c>
      <c r="G7" s="41"/>
      <c r="H7" s="5"/>
      <c r="I7" s="5"/>
      <c r="J7" s="5"/>
      <c r="K7" s="84">
        <v>0.77</v>
      </c>
    </row>
    <row r="8" spans="1:12" ht="15.75" x14ac:dyDescent="0.25">
      <c r="A8" s="3"/>
      <c r="C8" t="s">
        <v>74</v>
      </c>
      <c r="D8">
        <v>3</v>
      </c>
      <c r="E8" s="81">
        <v>2015</v>
      </c>
      <c r="F8" s="5" t="s">
        <v>55</v>
      </c>
      <c r="G8" s="41"/>
      <c r="H8" s="5"/>
      <c r="I8" s="5"/>
      <c r="J8" s="5"/>
      <c r="K8" s="85">
        <v>2015</v>
      </c>
    </row>
    <row r="9" spans="1:12" ht="15.75" x14ac:dyDescent="0.25">
      <c r="A9" s="3"/>
      <c r="C9" t="s">
        <v>69</v>
      </c>
      <c r="D9">
        <v>4</v>
      </c>
      <c r="E9" s="87">
        <v>0</v>
      </c>
      <c r="F9" s="5" t="s">
        <v>67</v>
      </c>
      <c r="G9" s="41"/>
      <c r="H9" s="5"/>
      <c r="I9" s="5"/>
      <c r="J9" s="5"/>
      <c r="K9" s="85"/>
    </row>
    <row r="10" spans="1:12" ht="16.5" thickBot="1" x14ac:dyDescent="0.3">
      <c r="A10" s="3"/>
      <c r="D10">
        <v>5</v>
      </c>
      <c r="E10" s="93" t="s">
        <v>65</v>
      </c>
      <c r="F10" s="5" t="s">
        <v>73</v>
      </c>
      <c r="G10" s="41"/>
      <c r="H10" s="5"/>
      <c r="I10" s="5"/>
      <c r="J10" s="5"/>
      <c r="K10" s="85" t="s">
        <v>65</v>
      </c>
    </row>
    <row r="11" spans="1:12" ht="16.5" thickBot="1" x14ac:dyDescent="0.3">
      <c r="A11" s="3"/>
      <c r="E11" s="88">
        <f>IF($E$10="T",$E$9/$E$6,IF(E$10="P",100%))</f>
        <v>1</v>
      </c>
      <c r="F11" s="5" t="s">
        <v>66</v>
      </c>
      <c r="G11" s="41"/>
      <c r="H11" s="5"/>
      <c r="I11" s="5"/>
      <c r="J11" s="5"/>
      <c r="K11" s="86">
        <v>1</v>
      </c>
    </row>
    <row r="12" spans="1:12" ht="15.75" x14ac:dyDescent="0.25">
      <c r="A12" s="3"/>
      <c r="E12" s="40"/>
      <c r="F12" s="5"/>
      <c r="G12" s="41"/>
      <c r="H12" s="5"/>
      <c r="I12" s="5"/>
      <c r="J12" s="5"/>
    </row>
    <row r="13" spans="1:12" ht="15.75" x14ac:dyDescent="0.25">
      <c r="A13" s="3" t="s">
        <v>2</v>
      </c>
      <c r="E13" s="2"/>
      <c r="F13" s="2"/>
      <c r="G13" s="2"/>
      <c r="H13" s="2"/>
      <c r="I13" s="2"/>
      <c r="J13" s="5"/>
      <c r="K13" s="23"/>
      <c r="L13" s="5"/>
    </row>
    <row r="14" spans="1:12" ht="15.75" x14ac:dyDescent="0.25">
      <c r="A14" s="3"/>
      <c r="B14" t="s">
        <v>5</v>
      </c>
      <c r="E14" s="76">
        <f>$E$6/1000</f>
        <v>316000</v>
      </c>
      <c r="F14" s="6">
        <f>E14*(1+$K14)</f>
        <v>319160</v>
      </c>
      <c r="G14" s="6">
        <f>F14*(1+$K14)</f>
        <v>322351.59999999998</v>
      </c>
      <c r="H14" s="6">
        <f>G14*(1+$K14)</f>
        <v>325575.11599999998</v>
      </c>
      <c r="I14" s="6">
        <f>H14*(1+$K14)</f>
        <v>328830.86715999997</v>
      </c>
      <c r="J14" s="5"/>
      <c r="K14" s="24">
        <v>0.01</v>
      </c>
      <c r="L14" s="17" t="s">
        <v>0</v>
      </c>
    </row>
    <row r="15" spans="1:12" ht="15.75" x14ac:dyDescent="0.25">
      <c r="A15" s="3"/>
      <c r="B15" t="s">
        <v>63</v>
      </c>
      <c r="E15" s="22">
        <f>$E$7</f>
        <v>0.77</v>
      </c>
      <c r="F15" s="22">
        <f>$E$7</f>
        <v>0.77</v>
      </c>
      <c r="G15" s="22">
        <f>$E$7</f>
        <v>0.77</v>
      </c>
      <c r="H15" s="22">
        <f>$E$7</f>
        <v>0.77</v>
      </c>
      <c r="I15" s="22">
        <f>$E$7</f>
        <v>0.77</v>
      </c>
      <c r="J15" s="5"/>
    </row>
    <row r="16" spans="1:12" ht="15.75" x14ac:dyDescent="0.25">
      <c r="A16" s="3"/>
      <c r="B16" s="2" t="s">
        <v>3</v>
      </c>
      <c r="C16" s="2"/>
      <c r="D16" s="2"/>
      <c r="E16" s="13">
        <f>E14*E15*$E$11</f>
        <v>243320</v>
      </c>
      <c r="F16" s="13">
        <f>F14*F15*$E$11</f>
        <v>245753.2</v>
      </c>
      <c r="G16" s="13">
        <f>G14*G15*$E$11</f>
        <v>248210.73199999999</v>
      </c>
      <c r="H16" s="13">
        <f>H14*H15*$E$11</f>
        <v>250692.83932</v>
      </c>
      <c r="I16" s="13">
        <f>I14*I15*$E$11</f>
        <v>253199.76771319998</v>
      </c>
      <c r="J16" s="5"/>
    </row>
    <row r="17" spans="1:11" ht="16.5" thickBot="1" x14ac:dyDescent="0.3">
      <c r="A17" s="3"/>
      <c r="B17" s="2"/>
      <c r="C17" s="2"/>
      <c r="D17" s="2"/>
      <c r="E17" s="13"/>
      <c r="F17" s="13"/>
      <c r="G17" s="13"/>
      <c r="H17" s="13"/>
      <c r="I17" s="13"/>
      <c r="J17" s="5"/>
    </row>
    <row r="18" spans="1:11" s="8" customFormat="1" x14ac:dyDescent="0.2">
      <c r="A18" s="7"/>
      <c r="B18" s="8" t="s">
        <v>48</v>
      </c>
      <c r="E18" s="48"/>
      <c r="F18" s="49"/>
      <c r="G18" s="50" t="s">
        <v>56</v>
      </c>
      <c r="H18" s="49"/>
      <c r="I18" s="51"/>
      <c r="J18" s="9"/>
    </row>
    <row r="19" spans="1:11" s="8" customFormat="1" x14ac:dyDescent="0.2">
      <c r="A19" s="7"/>
      <c r="C19" s="8" t="s">
        <v>6</v>
      </c>
      <c r="E19" s="57">
        <v>0.63</v>
      </c>
      <c r="F19" s="45">
        <v>0.63</v>
      </c>
      <c r="G19" s="45">
        <v>0.63</v>
      </c>
      <c r="H19" s="45">
        <v>0.63</v>
      </c>
      <c r="I19" s="58">
        <v>0.63</v>
      </c>
      <c r="J19" s="9"/>
      <c r="K19" s="69" t="s">
        <v>58</v>
      </c>
    </row>
    <row r="20" spans="1:11" s="8" customFormat="1" x14ac:dyDescent="0.2">
      <c r="A20" s="7"/>
      <c r="C20" s="8" t="s">
        <v>29</v>
      </c>
      <c r="E20" s="57">
        <v>0.8</v>
      </c>
      <c r="F20" s="45">
        <v>0.8</v>
      </c>
      <c r="G20" s="45">
        <v>0.8</v>
      </c>
      <c r="H20" s="45">
        <v>0.8</v>
      </c>
      <c r="I20" s="58">
        <v>0.8</v>
      </c>
      <c r="J20" s="9"/>
      <c r="K20" s="69" t="s">
        <v>59</v>
      </c>
    </row>
    <row r="21" spans="1:11" s="8" customFormat="1" x14ac:dyDescent="0.2">
      <c r="A21" s="7"/>
      <c r="C21" s="8" t="s">
        <v>7</v>
      </c>
      <c r="E21" s="57">
        <v>0.47</v>
      </c>
      <c r="F21" s="45">
        <v>0.47</v>
      </c>
      <c r="G21" s="45">
        <v>0.47</v>
      </c>
      <c r="H21" s="45">
        <v>0.47</v>
      </c>
      <c r="I21" s="58">
        <v>0.47</v>
      </c>
      <c r="J21" s="9"/>
      <c r="K21" s="69" t="s">
        <v>60</v>
      </c>
    </row>
    <row r="22" spans="1:11" s="8" customFormat="1" x14ac:dyDescent="0.2">
      <c r="A22" s="7"/>
      <c r="C22" s="8" t="s">
        <v>23</v>
      </c>
      <c r="E22" s="57">
        <v>0.47</v>
      </c>
      <c r="F22" s="45">
        <v>0.47</v>
      </c>
      <c r="G22" s="45">
        <v>0.47</v>
      </c>
      <c r="H22" s="45">
        <v>0.47</v>
      </c>
      <c r="I22" s="58">
        <v>0.47</v>
      </c>
      <c r="J22" s="9"/>
      <c r="K22" s="69" t="s">
        <v>60</v>
      </c>
    </row>
    <row r="23" spans="1:11" s="8" customFormat="1" ht="15.75" thickBot="1" x14ac:dyDescent="0.25">
      <c r="A23" s="7"/>
      <c r="C23" s="8" t="s">
        <v>22</v>
      </c>
      <c r="E23" s="60">
        <v>0.8</v>
      </c>
      <c r="F23" s="77">
        <v>0.8</v>
      </c>
      <c r="G23" s="77">
        <v>0.8</v>
      </c>
      <c r="H23" s="77">
        <v>0.8</v>
      </c>
      <c r="I23" s="78">
        <v>0.8</v>
      </c>
      <c r="J23" s="9"/>
      <c r="K23" s="69" t="s">
        <v>61</v>
      </c>
    </row>
    <row r="24" spans="1:11" s="8" customFormat="1" x14ac:dyDescent="0.2">
      <c r="A24" s="7"/>
      <c r="E24" s="15"/>
      <c r="F24" s="15"/>
      <c r="G24" s="15"/>
      <c r="H24" s="15"/>
      <c r="I24" s="15"/>
      <c r="J24" s="9"/>
    </row>
    <row r="25" spans="1:11" s="8" customFormat="1" x14ac:dyDescent="0.2">
      <c r="A25" s="7"/>
      <c r="B25" s="8" t="s">
        <v>49</v>
      </c>
      <c r="E25" s="15"/>
      <c r="F25" s="15"/>
      <c r="G25" s="15"/>
      <c r="H25" s="15"/>
      <c r="I25" s="15"/>
      <c r="J25" s="9"/>
    </row>
    <row r="26" spans="1:11" s="8" customFormat="1" x14ac:dyDescent="0.2">
      <c r="A26" s="7"/>
      <c r="C26" s="8" t="s">
        <v>6</v>
      </c>
      <c r="E26" s="15">
        <f>E$16*E19</f>
        <v>153291.6</v>
      </c>
      <c r="F26" s="15">
        <f t="shared" ref="F26:I26" si="0">F$16*F19</f>
        <v>154824.516</v>
      </c>
      <c r="G26" s="15">
        <f t="shared" si="0"/>
        <v>156372.76115999999</v>
      </c>
      <c r="H26" s="15">
        <f t="shared" si="0"/>
        <v>157936.48877160001</v>
      </c>
      <c r="I26" s="15">
        <f t="shared" si="0"/>
        <v>159515.853659316</v>
      </c>
      <c r="J26" s="9"/>
    </row>
    <row r="27" spans="1:11" s="8" customFormat="1" x14ac:dyDescent="0.2">
      <c r="A27" s="7"/>
      <c r="C27" s="8" t="s">
        <v>29</v>
      </c>
      <c r="E27" s="15">
        <f>E$16*E20</f>
        <v>194656</v>
      </c>
      <c r="F27" s="15">
        <f t="shared" ref="F27:I29" si="1">F$16*F20</f>
        <v>196602.56000000003</v>
      </c>
      <c r="G27" s="15">
        <f t="shared" si="1"/>
        <v>198568.58559999999</v>
      </c>
      <c r="H27" s="15">
        <f t="shared" si="1"/>
        <v>200554.27145600002</v>
      </c>
      <c r="I27" s="15">
        <f t="shared" si="1"/>
        <v>202559.81417055998</v>
      </c>
      <c r="J27" s="9"/>
    </row>
    <row r="28" spans="1:11" s="8" customFormat="1" x14ac:dyDescent="0.2">
      <c r="A28" s="7"/>
      <c r="C28" s="8" t="s">
        <v>7</v>
      </c>
      <c r="E28" s="15">
        <f>E$16*E21</f>
        <v>114360.4</v>
      </c>
      <c r="F28" s="15">
        <f t="shared" si="1"/>
        <v>115504.004</v>
      </c>
      <c r="G28" s="15">
        <f t="shared" si="1"/>
        <v>116659.04403999999</v>
      </c>
      <c r="H28" s="15">
        <f t="shared" si="1"/>
        <v>117825.6344804</v>
      </c>
      <c r="I28" s="15">
        <f t="shared" si="1"/>
        <v>119003.89082520398</v>
      </c>
      <c r="J28" s="9"/>
    </row>
    <row r="29" spans="1:11" s="8" customFormat="1" x14ac:dyDescent="0.2">
      <c r="A29" s="7"/>
      <c r="C29" s="8" t="s">
        <v>8</v>
      </c>
      <c r="E29" s="15">
        <f>E$16*E22</f>
        <v>114360.4</v>
      </c>
      <c r="F29" s="15">
        <f t="shared" si="1"/>
        <v>115504.004</v>
      </c>
      <c r="G29" s="15">
        <f t="shared" si="1"/>
        <v>116659.04403999999</v>
      </c>
      <c r="H29" s="15">
        <f t="shared" si="1"/>
        <v>117825.6344804</v>
      </c>
      <c r="I29" s="15">
        <f t="shared" si="1"/>
        <v>119003.89082520398</v>
      </c>
      <c r="J29" s="9"/>
    </row>
    <row r="30" spans="1:11" s="8" customFormat="1" x14ac:dyDescent="0.2">
      <c r="A30" s="7"/>
      <c r="C30" s="8" t="s">
        <v>22</v>
      </c>
      <c r="E30" s="15">
        <f>E$16*E23</f>
        <v>194656</v>
      </c>
      <c r="F30" s="15">
        <f t="shared" ref="F30:I30" si="2">F$16*F23</f>
        <v>196602.56000000003</v>
      </c>
      <c r="G30" s="15">
        <f t="shared" si="2"/>
        <v>198568.58559999999</v>
      </c>
      <c r="H30" s="15">
        <f t="shared" si="2"/>
        <v>200554.27145600002</v>
      </c>
      <c r="I30" s="15">
        <f t="shared" si="2"/>
        <v>202559.81417055998</v>
      </c>
      <c r="J30" s="9"/>
    </row>
    <row r="31" spans="1:11" s="2" customFormat="1" ht="15.75" x14ac:dyDescent="0.25">
      <c r="A31" s="3"/>
      <c r="C31" s="26" t="s">
        <v>16</v>
      </c>
      <c r="D31" s="26"/>
      <c r="E31" s="27">
        <f>SUM(E26:E30)</f>
        <v>771324.4</v>
      </c>
      <c r="F31" s="27">
        <f>SUM(F26:F30)</f>
        <v>779037.64400000009</v>
      </c>
      <c r="G31" s="27">
        <f>SUM(G26:G30)</f>
        <v>786828.02043999999</v>
      </c>
      <c r="H31" s="27">
        <f>SUM(H26:H30)</f>
        <v>794696.30064440006</v>
      </c>
      <c r="I31" s="27">
        <f>SUM(I26:I30)</f>
        <v>802643.26365084387</v>
      </c>
      <c r="J31" s="5"/>
    </row>
    <row r="32" spans="1:11" s="8" customFormat="1" ht="15.75" thickBot="1" x14ac:dyDescent="0.25">
      <c r="A32" s="7"/>
      <c r="E32" s="15"/>
      <c r="F32" s="15"/>
      <c r="G32" s="15"/>
      <c r="H32" s="15"/>
      <c r="I32" s="15"/>
      <c r="J32" s="9"/>
    </row>
    <row r="33" spans="1:11" s="8" customFormat="1" x14ac:dyDescent="0.2">
      <c r="A33" s="7"/>
      <c r="B33" s="8" t="s">
        <v>46</v>
      </c>
      <c r="E33" s="48"/>
      <c r="F33" s="42"/>
      <c r="G33" s="43" t="s">
        <v>57</v>
      </c>
      <c r="H33" s="42"/>
      <c r="I33" s="51"/>
      <c r="J33" s="9"/>
    </row>
    <row r="34" spans="1:11" s="8" customFormat="1" x14ac:dyDescent="0.2">
      <c r="A34" s="7"/>
      <c r="C34" s="8" t="s">
        <v>6</v>
      </c>
      <c r="E34" s="52">
        <v>1</v>
      </c>
      <c r="F34" s="47">
        <v>1</v>
      </c>
      <c r="G34" s="47">
        <v>1</v>
      </c>
      <c r="H34" s="47">
        <v>1</v>
      </c>
      <c r="I34" s="53">
        <v>1</v>
      </c>
      <c r="J34" s="9"/>
      <c r="K34" s="69" t="s">
        <v>13</v>
      </c>
    </row>
    <row r="35" spans="1:11" s="8" customFormat="1" x14ac:dyDescent="0.2">
      <c r="A35" s="7"/>
      <c r="C35" s="8" t="s">
        <v>29</v>
      </c>
      <c r="E35" s="52">
        <v>2</v>
      </c>
      <c r="F35" s="47">
        <v>2</v>
      </c>
      <c r="G35" s="47">
        <v>2</v>
      </c>
      <c r="H35" s="47">
        <v>2</v>
      </c>
      <c r="I35" s="53">
        <v>2</v>
      </c>
      <c r="J35" s="9"/>
      <c r="K35" s="69" t="s">
        <v>14</v>
      </c>
    </row>
    <row r="36" spans="1:11" s="8" customFormat="1" x14ac:dyDescent="0.2">
      <c r="A36" s="7"/>
      <c r="C36" s="8" t="s">
        <v>7</v>
      </c>
      <c r="E36" s="52">
        <v>2</v>
      </c>
      <c r="F36" s="47">
        <v>2</v>
      </c>
      <c r="G36" s="47">
        <v>2</v>
      </c>
      <c r="H36" s="47">
        <v>2</v>
      </c>
      <c r="I36" s="53">
        <v>2</v>
      </c>
      <c r="J36" s="9"/>
      <c r="K36" s="69" t="s">
        <v>41</v>
      </c>
    </row>
    <row r="37" spans="1:11" s="8" customFormat="1" x14ac:dyDescent="0.2">
      <c r="A37" s="7"/>
      <c r="C37" s="8" t="s">
        <v>8</v>
      </c>
      <c r="E37" s="52">
        <v>3</v>
      </c>
      <c r="F37" s="47">
        <v>3</v>
      </c>
      <c r="G37" s="47">
        <v>3</v>
      </c>
      <c r="H37" s="47">
        <v>3</v>
      </c>
      <c r="I37" s="53">
        <v>3</v>
      </c>
      <c r="J37" s="9"/>
      <c r="K37" s="69" t="s">
        <v>39</v>
      </c>
    </row>
    <row r="38" spans="1:11" s="8" customFormat="1" ht="15.75" thickBot="1" x14ac:dyDescent="0.25">
      <c r="A38" s="7"/>
      <c r="C38" s="8" t="s">
        <v>22</v>
      </c>
      <c r="E38" s="54">
        <v>10</v>
      </c>
      <c r="F38" s="55">
        <v>10</v>
      </c>
      <c r="G38" s="55">
        <v>10</v>
      </c>
      <c r="H38" s="55">
        <v>10</v>
      </c>
      <c r="I38" s="56">
        <v>10</v>
      </c>
      <c r="J38" s="9"/>
      <c r="K38" s="69" t="s">
        <v>40</v>
      </c>
    </row>
    <row r="39" spans="1:11" s="8" customFormat="1" x14ac:dyDescent="0.2">
      <c r="A39" s="7"/>
      <c r="C39" s="8" t="s">
        <v>45</v>
      </c>
      <c r="E39" s="44">
        <f>SUM(E34:E38)</f>
        <v>18</v>
      </c>
      <c r="F39" s="44">
        <f t="shared" ref="F39:I39" si="3">SUM(F34:F38)</f>
        <v>18</v>
      </c>
      <c r="G39" s="44">
        <f t="shared" si="3"/>
        <v>18</v>
      </c>
      <c r="H39" s="44">
        <f t="shared" si="3"/>
        <v>18</v>
      </c>
      <c r="I39" s="44">
        <f t="shared" si="3"/>
        <v>18</v>
      </c>
      <c r="J39" s="9"/>
    </row>
    <row r="40" spans="1:11" s="8" customFormat="1" x14ac:dyDescent="0.2">
      <c r="A40" s="7"/>
      <c r="E40" s="15"/>
      <c r="F40" s="15"/>
      <c r="G40" s="15"/>
      <c r="H40" s="15"/>
      <c r="I40" s="15"/>
      <c r="J40" s="9"/>
    </row>
    <row r="41" spans="1:11" s="8" customFormat="1" x14ac:dyDescent="0.2">
      <c r="A41" s="7"/>
      <c r="B41" s="8" t="s">
        <v>50</v>
      </c>
      <c r="E41" s="15"/>
      <c r="F41" s="15"/>
      <c r="G41" s="15"/>
      <c r="H41" s="15"/>
      <c r="I41" s="15"/>
      <c r="J41" s="9"/>
    </row>
    <row r="42" spans="1:11" s="8" customFormat="1" x14ac:dyDescent="0.2">
      <c r="A42" s="7"/>
      <c r="C42" s="8" t="s">
        <v>6</v>
      </c>
      <c r="E42" s="15">
        <f>E26*E34</f>
        <v>153291.6</v>
      </c>
      <c r="F42" s="15">
        <f t="shared" ref="F42:I42" si="4">F26*F34</f>
        <v>154824.516</v>
      </c>
      <c r="G42" s="15">
        <f t="shared" si="4"/>
        <v>156372.76115999999</v>
      </c>
      <c r="H42" s="15">
        <f t="shared" si="4"/>
        <v>157936.48877160001</v>
      </c>
      <c r="I42" s="15">
        <f t="shared" si="4"/>
        <v>159515.853659316</v>
      </c>
      <c r="J42" s="9"/>
    </row>
    <row r="43" spans="1:11" s="8" customFormat="1" x14ac:dyDescent="0.2">
      <c r="A43" s="7"/>
      <c r="C43" s="8" t="s">
        <v>29</v>
      </c>
      <c r="E43" s="15">
        <f t="shared" ref="E43:I43" si="5">E27*E35</f>
        <v>389312</v>
      </c>
      <c r="F43" s="15">
        <f t="shared" si="5"/>
        <v>393205.12000000005</v>
      </c>
      <c r="G43" s="15">
        <f t="shared" si="5"/>
        <v>397137.17119999998</v>
      </c>
      <c r="H43" s="15">
        <f t="shared" si="5"/>
        <v>401108.54291200003</v>
      </c>
      <c r="I43" s="15">
        <f t="shared" si="5"/>
        <v>405119.62834111997</v>
      </c>
      <c r="J43" s="9"/>
    </row>
    <row r="44" spans="1:11" s="8" customFormat="1" x14ac:dyDescent="0.2">
      <c r="A44" s="7"/>
      <c r="C44" s="8" t="s">
        <v>7</v>
      </c>
      <c r="E44" s="15">
        <f t="shared" ref="E44:I44" si="6">E28*E36</f>
        <v>228720.8</v>
      </c>
      <c r="F44" s="15">
        <f t="shared" si="6"/>
        <v>231008.008</v>
      </c>
      <c r="G44" s="15">
        <f t="shared" si="6"/>
        <v>233318.08807999999</v>
      </c>
      <c r="H44" s="15">
        <f t="shared" si="6"/>
        <v>235651.26896079999</v>
      </c>
      <c r="I44" s="15">
        <f t="shared" si="6"/>
        <v>238007.78165040797</v>
      </c>
      <c r="J44" s="9"/>
    </row>
    <row r="45" spans="1:11" s="8" customFormat="1" x14ac:dyDescent="0.2">
      <c r="A45" s="7"/>
      <c r="C45" s="8" t="s">
        <v>8</v>
      </c>
      <c r="E45" s="15">
        <f t="shared" ref="E45:I46" si="7">E29*E37</f>
        <v>343081.19999999995</v>
      </c>
      <c r="F45" s="15">
        <f t="shared" si="7"/>
        <v>346512.01199999999</v>
      </c>
      <c r="G45" s="15">
        <f t="shared" si="7"/>
        <v>349977.13211999997</v>
      </c>
      <c r="H45" s="15">
        <f t="shared" si="7"/>
        <v>353476.90344119997</v>
      </c>
      <c r="I45" s="15">
        <f t="shared" si="7"/>
        <v>357011.67247561197</v>
      </c>
      <c r="J45" s="9"/>
    </row>
    <row r="46" spans="1:11" s="8" customFormat="1" x14ac:dyDescent="0.2">
      <c r="A46" s="7"/>
      <c r="C46" s="8" t="s">
        <v>22</v>
      </c>
      <c r="E46" s="15">
        <f t="shared" si="7"/>
        <v>1946560</v>
      </c>
      <c r="F46" s="15">
        <f t="shared" si="7"/>
        <v>1966025.6000000003</v>
      </c>
      <c r="G46" s="15">
        <f t="shared" si="7"/>
        <v>1985685.8559999999</v>
      </c>
      <c r="H46" s="15">
        <f t="shared" si="7"/>
        <v>2005542.7145600002</v>
      </c>
      <c r="I46" s="15">
        <f t="shared" si="7"/>
        <v>2025598.1417055998</v>
      </c>
      <c r="J46" s="9"/>
    </row>
    <row r="47" spans="1:11" s="2" customFormat="1" ht="15.75" x14ac:dyDescent="0.25">
      <c r="A47" s="3"/>
      <c r="C47" s="26" t="s">
        <v>9</v>
      </c>
      <c r="D47" s="26"/>
      <c r="E47" s="27">
        <f>SUM(E42:E46)</f>
        <v>3060965.5999999996</v>
      </c>
      <c r="F47" s="27">
        <f>SUM(F42:F46)</f>
        <v>3091575.2560000001</v>
      </c>
      <c r="G47" s="27">
        <f>SUM(G42:G46)</f>
        <v>3122491.00856</v>
      </c>
      <c r="H47" s="27">
        <f>SUM(H42:H46)</f>
        <v>3153715.9186456003</v>
      </c>
      <c r="I47" s="27">
        <f>SUM(I42:I46)</f>
        <v>3185253.0778320557</v>
      </c>
      <c r="J47" s="5"/>
    </row>
    <row r="48" spans="1:11" s="8" customFormat="1" x14ac:dyDescent="0.2">
      <c r="A48" s="7"/>
      <c r="E48" s="15"/>
      <c r="F48" s="15"/>
      <c r="G48" s="15"/>
      <c r="H48" s="15"/>
      <c r="I48" s="15"/>
      <c r="J48" s="9"/>
    </row>
    <row r="49" spans="1:10" s="8" customFormat="1" ht="16.5" thickBot="1" x14ac:dyDescent="0.3">
      <c r="A49" s="3" t="s">
        <v>10</v>
      </c>
      <c r="E49" s="15"/>
      <c r="F49" s="15"/>
      <c r="G49" s="15"/>
      <c r="H49" s="15"/>
      <c r="I49" s="15"/>
      <c r="J49" s="9"/>
    </row>
    <row r="50" spans="1:10" s="8" customFormat="1" x14ac:dyDescent="0.2">
      <c r="A50" s="7"/>
      <c r="B50" s="8" t="s">
        <v>30</v>
      </c>
      <c r="E50" s="48"/>
      <c r="F50" s="49"/>
      <c r="G50" s="50" t="s">
        <v>47</v>
      </c>
      <c r="H50" s="49"/>
      <c r="I50" s="51"/>
      <c r="J50" s="9"/>
    </row>
    <row r="51" spans="1:10" s="8" customFormat="1" x14ac:dyDescent="0.2">
      <c r="A51" s="7"/>
      <c r="C51" s="8" t="s">
        <v>6</v>
      </c>
      <c r="E51" s="57">
        <v>0.05</v>
      </c>
      <c r="F51" s="45">
        <v>0.1</v>
      </c>
      <c r="G51" s="45">
        <v>0.25</v>
      </c>
      <c r="H51" s="45">
        <v>0.4</v>
      </c>
      <c r="I51" s="58">
        <v>0.55000000000000004</v>
      </c>
      <c r="J51" s="9"/>
    </row>
    <row r="52" spans="1:10" s="8" customFormat="1" x14ac:dyDescent="0.2">
      <c r="A52" s="7"/>
      <c r="C52" s="8" t="s">
        <v>29</v>
      </c>
      <c r="E52" s="57">
        <v>0.02</v>
      </c>
      <c r="F52" s="45">
        <v>0.05</v>
      </c>
      <c r="G52" s="45">
        <v>0.1</v>
      </c>
      <c r="H52" s="45">
        <v>0.25</v>
      </c>
      <c r="I52" s="58">
        <v>0.4</v>
      </c>
      <c r="J52" s="9"/>
    </row>
    <row r="53" spans="1:10" s="8" customFormat="1" x14ac:dyDescent="0.2">
      <c r="A53" s="7"/>
      <c r="C53" s="8" t="s">
        <v>7</v>
      </c>
      <c r="E53" s="57">
        <v>0</v>
      </c>
      <c r="F53" s="45">
        <v>0.05</v>
      </c>
      <c r="G53" s="45">
        <v>0.1</v>
      </c>
      <c r="H53" s="45">
        <v>0.25</v>
      </c>
      <c r="I53" s="58">
        <v>0.4</v>
      </c>
      <c r="J53" s="9"/>
    </row>
    <row r="54" spans="1:10" s="8" customFormat="1" x14ac:dyDescent="0.2">
      <c r="A54" s="7"/>
      <c r="C54" s="8" t="s">
        <v>8</v>
      </c>
      <c r="E54" s="57">
        <v>0.02</v>
      </c>
      <c r="F54" s="46">
        <v>0.05</v>
      </c>
      <c r="G54" s="46">
        <v>0.1</v>
      </c>
      <c r="H54" s="46">
        <v>0.25</v>
      </c>
      <c r="I54" s="59">
        <v>0.4</v>
      </c>
      <c r="J54" s="9"/>
    </row>
    <row r="55" spans="1:10" s="8" customFormat="1" ht="15.75" thickBot="1" x14ac:dyDescent="0.25">
      <c r="A55" s="7"/>
      <c r="C55" s="8" t="s">
        <v>22</v>
      </c>
      <c r="E55" s="60">
        <v>0</v>
      </c>
      <c r="F55" s="61">
        <v>0.05</v>
      </c>
      <c r="G55" s="61">
        <v>0.1</v>
      </c>
      <c r="H55" s="61">
        <v>0.25</v>
      </c>
      <c r="I55" s="62">
        <v>0.4</v>
      </c>
      <c r="J55" s="9"/>
    </row>
    <row r="56" spans="1:10" s="8" customFormat="1" x14ac:dyDescent="0.2">
      <c r="A56" s="7"/>
      <c r="E56" s="15"/>
      <c r="F56" s="15"/>
      <c r="G56" s="15"/>
      <c r="H56" s="15"/>
      <c r="I56" s="15"/>
      <c r="J56" s="9"/>
    </row>
    <row r="57" spans="1:10" s="8" customFormat="1" x14ac:dyDescent="0.2">
      <c r="A57" s="7"/>
      <c r="B57" s="8" t="s">
        <v>32</v>
      </c>
      <c r="E57" s="15"/>
      <c r="F57" s="15"/>
      <c r="G57" s="15"/>
      <c r="H57" s="15"/>
      <c r="I57" s="15"/>
      <c r="J57" s="9"/>
    </row>
    <row r="58" spans="1:10" s="8" customFormat="1" x14ac:dyDescent="0.2">
      <c r="A58" s="7"/>
      <c r="C58" s="8" t="s">
        <v>6</v>
      </c>
      <c r="E58" s="15">
        <f t="shared" ref="E58:I62" si="8">E42*E51</f>
        <v>7664.5800000000008</v>
      </c>
      <c r="F58" s="15">
        <f t="shared" si="8"/>
        <v>15482.4516</v>
      </c>
      <c r="G58" s="15">
        <f t="shared" si="8"/>
        <v>39093.190289999999</v>
      </c>
      <c r="H58" s="15">
        <f t="shared" si="8"/>
        <v>63174.595508640006</v>
      </c>
      <c r="I58" s="15">
        <f t="shared" si="8"/>
        <v>87733.719512623808</v>
      </c>
      <c r="J58" s="9"/>
    </row>
    <row r="59" spans="1:10" s="8" customFormat="1" x14ac:dyDescent="0.2">
      <c r="A59" s="7"/>
      <c r="C59" s="8" t="s">
        <v>29</v>
      </c>
      <c r="E59" s="15">
        <f t="shared" si="8"/>
        <v>7786.24</v>
      </c>
      <c r="F59" s="15">
        <f t="shared" si="8"/>
        <v>19660.256000000005</v>
      </c>
      <c r="G59" s="15">
        <f t="shared" si="8"/>
        <v>39713.717120000001</v>
      </c>
      <c r="H59" s="15">
        <f t="shared" si="8"/>
        <v>100277.13572800001</v>
      </c>
      <c r="I59" s="15">
        <f t="shared" si="8"/>
        <v>162047.85133644799</v>
      </c>
      <c r="J59" s="9"/>
    </row>
    <row r="60" spans="1:10" s="8" customFormat="1" x14ac:dyDescent="0.2">
      <c r="A60" s="7"/>
      <c r="C60" s="8" t="s">
        <v>7</v>
      </c>
      <c r="E60" s="15">
        <f t="shared" si="8"/>
        <v>0</v>
      </c>
      <c r="F60" s="15">
        <f t="shared" si="8"/>
        <v>11550.4004</v>
      </c>
      <c r="G60" s="15">
        <f t="shared" si="8"/>
        <v>23331.808808000002</v>
      </c>
      <c r="H60" s="15">
        <f t="shared" si="8"/>
        <v>58912.817240199998</v>
      </c>
      <c r="I60" s="15">
        <f t="shared" si="8"/>
        <v>95203.112660163199</v>
      </c>
      <c r="J60" s="9"/>
    </row>
    <row r="61" spans="1:10" s="8" customFormat="1" x14ac:dyDescent="0.2">
      <c r="A61" s="7"/>
      <c r="C61" s="8" t="s">
        <v>8</v>
      </c>
      <c r="E61" s="15">
        <f t="shared" si="8"/>
        <v>6861.6239999999989</v>
      </c>
      <c r="F61" s="15">
        <f t="shared" si="8"/>
        <v>17325.600600000002</v>
      </c>
      <c r="G61" s="15">
        <f t="shared" si="8"/>
        <v>34997.713211999995</v>
      </c>
      <c r="H61" s="15">
        <f t="shared" si="8"/>
        <v>88369.225860299994</v>
      </c>
      <c r="I61" s="15">
        <f t="shared" si="8"/>
        <v>142804.6689902448</v>
      </c>
      <c r="J61" s="9"/>
    </row>
    <row r="62" spans="1:10" s="8" customFormat="1" x14ac:dyDescent="0.2">
      <c r="A62" s="7"/>
      <c r="C62" s="8" t="s">
        <v>22</v>
      </c>
      <c r="E62" s="15">
        <f t="shared" si="8"/>
        <v>0</v>
      </c>
      <c r="F62" s="15">
        <f t="shared" si="8"/>
        <v>98301.280000000028</v>
      </c>
      <c r="G62" s="15">
        <f t="shared" si="8"/>
        <v>198568.58559999999</v>
      </c>
      <c r="H62" s="15">
        <f t="shared" si="8"/>
        <v>501385.67864000006</v>
      </c>
      <c r="I62" s="15">
        <f t="shared" si="8"/>
        <v>810239.25668223994</v>
      </c>
      <c r="J62" s="9"/>
    </row>
    <row r="63" spans="1:10" s="2" customFormat="1" ht="15.75" x14ac:dyDescent="0.25">
      <c r="A63" s="3"/>
      <c r="C63" s="26" t="s">
        <v>31</v>
      </c>
      <c r="D63" s="26"/>
      <c r="E63" s="27">
        <f>SUM(E58:E62)</f>
        <v>22312.444</v>
      </c>
      <c r="F63" s="27">
        <f>SUM(F58:F62)</f>
        <v>162319.98860000004</v>
      </c>
      <c r="G63" s="27">
        <f>SUM(G58:G62)</f>
        <v>335705.01503000001</v>
      </c>
      <c r="H63" s="27">
        <f>SUM(H58:H62)</f>
        <v>812119.45297714008</v>
      </c>
      <c r="I63" s="27">
        <f>SUM(I58:I62)</f>
        <v>1298028.6091817198</v>
      </c>
      <c r="J63" s="5"/>
    </row>
    <row r="64" spans="1:10" s="8" customFormat="1" ht="15.75" thickBot="1" x14ac:dyDescent="0.25">
      <c r="A64" s="7"/>
      <c r="E64" s="15"/>
      <c r="F64" s="15"/>
      <c r="G64" s="15"/>
      <c r="H64" s="15"/>
      <c r="I64" s="15"/>
      <c r="J64" s="9"/>
    </row>
    <row r="65" spans="1:11" s="8" customFormat="1" x14ac:dyDescent="0.2">
      <c r="A65" s="7"/>
      <c r="B65" s="8" t="s">
        <v>33</v>
      </c>
      <c r="E65" s="48"/>
      <c r="F65" s="49"/>
      <c r="G65" s="50" t="s">
        <v>47</v>
      </c>
      <c r="H65" s="49"/>
      <c r="I65" s="51"/>
      <c r="J65" s="9"/>
    </row>
    <row r="66" spans="1:11" s="8" customFormat="1" x14ac:dyDescent="0.2">
      <c r="A66" s="7"/>
      <c r="C66" s="8" t="s">
        <v>6</v>
      </c>
      <c r="E66" s="52">
        <v>2</v>
      </c>
      <c r="F66" s="47">
        <v>2</v>
      </c>
      <c r="G66" s="47">
        <v>2</v>
      </c>
      <c r="H66" s="47">
        <v>2</v>
      </c>
      <c r="I66" s="53">
        <v>2</v>
      </c>
      <c r="J66" s="9"/>
    </row>
    <row r="67" spans="1:11" s="8" customFormat="1" x14ac:dyDescent="0.2">
      <c r="A67" s="7"/>
      <c r="C67" s="8" t="s">
        <v>29</v>
      </c>
      <c r="E67" s="52">
        <v>3</v>
      </c>
      <c r="F67" s="47">
        <v>3</v>
      </c>
      <c r="G67" s="47">
        <v>3</v>
      </c>
      <c r="H67" s="47">
        <v>3</v>
      </c>
      <c r="I67" s="53">
        <v>3</v>
      </c>
      <c r="J67" s="9"/>
    </row>
    <row r="68" spans="1:11" s="8" customFormat="1" x14ac:dyDescent="0.2">
      <c r="A68" s="7"/>
      <c r="C68" s="8" t="s">
        <v>7</v>
      </c>
      <c r="E68" s="52">
        <v>4</v>
      </c>
      <c r="F68" s="47">
        <v>4</v>
      </c>
      <c r="G68" s="47">
        <v>4</v>
      </c>
      <c r="H68" s="47">
        <v>4</v>
      </c>
      <c r="I68" s="53">
        <v>4</v>
      </c>
      <c r="J68" s="9"/>
    </row>
    <row r="69" spans="1:11" s="8" customFormat="1" x14ac:dyDescent="0.2">
      <c r="A69" s="7"/>
      <c r="C69" s="8" t="s">
        <v>8</v>
      </c>
      <c r="E69" s="52">
        <v>4</v>
      </c>
      <c r="F69" s="47">
        <v>4</v>
      </c>
      <c r="G69" s="47">
        <v>4</v>
      </c>
      <c r="H69" s="47">
        <v>4</v>
      </c>
      <c r="I69" s="53">
        <v>4</v>
      </c>
      <c r="J69" s="9"/>
    </row>
    <row r="70" spans="1:11" s="8" customFormat="1" ht="15.75" thickBot="1" x14ac:dyDescent="0.25">
      <c r="A70" s="7"/>
      <c r="C70" s="8" t="s">
        <v>22</v>
      </c>
      <c r="E70" s="54">
        <v>10</v>
      </c>
      <c r="F70" s="55">
        <v>15</v>
      </c>
      <c r="G70" s="55">
        <v>20</v>
      </c>
      <c r="H70" s="55">
        <v>20</v>
      </c>
      <c r="I70" s="56">
        <v>20</v>
      </c>
      <c r="J70" s="9"/>
    </row>
    <row r="71" spans="1:11" s="8" customFormat="1" ht="15.75" thickBot="1" x14ac:dyDescent="0.25">
      <c r="A71" s="7"/>
      <c r="E71" s="15"/>
      <c r="F71" s="15"/>
      <c r="G71" s="15"/>
      <c r="H71" s="15"/>
      <c r="I71" s="15"/>
      <c r="J71" s="9"/>
    </row>
    <row r="72" spans="1:11" s="8" customFormat="1" x14ac:dyDescent="0.2">
      <c r="A72" s="7"/>
      <c r="B72" s="8" t="s">
        <v>34</v>
      </c>
      <c r="E72" s="48"/>
      <c r="F72" s="49"/>
      <c r="G72" s="50" t="s">
        <v>47</v>
      </c>
      <c r="H72" s="49"/>
      <c r="I72" s="51"/>
      <c r="J72" s="9"/>
    </row>
    <row r="73" spans="1:11" s="8" customFormat="1" x14ac:dyDescent="0.2">
      <c r="A73" s="7"/>
      <c r="C73" s="8" t="s">
        <v>6</v>
      </c>
      <c r="E73" s="64">
        <v>0.8</v>
      </c>
      <c r="F73" s="63">
        <v>0.7</v>
      </c>
      <c r="G73" s="63">
        <v>0.6</v>
      </c>
      <c r="H73" s="63">
        <v>0.5</v>
      </c>
      <c r="I73" s="65">
        <v>0.4</v>
      </c>
      <c r="J73" s="9"/>
      <c r="K73" s="69" t="s">
        <v>25</v>
      </c>
    </row>
    <row r="74" spans="1:11" s="8" customFormat="1" x14ac:dyDescent="0.2">
      <c r="A74" s="7"/>
      <c r="C74" s="8" t="s">
        <v>29</v>
      </c>
      <c r="E74" s="64">
        <v>0.8</v>
      </c>
      <c r="F74" s="63">
        <v>0.7</v>
      </c>
      <c r="G74" s="63">
        <v>0.6</v>
      </c>
      <c r="H74" s="63">
        <v>0.5</v>
      </c>
      <c r="I74" s="65">
        <v>0.4</v>
      </c>
      <c r="J74" s="9"/>
      <c r="K74" s="69" t="s">
        <v>26</v>
      </c>
    </row>
    <row r="75" spans="1:11" s="8" customFormat="1" x14ac:dyDescent="0.2">
      <c r="A75" s="7"/>
      <c r="C75" s="8" t="s">
        <v>7</v>
      </c>
      <c r="E75" s="64">
        <v>0.9</v>
      </c>
      <c r="F75" s="63">
        <v>0.8</v>
      </c>
      <c r="G75" s="63">
        <v>0.7</v>
      </c>
      <c r="H75" s="63">
        <v>0.6</v>
      </c>
      <c r="I75" s="65">
        <v>0.5</v>
      </c>
      <c r="J75" s="9"/>
    </row>
    <row r="76" spans="1:11" s="8" customFormat="1" x14ac:dyDescent="0.2">
      <c r="A76" s="7"/>
      <c r="C76" s="8" t="s">
        <v>8</v>
      </c>
      <c r="E76" s="64">
        <v>0.5</v>
      </c>
      <c r="F76" s="63">
        <v>0.4</v>
      </c>
      <c r="G76" s="63">
        <v>0.3</v>
      </c>
      <c r="H76" s="63">
        <v>0.2</v>
      </c>
      <c r="I76" s="65">
        <v>0.2</v>
      </c>
      <c r="J76" s="9"/>
    </row>
    <row r="77" spans="1:11" s="8" customFormat="1" ht="15.75" thickBot="1" x14ac:dyDescent="0.25">
      <c r="A77" s="7"/>
      <c r="C77" s="8" t="s">
        <v>22</v>
      </c>
      <c r="E77" s="66">
        <v>0.5</v>
      </c>
      <c r="F77" s="67">
        <v>0.4</v>
      </c>
      <c r="G77" s="67">
        <v>0.3</v>
      </c>
      <c r="H77" s="67">
        <v>0.2</v>
      </c>
      <c r="I77" s="68">
        <v>0.2</v>
      </c>
      <c r="J77" s="9"/>
    </row>
    <row r="78" spans="1:11" s="8" customFormat="1" x14ac:dyDescent="0.2">
      <c r="A78" s="7"/>
      <c r="E78" s="15"/>
      <c r="F78" s="15"/>
      <c r="G78" s="15"/>
      <c r="H78" s="15"/>
      <c r="I78" s="15"/>
      <c r="J78" s="9"/>
    </row>
    <row r="79" spans="1:11" ht="15.75" x14ac:dyDescent="0.25">
      <c r="A79" s="3"/>
      <c r="B79" s="8" t="s">
        <v>35</v>
      </c>
      <c r="C79" s="2"/>
      <c r="D79" s="2"/>
      <c r="E79" s="13"/>
      <c r="F79" s="13"/>
      <c r="G79" s="13"/>
      <c r="H79" s="13"/>
      <c r="I79" s="13"/>
      <c r="J79" s="5"/>
    </row>
    <row r="80" spans="1:11" ht="15.75" x14ac:dyDescent="0.25">
      <c r="A80" s="3"/>
      <c r="B80" s="2"/>
      <c r="C80" s="8" t="s">
        <v>6</v>
      </c>
      <c r="D80" s="8"/>
      <c r="E80" s="15">
        <f>E58*E66</f>
        <v>15329.160000000002</v>
      </c>
      <c r="F80" s="15">
        <f t="shared" ref="F80:I80" si="9">F58*F66</f>
        <v>30964.903200000001</v>
      </c>
      <c r="G80" s="15">
        <f t="shared" si="9"/>
        <v>78186.380579999997</v>
      </c>
      <c r="H80" s="15">
        <f t="shared" si="9"/>
        <v>126349.19101728001</v>
      </c>
      <c r="I80" s="15">
        <f t="shared" si="9"/>
        <v>175467.43902524762</v>
      </c>
      <c r="J80" s="5"/>
    </row>
    <row r="81" spans="1:12" ht="15.75" x14ac:dyDescent="0.25">
      <c r="A81" s="3"/>
      <c r="B81" s="2"/>
      <c r="C81" s="8" t="s">
        <v>29</v>
      </c>
      <c r="D81" s="8"/>
      <c r="E81" s="15">
        <f>E59*E67</f>
        <v>23358.720000000001</v>
      </c>
      <c r="F81" s="15">
        <f t="shared" ref="F81:I84" si="10">F59*F67</f>
        <v>58980.768000000011</v>
      </c>
      <c r="G81" s="15">
        <f t="shared" si="10"/>
        <v>119141.15136</v>
      </c>
      <c r="H81" s="15">
        <f t="shared" si="10"/>
        <v>300831.40718400001</v>
      </c>
      <c r="I81" s="15">
        <f t="shared" si="10"/>
        <v>486143.55400934396</v>
      </c>
      <c r="J81" s="5"/>
    </row>
    <row r="82" spans="1:12" ht="15.75" x14ac:dyDescent="0.25">
      <c r="A82" s="3"/>
      <c r="B82" s="2"/>
      <c r="C82" s="8" t="s">
        <v>7</v>
      </c>
      <c r="D82" s="8"/>
      <c r="E82" s="15">
        <f>E60*E68</f>
        <v>0</v>
      </c>
      <c r="F82" s="15">
        <f t="shared" si="10"/>
        <v>46201.601600000002</v>
      </c>
      <c r="G82" s="15">
        <f t="shared" si="10"/>
        <v>93327.235232000006</v>
      </c>
      <c r="H82" s="15">
        <f t="shared" si="10"/>
        <v>235651.26896079999</v>
      </c>
      <c r="I82" s="15">
        <f t="shared" si="10"/>
        <v>380812.45064065279</v>
      </c>
      <c r="J82" s="5"/>
    </row>
    <row r="83" spans="1:12" ht="15.75" x14ac:dyDescent="0.25">
      <c r="A83" s="3"/>
      <c r="B83" s="2"/>
      <c r="C83" s="8" t="s">
        <v>8</v>
      </c>
      <c r="D83" s="8"/>
      <c r="E83" s="15">
        <f>E61*E69</f>
        <v>27446.495999999996</v>
      </c>
      <c r="F83" s="15">
        <f t="shared" si="10"/>
        <v>69302.402400000006</v>
      </c>
      <c r="G83" s="15">
        <f t="shared" si="10"/>
        <v>139990.85284799998</v>
      </c>
      <c r="H83" s="15">
        <f t="shared" si="10"/>
        <v>353476.90344119997</v>
      </c>
      <c r="I83" s="15">
        <f t="shared" si="10"/>
        <v>571218.67596097919</v>
      </c>
      <c r="J83" s="5"/>
    </row>
    <row r="84" spans="1:12" ht="15.75" x14ac:dyDescent="0.25">
      <c r="A84" s="3"/>
      <c r="B84" s="2"/>
      <c r="C84" s="8" t="s">
        <v>22</v>
      </c>
      <c r="D84" s="8"/>
      <c r="E84" s="15">
        <f>E62*E70</f>
        <v>0</v>
      </c>
      <c r="F84" s="15">
        <f t="shared" si="10"/>
        <v>1474519.2000000004</v>
      </c>
      <c r="G84" s="15">
        <f t="shared" si="10"/>
        <v>3971371.7119999998</v>
      </c>
      <c r="H84" s="15">
        <f t="shared" si="10"/>
        <v>10027713.572800001</v>
      </c>
      <c r="I84" s="15">
        <f t="shared" si="10"/>
        <v>16204785.133644799</v>
      </c>
      <c r="J84" s="5"/>
    </row>
    <row r="85" spans="1:12" s="2" customFormat="1" ht="15.75" x14ac:dyDescent="0.25">
      <c r="A85" s="3"/>
      <c r="C85" s="26" t="s">
        <v>36</v>
      </c>
      <c r="D85" s="26"/>
      <c r="E85" s="27">
        <f>SUM(E80:E84)</f>
        <v>66134.376000000004</v>
      </c>
      <c r="F85" s="27">
        <f>SUM(F80:F84)</f>
        <v>1679968.8752000004</v>
      </c>
      <c r="G85" s="27">
        <f>SUM(G80:G84)</f>
        <v>4402017.3320199996</v>
      </c>
      <c r="H85" s="27">
        <f>SUM(H80:H84)</f>
        <v>11044022.343403282</v>
      </c>
      <c r="I85" s="27">
        <f>SUM(I80:I84)</f>
        <v>17818427.253281023</v>
      </c>
      <c r="J85" s="5"/>
    </row>
    <row r="86" spans="1:12" ht="15.75" x14ac:dyDescent="0.25">
      <c r="A86" s="3"/>
      <c r="B86" s="2"/>
      <c r="C86" s="8" t="s">
        <v>12</v>
      </c>
      <c r="D86" s="8"/>
      <c r="E86" s="25">
        <f>E85*1000*$K86/365/3600</f>
        <v>15.099172602739728</v>
      </c>
      <c r="F86" s="25">
        <f>F85*1000*$K86/365/3600</f>
        <v>383.55453771689497</v>
      </c>
      <c r="G86" s="25">
        <f>G85*1000*$K86/365/3600</f>
        <v>1005.0267881324199</v>
      </c>
      <c r="H86" s="25">
        <f>H85*1000*$K86/365/3600</f>
        <v>2521.4662884482377</v>
      </c>
      <c r="I86" s="25">
        <f>I85*1000*$K86/365/3600</f>
        <v>4068.1340760915582</v>
      </c>
      <c r="J86" s="5"/>
      <c r="K86" s="10">
        <v>0.3</v>
      </c>
      <c r="L86" t="s">
        <v>11</v>
      </c>
    </row>
    <row r="87" spans="1:12" ht="15.75" x14ac:dyDescent="0.25">
      <c r="A87" s="3"/>
      <c r="B87" s="2"/>
      <c r="C87" s="2"/>
      <c r="D87" s="2"/>
      <c r="E87" s="13"/>
      <c r="F87" s="13"/>
      <c r="G87" s="13"/>
      <c r="H87" s="13"/>
      <c r="I87" s="13"/>
      <c r="J87" s="5"/>
    </row>
    <row r="88" spans="1:12" ht="15.75" x14ac:dyDescent="0.25">
      <c r="A88" s="3"/>
      <c r="B88" s="8" t="s">
        <v>37</v>
      </c>
      <c r="C88" s="2"/>
      <c r="D88" s="2"/>
      <c r="E88" s="13"/>
      <c r="F88" s="13"/>
      <c r="G88" s="13"/>
      <c r="H88" s="13"/>
      <c r="I88" s="13"/>
      <c r="J88" s="5"/>
    </row>
    <row r="89" spans="1:12" ht="15.75" x14ac:dyDescent="0.25">
      <c r="A89" s="3"/>
      <c r="B89" s="2"/>
      <c r="C89" s="8" t="s">
        <v>6</v>
      </c>
      <c r="D89" s="8"/>
      <c r="E89" s="15">
        <f>E80*E73</f>
        <v>12263.328000000001</v>
      </c>
      <c r="F89" s="15">
        <f t="shared" ref="F89:I89" si="11">F80*F73</f>
        <v>21675.432239999998</v>
      </c>
      <c r="G89" s="15">
        <f t="shared" si="11"/>
        <v>46911.828347999995</v>
      </c>
      <c r="H89" s="15">
        <f t="shared" si="11"/>
        <v>63174.595508640006</v>
      </c>
      <c r="I89" s="15">
        <f t="shared" si="11"/>
        <v>70186.975610099049</v>
      </c>
      <c r="J89" s="5"/>
    </row>
    <row r="90" spans="1:12" ht="15.75" x14ac:dyDescent="0.25">
      <c r="A90" s="3"/>
      <c r="B90" s="2"/>
      <c r="C90" s="8" t="s">
        <v>29</v>
      </c>
      <c r="D90" s="8"/>
      <c r="E90" s="15">
        <f>E81*E74</f>
        <v>18686.976000000002</v>
      </c>
      <c r="F90" s="15">
        <f t="shared" ref="F90:I90" si="12">F81*F74</f>
        <v>41286.537600000003</v>
      </c>
      <c r="G90" s="15">
        <f t="shared" si="12"/>
        <v>71484.690816000002</v>
      </c>
      <c r="H90" s="15">
        <f t="shared" si="12"/>
        <v>150415.70359200001</v>
      </c>
      <c r="I90" s="15">
        <f t="shared" si="12"/>
        <v>194457.4216037376</v>
      </c>
      <c r="J90" s="5"/>
    </row>
    <row r="91" spans="1:12" ht="15.75" x14ac:dyDescent="0.25">
      <c r="A91" s="3"/>
      <c r="B91" s="2"/>
      <c r="C91" s="8" t="s">
        <v>7</v>
      </c>
      <c r="D91" s="8"/>
      <c r="E91" s="15">
        <f>E82*E75</f>
        <v>0</v>
      </c>
      <c r="F91" s="15">
        <f t="shared" ref="F91:I91" si="13">F82*F75</f>
        <v>36961.281280000003</v>
      </c>
      <c r="G91" s="15">
        <f t="shared" si="13"/>
        <v>65329.0646624</v>
      </c>
      <c r="H91" s="15">
        <f t="shared" si="13"/>
        <v>141390.76137647999</v>
      </c>
      <c r="I91" s="15">
        <f t="shared" si="13"/>
        <v>190406.2253203264</v>
      </c>
      <c r="J91" s="5"/>
    </row>
    <row r="92" spans="1:12" ht="15.75" x14ac:dyDescent="0.25">
      <c r="A92" s="3"/>
      <c r="B92" s="2"/>
      <c r="C92" s="8" t="s">
        <v>8</v>
      </c>
      <c r="D92" s="8"/>
      <c r="E92" s="15">
        <f>E83*E76</f>
        <v>13723.247999999998</v>
      </c>
      <c r="F92" s="15">
        <f t="shared" ref="F92:I92" si="14">F83*F76</f>
        <v>27720.960960000004</v>
      </c>
      <c r="G92" s="15">
        <f t="shared" si="14"/>
        <v>41997.255854399991</v>
      </c>
      <c r="H92" s="15">
        <f t="shared" si="14"/>
        <v>70695.380688239995</v>
      </c>
      <c r="I92" s="15">
        <f t="shared" si="14"/>
        <v>114243.73519219585</v>
      </c>
      <c r="J92" s="5"/>
    </row>
    <row r="93" spans="1:12" ht="15.75" x14ac:dyDescent="0.25">
      <c r="A93" s="3"/>
      <c r="B93" s="2"/>
      <c r="C93" s="8" t="s">
        <v>22</v>
      </c>
      <c r="D93" s="8"/>
      <c r="E93" s="15">
        <f>E84*E77</f>
        <v>0</v>
      </c>
      <c r="F93" s="15">
        <f>F84*F77</f>
        <v>589807.68000000017</v>
      </c>
      <c r="G93" s="15">
        <f>G84*G77</f>
        <v>1191411.5135999999</v>
      </c>
      <c r="H93" s="15">
        <f>H84*H77</f>
        <v>2005542.7145600002</v>
      </c>
      <c r="I93" s="15">
        <f>I84*I77</f>
        <v>3240957.0267289598</v>
      </c>
      <c r="J93" s="5"/>
    </row>
    <row r="94" spans="1:12" s="2" customFormat="1" ht="15.75" x14ac:dyDescent="0.25">
      <c r="A94" s="3"/>
      <c r="C94" s="26" t="s">
        <v>38</v>
      </c>
      <c r="D94" s="26"/>
      <c r="E94" s="27">
        <f>SUM(E89:E93)</f>
        <v>44673.552000000003</v>
      </c>
      <c r="F94" s="27">
        <f t="shared" ref="F94:I94" si="15">SUM(F89:F93)</f>
        <v>717451.89208000014</v>
      </c>
      <c r="G94" s="27">
        <f t="shared" si="15"/>
        <v>1417134.3532807999</v>
      </c>
      <c r="H94" s="27">
        <f t="shared" si="15"/>
        <v>2431219.1557253604</v>
      </c>
      <c r="I94" s="27">
        <f t="shared" si="15"/>
        <v>3810251.3844553186</v>
      </c>
      <c r="J94" s="5"/>
    </row>
    <row r="95" spans="1:12" ht="15.75" x14ac:dyDescent="0.25">
      <c r="A95" s="3"/>
      <c r="B95" s="2"/>
      <c r="C95" s="8" t="s">
        <v>12</v>
      </c>
      <c r="D95" s="8"/>
      <c r="E95" s="25">
        <f>E94*1000*$K95/365/3600</f>
        <v>10.199441095890412</v>
      </c>
      <c r="F95" s="25">
        <f>F94*1000*$K95/365/3600</f>
        <v>163.80180184474887</v>
      </c>
      <c r="G95" s="25">
        <f>G94*1000*$K95/365/3600</f>
        <v>323.54665600018257</v>
      </c>
      <c r="H95" s="25">
        <f>H94*1000*$K95/365/3600</f>
        <v>555.07286660396346</v>
      </c>
      <c r="I95" s="25">
        <f>I94*1000*$K95/365/3600</f>
        <v>869.92040740989012</v>
      </c>
      <c r="J95" s="5"/>
      <c r="K95" s="10">
        <v>0.3</v>
      </c>
      <c r="L95" t="s">
        <v>11</v>
      </c>
    </row>
    <row r="96" spans="1:12" ht="15.75" x14ac:dyDescent="0.25">
      <c r="A96" s="3"/>
      <c r="B96" s="2"/>
      <c r="C96" s="2"/>
      <c r="D96" s="2"/>
      <c r="E96" s="13"/>
      <c r="F96" s="13"/>
      <c r="G96" s="13"/>
      <c r="H96" s="13"/>
      <c r="I96" s="13"/>
      <c r="J96" s="5"/>
    </row>
    <row r="97" spans="1:10" ht="15.75" x14ac:dyDescent="0.25">
      <c r="A97" s="3"/>
      <c r="B97" s="2"/>
      <c r="C97" s="2"/>
      <c r="D97" s="2"/>
      <c r="E97" s="13"/>
      <c r="F97" s="13"/>
      <c r="G97" s="13"/>
      <c r="H97" s="13"/>
      <c r="I97" s="13"/>
      <c r="J97" s="5"/>
    </row>
    <row r="98" spans="1:10" ht="15.75" x14ac:dyDescent="0.25">
      <c r="A98" s="3" t="s">
        <v>15</v>
      </c>
      <c r="B98" s="2"/>
      <c r="C98" s="8"/>
      <c r="D98" s="8"/>
      <c r="E98" s="13"/>
      <c r="F98" s="13"/>
      <c r="G98" s="13"/>
      <c r="H98" s="13"/>
      <c r="I98" s="13"/>
      <c r="J98" s="5"/>
    </row>
    <row r="99" spans="1:10" ht="16.5" thickBot="1" x14ac:dyDescent="0.3">
      <c r="A99" s="3"/>
      <c r="B99" s="2"/>
      <c r="C99" s="8"/>
      <c r="D99" s="8"/>
      <c r="E99" s="13"/>
      <c r="F99" s="13"/>
      <c r="G99" s="13"/>
      <c r="H99" s="13"/>
      <c r="I99" s="13"/>
      <c r="J99" s="5"/>
    </row>
    <row r="100" spans="1:10" ht="15.75" x14ac:dyDescent="0.25">
      <c r="A100" s="3"/>
      <c r="B100" s="8" t="s">
        <v>19</v>
      </c>
      <c r="C100" s="2"/>
      <c r="D100" s="2"/>
      <c r="E100" s="48"/>
      <c r="F100" s="49"/>
      <c r="G100" s="50" t="s">
        <v>47</v>
      </c>
      <c r="H100" s="49"/>
      <c r="I100" s="51"/>
      <c r="J100" s="5"/>
    </row>
    <row r="101" spans="1:10" ht="15.75" x14ac:dyDescent="0.25">
      <c r="A101" s="3"/>
      <c r="B101" s="2"/>
      <c r="C101" s="8" t="s">
        <v>6</v>
      </c>
      <c r="D101" s="8" t="s">
        <v>43</v>
      </c>
      <c r="E101" s="71">
        <v>2</v>
      </c>
      <c r="F101" s="70">
        <v>1.8</v>
      </c>
      <c r="G101" s="70">
        <v>1.7</v>
      </c>
      <c r="H101" s="70">
        <v>1.6</v>
      </c>
      <c r="I101" s="72">
        <v>1.5</v>
      </c>
      <c r="J101" s="5"/>
    </row>
    <row r="102" spans="1:10" ht="15.75" x14ac:dyDescent="0.25">
      <c r="A102" s="3"/>
      <c r="B102" s="2"/>
      <c r="C102" s="8" t="s">
        <v>29</v>
      </c>
      <c r="D102" s="8" t="s">
        <v>43</v>
      </c>
      <c r="E102" s="71">
        <v>1.5</v>
      </c>
      <c r="F102" s="70">
        <v>1.4</v>
      </c>
      <c r="G102" s="70">
        <v>1.3</v>
      </c>
      <c r="H102" s="70">
        <v>1.25</v>
      </c>
      <c r="I102" s="72">
        <v>1.25</v>
      </c>
      <c r="J102" s="5"/>
    </row>
    <row r="103" spans="1:10" ht="15.75" x14ac:dyDescent="0.25">
      <c r="A103" s="3"/>
      <c r="B103" s="2"/>
      <c r="C103" s="8" t="s">
        <v>7</v>
      </c>
      <c r="D103" s="8" t="s">
        <v>42</v>
      </c>
      <c r="E103" s="71">
        <v>3</v>
      </c>
      <c r="F103" s="70">
        <v>2.8</v>
      </c>
      <c r="G103" s="70">
        <v>2.6</v>
      </c>
      <c r="H103" s="70">
        <v>2.4</v>
      </c>
      <c r="I103" s="72">
        <v>2</v>
      </c>
      <c r="J103" s="5"/>
    </row>
    <row r="104" spans="1:10" ht="15.75" x14ac:dyDescent="0.25">
      <c r="A104" s="3"/>
      <c r="B104" s="2"/>
      <c r="C104" s="8" t="s">
        <v>8</v>
      </c>
      <c r="D104" s="8" t="s">
        <v>43</v>
      </c>
      <c r="E104" s="71">
        <v>1</v>
      </c>
      <c r="F104" s="70">
        <v>0.8</v>
      </c>
      <c r="G104" s="70">
        <v>0.7</v>
      </c>
      <c r="H104" s="70">
        <v>0.5</v>
      </c>
      <c r="I104" s="72">
        <v>0.3</v>
      </c>
      <c r="J104" s="5"/>
    </row>
    <row r="105" spans="1:10" ht="16.5" thickBot="1" x14ac:dyDescent="0.3">
      <c r="A105" s="3"/>
      <c r="B105" s="2"/>
      <c r="C105" s="8" t="s">
        <v>22</v>
      </c>
      <c r="D105" s="8" t="s">
        <v>44</v>
      </c>
      <c r="E105" s="73">
        <v>0.25</v>
      </c>
      <c r="F105" s="74">
        <v>0.2</v>
      </c>
      <c r="G105" s="74">
        <v>0.15</v>
      </c>
      <c r="H105" s="74">
        <v>0.1</v>
      </c>
      <c r="I105" s="75">
        <v>0.1</v>
      </c>
      <c r="J105" s="5"/>
    </row>
    <row r="106" spans="1:10" ht="16.5" thickBot="1" x14ac:dyDescent="0.3">
      <c r="A106" s="3"/>
      <c r="B106" s="2"/>
      <c r="C106" s="8"/>
      <c r="D106" s="8"/>
      <c r="E106" s="13"/>
      <c r="F106" s="13"/>
      <c r="G106" s="13"/>
      <c r="H106" s="13"/>
      <c r="I106" s="13"/>
      <c r="J106" s="5"/>
    </row>
    <row r="107" spans="1:10" ht="15.75" x14ac:dyDescent="0.25">
      <c r="A107" s="3"/>
      <c r="B107" s="8" t="s">
        <v>20</v>
      </c>
      <c r="C107" s="2"/>
      <c r="D107" s="2"/>
      <c r="E107" s="48"/>
      <c r="F107" s="49"/>
      <c r="G107" s="50" t="s">
        <v>47</v>
      </c>
      <c r="H107" s="49"/>
      <c r="I107" s="51"/>
      <c r="J107" s="5"/>
    </row>
    <row r="108" spans="1:10" ht="15.75" x14ac:dyDescent="0.25">
      <c r="A108" s="3"/>
      <c r="B108" s="2"/>
      <c r="C108" s="8" t="s">
        <v>6</v>
      </c>
      <c r="D108" s="8"/>
      <c r="E108" s="71">
        <v>2</v>
      </c>
      <c r="F108" s="70">
        <v>2</v>
      </c>
      <c r="G108" s="70">
        <v>2</v>
      </c>
      <c r="H108" s="70">
        <v>2</v>
      </c>
      <c r="I108" s="72">
        <v>2</v>
      </c>
      <c r="J108" s="5"/>
    </row>
    <row r="109" spans="1:10" ht="15.75" x14ac:dyDescent="0.25">
      <c r="A109" s="3"/>
      <c r="B109" s="2"/>
      <c r="C109" s="8" t="s">
        <v>29</v>
      </c>
      <c r="D109" s="8"/>
      <c r="E109" s="71">
        <v>2</v>
      </c>
      <c r="F109" s="70">
        <v>2</v>
      </c>
      <c r="G109" s="70">
        <v>2</v>
      </c>
      <c r="H109" s="70">
        <v>2</v>
      </c>
      <c r="I109" s="72">
        <v>2</v>
      </c>
      <c r="J109" s="5"/>
    </row>
    <row r="110" spans="1:10" ht="15.75" x14ac:dyDescent="0.25">
      <c r="A110" s="3"/>
      <c r="B110" s="2"/>
      <c r="C110" s="8" t="s">
        <v>7</v>
      </c>
      <c r="D110" s="8"/>
      <c r="E110" s="71">
        <v>5</v>
      </c>
      <c r="F110" s="70">
        <v>5</v>
      </c>
      <c r="G110" s="70">
        <v>5</v>
      </c>
      <c r="H110" s="70">
        <v>5</v>
      </c>
      <c r="I110" s="72">
        <v>5</v>
      </c>
      <c r="J110" s="5"/>
    </row>
    <row r="111" spans="1:10" ht="15.75" x14ac:dyDescent="0.25">
      <c r="A111" s="3"/>
      <c r="B111" s="2"/>
      <c r="C111" s="8" t="s">
        <v>8</v>
      </c>
      <c r="D111" s="8"/>
      <c r="E111" s="71">
        <v>2</v>
      </c>
      <c r="F111" s="70">
        <v>2</v>
      </c>
      <c r="G111" s="70">
        <v>2</v>
      </c>
      <c r="H111" s="70">
        <v>2</v>
      </c>
      <c r="I111" s="72">
        <v>2</v>
      </c>
      <c r="J111" s="5"/>
    </row>
    <row r="112" spans="1:10" ht="16.5" thickBot="1" x14ac:dyDescent="0.3">
      <c r="A112" s="3"/>
      <c r="B112" s="2"/>
      <c r="C112" s="8" t="s">
        <v>22</v>
      </c>
      <c r="D112" s="8"/>
      <c r="E112" s="73">
        <v>2</v>
      </c>
      <c r="F112" s="74">
        <v>2</v>
      </c>
      <c r="G112" s="74">
        <v>2</v>
      </c>
      <c r="H112" s="74">
        <v>2</v>
      </c>
      <c r="I112" s="75">
        <v>2</v>
      </c>
      <c r="J112" s="5"/>
    </row>
    <row r="113" spans="1:10" ht="15.75" x14ac:dyDescent="0.25">
      <c r="A113" s="3"/>
      <c r="B113" s="2"/>
      <c r="C113" s="8"/>
      <c r="D113" s="8"/>
      <c r="E113" s="13"/>
      <c r="F113" s="13"/>
      <c r="G113" s="13"/>
      <c r="H113" s="13"/>
      <c r="I113" s="13"/>
      <c r="J113" s="5"/>
    </row>
    <row r="114" spans="1:10" ht="15.75" x14ac:dyDescent="0.25">
      <c r="A114" s="3"/>
      <c r="B114" s="2" t="s">
        <v>17</v>
      </c>
      <c r="C114" s="8"/>
      <c r="D114" s="8"/>
      <c r="E114" s="13"/>
      <c r="F114" s="13"/>
      <c r="G114" s="13"/>
      <c r="H114" s="13"/>
      <c r="I114" s="13"/>
      <c r="J114" s="5"/>
    </row>
    <row r="115" spans="1:10" ht="15.75" x14ac:dyDescent="0.25">
      <c r="A115" s="3"/>
      <c r="B115" s="2"/>
      <c r="C115" s="8" t="s">
        <v>6</v>
      </c>
      <c r="D115" s="8"/>
      <c r="E115" s="21">
        <f t="shared" ref="E115:I118" si="16">E58*E101</f>
        <v>15329.160000000002</v>
      </c>
      <c r="F115" s="21">
        <f t="shared" si="16"/>
        <v>27868.41288</v>
      </c>
      <c r="G115" s="21">
        <f t="shared" si="16"/>
        <v>66458.423492999995</v>
      </c>
      <c r="H115" s="21">
        <f t="shared" si="16"/>
        <v>101079.35281382402</v>
      </c>
      <c r="I115" s="21">
        <f t="shared" si="16"/>
        <v>131600.57926893572</v>
      </c>
      <c r="J115" s="5"/>
    </row>
    <row r="116" spans="1:10" ht="15.75" x14ac:dyDescent="0.25">
      <c r="A116" s="3"/>
      <c r="B116" s="2"/>
      <c r="C116" s="8" t="s">
        <v>29</v>
      </c>
      <c r="D116" s="8"/>
      <c r="E116" s="21">
        <f t="shared" si="16"/>
        <v>11679.36</v>
      </c>
      <c r="F116" s="21">
        <f t="shared" si="16"/>
        <v>27524.358400000005</v>
      </c>
      <c r="G116" s="21">
        <f t="shared" si="16"/>
        <v>51627.832256000002</v>
      </c>
      <c r="H116" s="21">
        <f t="shared" si="16"/>
        <v>125346.41966000001</v>
      </c>
      <c r="I116" s="21">
        <f t="shared" si="16"/>
        <v>202559.81417055998</v>
      </c>
      <c r="J116" s="5"/>
    </row>
    <row r="117" spans="1:10" ht="15.75" x14ac:dyDescent="0.25">
      <c r="A117" s="3"/>
      <c r="B117" s="2"/>
      <c r="C117" s="8" t="s">
        <v>7</v>
      </c>
      <c r="D117" s="8"/>
      <c r="E117" s="21">
        <f t="shared" si="16"/>
        <v>0</v>
      </c>
      <c r="F117" s="21">
        <f t="shared" si="16"/>
        <v>32341.12112</v>
      </c>
      <c r="G117" s="21">
        <f t="shared" si="16"/>
        <v>60662.702900800003</v>
      </c>
      <c r="H117" s="21">
        <f t="shared" si="16"/>
        <v>141390.76137647999</v>
      </c>
      <c r="I117" s="21">
        <f t="shared" si="16"/>
        <v>190406.2253203264</v>
      </c>
      <c r="J117" s="5"/>
    </row>
    <row r="118" spans="1:10" ht="15.75" x14ac:dyDescent="0.25">
      <c r="A118" s="3"/>
      <c r="B118" s="2"/>
      <c r="C118" s="8" t="s">
        <v>8</v>
      </c>
      <c r="D118" s="8"/>
      <c r="E118" s="21">
        <f t="shared" si="16"/>
        <v>6861.6239999999989</v>
      </c>
      <c r="F118" s="21">
        <f t="shared" si="16"/>
        <v>13860.480480000002</v>
      </c>
      <c r="G118" s="21">
        <f t="shared" si="16"/>
        <v>24498.399248399994</v>
      </c>
      <c r="H118" s="21">
        <f t="shared" si="16"/>
        <v>44184.612930149997</v>
      </c>
      <c r="I118" s="21">
        <f t="shared" si="16"/>
        <v>42841.400697073441</v>
      </c>
      <c r="J118" s="5"/>
    </row>
    <row r="119" spans="1:10" ht="15.75" x14ac:dyDescent="0.25">
      <c r="A119" s="3"/>
      <c r="B119" s="2"/>
      <c r="C119" s="8" t="s">
        <v>22</v>
      </c>
      <c r="D119" s="8"/>
      <c r="E119" s="21">
        <f>E62*E105</f>
        <v>0</v>
      </c>
      <c r="F119" s="21">
        <f t="shared" ref="F119:I119" si="17">F62*F105</f>
        <v>19660.256000000008</v>
      </c>
      <c r="G119" s="21">
        <f t="shared" si="17"/>
        <v>29785.287839999997</v>
      </c>
      <c r="H119" s="21">
        <f t="shared" si="17"/>
        <v>50138.567864000011</v>
      </c>
      <c r="I119" s="21">
        <f t="shared" si="17"/>
        <v>81023.925668223994</v>
      </c>
      <c r="J119" s="5"/>
    </row>
    <row r="120" spans="1:10" s="33" customFormat="1" ht="15.75" x14ac:dyDescent="0.25">
      <c r="A120" s="32"/>
      <c r="C120" s="34" t="s">
        <v>17</v>
      </c>
      <c r="D120" s="34"/>
      <c r="E120" s="35">
        <f>SUM(E115:E119)</f>
        <v>33870.144</v>
      </c>
      <c r="F120" s="35">
        <f t="shared" ref="F120:I120" si="18">SUM(F115:F119)</f>
        <v>121254.62888</v>
      </c>
      <c r="G120" s="35">
        <f t="shared" si="18"/>
        <v>233032.64573820002</v>
      </c>
      <c r="H120" s="35">
        <f t="shared" si="18"/>
        <v>462139.71464445407</v>
      </c>
      <c r="I120" s="35">
        <f t="shared" si="18"/>
        <v>648431.94512511953</v>
      </c>
      <c r="J120" s="36"/>
    </row>
    <row r="121" spans="1:10" ht="15.75" x14ac:dyDescent="0.25">
      <c r="A121" s="3"/>
      <c r="B121" s="2"/>
      <c r="C121" s="28" t="s">
        <v>24</v>
      </c>
      <c r="D121" s="16"/>
      <c r="E121" s="29">
        <f>E120/E$63</f>
        <v>1.5179934569247546</v>
      </c>
      <c r="F121" s="29">
        <f t="shared" ref="F121:I121" si="19">F120/F$63</f>
        <v>0.74700984102952295</v>
      </c>
      <c r="G121" s="29">
        <f t="shared" si="19"/>
        <v>0.69415896487985218</v>
      </c>
      <c r="H121" s="29">
        <f t="shared" si="19"/>
        <v>0.56905386633739774</v>
      </c>
      <c r="I121" s="29">
        <f t="shared" si="19"/>
        <v>0.49955135082414903</v>
      </c>
      <c r="J121" s="5"/>
    </row>
    <row r="122" spans="1:10" ht="15.75" x14ac:dyDescent="0.25">
      <c r="A122" s="3"/>
      <c r="B122" s="2"/>
      <c r="C122" s="28" t="s">
        <v>21</v>
      </c>
      <c r="D122" s="16"/>
      <c r="E122" s="29">
        <f>E121/12</f>
        <v>0.12649945474372956</v>
      </c>
      <c r="F122" s="29">
        <f>F121/12</f>
        <v>6.2250820085793579E-2</v>
      </c>
      <c r="G122" s="29">
        <f>G121/12</f>
        <v>5.7846580406654351E-2</v>
      </c>
      <c r="H122" s="29">
        <f>H121/12</f>
        <v>4.7421155528116481E-2</v>
      </c>
      <c r="I122" s="29">
        <f>I121/12</f>
        <v>4.1629279235345755E-2</v>
      </c>
      <c r="J122" s="5"/>
    </row>
    <row r="123" spans="1:10" s="33" customFormat="1" ht="15.75" x14ac:dyDescent="0.25">
      <c r="A123" s="32"/>
      <c r="C123" s="37" t="s">
        <v>75</v>
      </c>
      <c r="D123" s="38"/>
      <c r="E123" s="39">
        <f>E120/E$16/12</f>
        <v>1.1599999999999999E-2</v>
      </c>
      <c r="F123" s="39">
        <f t="shared" ref="F123:I123" si="20">F120/F$16/12</f>
        <v>4.1116666666666669E-2</v>
      </c>
      <c r="G123" s="39">
        <f t="shared" si="20"/>
        <v>7.8237500000000015E-2</v>
      </c>
      <c r="H123" s="39">
        <f t="shared" si="20"/>
        <v>0.15362083333333335</v>
      </c>
      <c r="I123" s="39">
        <f t="shared" si="20"/>
        <v>0.2134125</v>
      </c>
      <c r="J123" s="36"/>
    </row>
    <row r="124" spans="1:10" s="2" customFormat="1" ht="15.75" x14ac:dyDescent="0.25">
      <c r="A124" s="3"/>
      <c r="C124" s="28" t="s">
        <v>77</v>
      </c>
      <c r="D124" s="14"/>
      <c r="E124" s="31">
        <f>E123/E$147</f>
        <v>0.27488151658767768</v>
      </c>
      <c r="F124" s="31">
        <f t="shared" ref="F124:I124" si="21">F123/F$147</f>
        <v>7.2736385883185414E-2</v>
      </c>
      <c r="G124" s="31">
        <f t="shared" si="21"/>
        <v>7.1410370990131034E-2</v>
      </c>
      <c r="H124" s="31">
        <f t="shared" si="21"/>
        <v>8.0389595947923054E-2</v>
      </c>
      <c r="I124" s="31">
        <f t="shared" si="21"/>
        <v>7.3350757223157065E-2</v>
      </c>
      <c r="J124" s="5"/>
    </row>
    <row r="125" spans="1:10" ht="15.75" x14ac:dyDescent="0.25">
      <c r="A125" s="3"/>
      <c r="B125" s="2"/>
      <c r="C125" s="8"/>
      <c r="D125" s="8"/>
      <c r="E125" s="13"/>
      <c r="F125" s="13"/>
      <c r="G125" s="13"/>
      <c r="H125" s="13"/>
      <c r="I125" s="13"/>
      <c r="J125" s="5"/>
    </row>
    <row r="126" spans="1:10" ht="15.75" x14ac:dyDescent="0.25">
      <c r="A126" s="3"/>
      <c r="B126" s="2" t="s">
        <v>18</v>
      </c>
      <c r="C126" s="8"/>
      <c r="D126" s="8"/>
      <c r="E126" s="13"/>
      <c r="F126" s="13"/>
      <c r="G126" s="13"/>
      <c r="H126" s="13"/>
      <c r="I126" s="13"/>
      <c r="J126" s="5"/>
    </row>
    <row r="127" spans="1:10" ht="15.75" x14ac:dyDescent="0.25">
      <c r="A127" s="3"/>
      <c r="B127" s="2"/>
      <c r="C127" s="8" t="s">
        <v>6</v>
      </c>
      <c r="D127" s="8"/>
      <c r="E127" s="21">
        <f>E89*E108</f>
        <v>24526.656000000003</v>
      </c>
      <c r="F127" s="21">
        <f t="shared" ref="F127:I127" si="22">F89*F108</f>
        <v>43350.864479999997</v>
      </c>
      <c r="G127" s="21">
        <f t="shared" si="22"/>
        <v>93823.656695999991</v>
      </c>
      <c r="H127" s="21">
        <f t="shared" si="22"/>
        <v>126349.19101728001</v>
      </c>
      <c r="I127" s="21">
        <f t="shared" si="22"/>
        <v>140373.9512201981</v>
      </c>
      <c r="J127" s="5"/>
    </row>
    <row r="128" spans="1:10" ht="15.75" x14ac:dyDescent="0.25">
      <c r="A128" s="3"/>
      <c r="B128" s="2"/>
      <c r="C128" s="8" t="s">
        <v>29</v>
      </c>
      <c r="D128" s="8"/>
      <c r="E128" s="21">
        <f>E90*E109</f>
        <v>37373.952000000005</v>
      </c>
      <c r="F128" s="21">
        <f t="shared" ref="F128:I130" si="23">F90*F109</f>
        <v>82573.075200000007</v>
      </c>
      <c r="G128" s="21">
        <f t="shared" si="23"/>
        <v>142969.381632</v>
      </c>
      <c r="H128" s="21">
        <f t="shared" si="23"/>
        <v>300831.40718400001</v>
      </c>
      <c r="I128" s="21">
        <f t="shared" si="23"/>
        <v>388914.84320747521</v>
      </c>
      <c r="J128" s="5"/>
    </row>
    <row r="129" spans="1:10" ht="15.75" x14ac:dyDescent="0.25">
      <c r="A129" s="3"/>
      <c r="B129" s="2"/>
      <c r="C129" s="8" t="s">
        <v>7</v>
      </c>
      <c r="D129" s="8"/>
      <c r="E129" s="21">
        <f>E91*E110</f>
        <v>0</v>
      </c>
      <c r="F129" s="21">
        <f t="shared" si="23"/>
        <v>184806.40640000001</v>
      </c>
      <c r="G129" s="21">
        <f t="shared" si="23"/>
        <v>326645.32331200002</v>
      </c>
      <c r="H129" s="21">
        <f t="shared" si="23"/>
        <v>706953.80688239995</v>
      </c>
      <c r="I129" s="21">
        <f t="shared" si="23"/>
        <v>952031.12660163199</v>
      </c>
      <c r="J129" s="5"/>
    </row>
    <row r="130" spans="1:10" ht="15.75" x14ac:dyDescent="0.25">
      <c r="A130" s="3"/>
      <c r="B130" s="2"/>
      <c r="C130" s="8" t="s">
        <v>8</v>
      </c>
      <c r="D130" s="8"/>
      <c r="E130" s="21">
        <f>E92*E111</f>
        <v>27446.495999999996</v>
      </c>
      <c r="F130" s="21">
        <f t="shared" si="23"/>
        <v>55441.921920000008</v>
      </c>
      <c r="G130" s="21">
        <f t="shared" si="23"/>
        <v>83994.511708799982</v>
      </c>
      <c r="H130" s="21">
        <f t="shared" si="23"/>
        <v>141390.76137647999</v>
      </c>
      <c r="I130" s="21">
        <f t="shared" si="23"/>
        <v>228487.47038439169</v>
      </c>
      <c r="J130" s="5"/>
    </row>
    <row r="131" spans="1:10" ht="15.75" x14ac:dyDescent="0.25">
      <c r="A131" s="3"/>
      <c r="B131" s="2"/>
      <c r="C131" s="8" t="s">
        <v>22</v>
      </c>
      <c r="D131" s="8"/>
      <c r="E131" s="21">
        <f>E93*E112</f>
        <v>0</v>
      </c>
      <c r="F131" s="21">
        <f t="shared" ref="F131:I131" si="24">F93*F112</f>
        <v>1179615.3600000003</v>
      </c>
      <c r="G131" s="21">
        <f t="shared" si="24"/>
        <v>2382823.0271999999</v>
      </c>
      <c r="H131" s="21">
        <f t="shared" si="24"/>
        <v>4011085.4291200005</v>
      </c>
      <c r="I131" s="21">
        <f t="shared" si="24"/>
        <v>6481914.0534579195</v>
      </c>
      <c r="J131" s="5"/>
    </row>
    <row r="132" spans="1:10" s="33" customFormat="1" ht="15.75" x14ac:dyDescent="0.25">
      <c r="A132" s="32"/>
      <c r="C132" s="34" t="s">
        <v>18</v>
      </c>
      <c r="D132" s="34"/>
      <c r="E132" s="35">
        <f>SUM(E127:E131)</f>
        <v>89347.104000000007</v>
      </c>
      <c r="F132" s="35">
        <f t="shared" ref="F132:I132" si="25">SUM(F127:F131)</f>
        <v>1545787.6280000005</v>
      </c>
      <c r="G132" s="35">
        <f t="shared" si="25"/>
        <v>3030255.9005487999</v>
      </c>
      <c r="H132" s="35">
        <f t="shared" si="25"/>
        <v>5286610.5955801606</v>
      </c>
      <c r="I132" s="35">
        <f t="shared" si="25"/>
        <v>8191721.4448716165</v>
      </c>
      <c r="J132" s="36"/>
    </row>
    <row r="133" spans="1:10" ht="15.75" x14ac:dyDescent="0.25">
      <c r="A133" s="3"/>
      <c r="B133" s="2"/>
      <c r="C133" s="28" t="s">
        <v>24</v>
      </c>
      <c r="D133" s="16"/>
      <c r="E133" s="29">
        <f>E132/E$63</f>
        <v>4.0043620501635768</v>
      </c>
      <c r="F133" s="29">
        <f t="shared" ref="F133" si="26">F132/F$63</f>
        <v>9.5230885692657079</v>
      </c>
      <c r="G133" s="29">
        <f t="shared" ref="G133" si="27">G132/G$63</f>
        <v>9.026543438077633</v>
      </c>
      <c r="H133" s="29">
        <f t="shared" ref="H133" si="28">H132/H$63</f>
        <v>6.5096465503935796</v>
      </c>
      <c r="I133" s="29">
        <f t="shared" ref="I133" si="29">I132/I$63</f>
        <v>6.3108943723788151</v>
      </c>
      <c r="J133" s="5"/>
    </row>
    <row r="134" spans="1:10" ht="15.75" x14ac:dyDescent="0.25">
      <c r="A134" s="3"/>
      <c r="B134" s="2"/>
      <c r="C134" s="28" t="s">
        <v>21</v>
      </c>
      <c r="D134" s="16"/>
      <c r="E134" s="29">
        <f>E133/12</f>
        <v>0.33369683751363138</v>
      </c>
      <c r="F134" s="29">
        <f>F133/12</f>
        <v>0.79359071410547566</v>
      </c>
      <c r="G134" s="29">
        <f>G133/12</f>
        <v>0.75221195317313605</v>
      </c>
      <c r="H134" s="29">
        <f>H133/12</f>
        <v>0.54247054586613164</v>
      </c>
      <c r="I134" s="29">
        <f>I133/12</f>
        <v>0.52590786436490122</v>
      </c>
      <c r="J134" s="5"/>
    </row>
    <row r="135" spans="1:10" s="33" customFormat="1" ht="15.75" x14ac:dyDescent="0.25">
      <c r="A135" s="32"/>
      <c r="C135" s="37" t="s">
        <v>76</v>
      </c>
      <c r="D135" s="38"/>
      <c r="E135" s="39">
        <f>E132/E$16/12</f>
        <v>3.0600000000000002E-2</v>
      </c>
      <c r="F135" s="39">
        <f t="shared" ref="F135:I135" si="30">F132/F$16/12</f>
        <v>0.52416666666666678</v>
      </c>
      <c r="G135" s="39">
        <f t="shared" si="30"/>
        <v>1.0173666666666665</v>
      </c>
      <c r="H135" s="39">
        <f t="shared" si="30"/>
        <v>1.7573333333333334</v>
      </c>
      <c r="I135" s="39">
        <f t="shared" si="30"/>
        <v>2.6960666666666668</v>
      </c>
      <c r="J135" s="36"/>
    </row>
    <row r="136" spans="1:10" s="2" customFormat="1" ht="15.75" x14ac:dyDescent="0.25">
      <c r="A136" s="3"/>
      <c r="C136" s="28" t="s">
        <v>77</v>
      </c>
      <c r="D136" s="14"/>
      <c r="E136" s="31">
        <f>E135/E$147</f>
        <v>0.72511848341232221</v>
      </c>
      <c r="F136" s="31">
        <f t="shared" ref="F136" si="31">F135/F$147</f>
        <v>0.92726361411681457</v>
      </c>
      <c r="G136" s="31">
        <f t="shared" ref="G136" si="32">G135/G$147</f>
        <v>0.92858962900986886</v>
      </c>
      <c r="H136" s="31">
        <f t="shared" ref="H136" si="33">H135/H$147</f>
        <v>0.91961040405207695</v>
      </c>
      <c r="I136" s="31">
        <f t="shared" ref="I136" si="34">I135/I$147</f>
        <v>0.92664924277684291</v>
      </c>
      <c r="J136" s="5"/>
    </row>
    <row r="137" spans="1:10" ht="15.75" x14ac:dyDescent="0.25">
      <c r="A137" s="3"/>
      <c r="B137" s="2"/>
      <c r="C137" s="8"/>
      <c r="D137" s="8"/>
      <c r="E137" s="13"/>
      <c r="F137" s="13"/>
      <c r="G137" s="13"/>
      <c r="H137" s="13"/>
      <c r="I137" s="13"/>
      <c r="J137" s="5"/>
    </row>
    <row r="138" spans="1:10" ht="15.75" x14ac:dyDescent="0.25">
      <c r="A138" s="3"/>
      <c r="B138" s="2" t="s">
        <v>51</v>
      </c>
      <c r="C138" s="8"/>
      <c r="D138" s="8"/>
      <c r="E138" s="13"/>
      <c r="F138" s="13"/>
      <c r="G138" s="13"/>
      <c r="H138" s="13"/>
      <c r="I138" s="13"/>
      <c r="J138" s="5"/>
    </row>
    <row r="139" spans="1:10" ht="15.75" x14ac:dyDescent="0.25">
      <c r="A139" s="3"/>
      <c r="B139" s="2"/>
      <c r="C139" s="8" t="s">
        <v>6</v>
      </c>
      <c r="D139" s="8"/>
      <c r="E139" s="21">
        <f>E115+E127</f>
        <v>39855.816000000006</v>
      </c>
      <c r="F139" s="21">
        <f t="shared" ref="F139:I139" si="35">F115+F127</f>
        <v>71219.277359999993</v>
      </c>
      <c r="G139" s="21">
        <f t="shared" si="35"/>
        <v>160282.080189</v>
      </c>
      <c r="H139" s="21">
        <f t="shared" si="35"/>
        <v>227428.54383110403</v>
      </c>
      <c r="I139" s="21">
        <f t="shared" si="35"/>
        <v>271974.53048913379</v>
      </c>
      <c r="J139" s="5"/>
    </row>
    <row r="140" spans="1:10" ht="15.75" x14ac:dyDescent="0.25">
      <c r="A140" s="3"/>
      <c r="B140" s="2"/>
      <c r="C140" s="8" t="s">
        <v>29</v>
      </c>
      <c r="D140" s="8"/>
      <c r="E140" s="21">
        <f t="shared" ref="E140:I140" si="36">E116+E128</f>
        <v>49053.312000000005</v>
      </c>
      <c r="F140" s="21">
        <f t="shared" si="36"/>
        <v>110097.43360000002</v>
      </c>
      <c r="G140" s="21">
        <f t="shared" si="36"/>
        <v>194597.213888</v>
      </c>
      <c r="H140" s="21">
        <f t="shared" si="36"/>
        <v>426177.82684400002</v>
      </c>
      <c r="I140" s="21">
        <f t="shared" si="36"/>
        <v>591474.65737803513</v>
      </c>
      <c r="J140" s="5"/>
    </row>
    <row r="141" spans="1:10" ht="15.75" x14ac:dyDescent="0.25">
      <c r="A141" s="3"/>
      <c r="B141" s="2"/>
      <c r="C141" s="8" t="s">
        <v>7</v>
      </c>
      <c r="D141" s="8"/>
      <c r="E141" s="21">
        <f t="shared" ref="E141:I141" si="37">E117+E129</f>
        <v>0</v>
      </c>
      <c r="F141" s="21">
        <f t="shared" si="37"/>
        <v>217147.52752</v>
      </c>
      <c r="G141" s="21">
        <f t="shared" si="37"/>
        <v>387308.0262128</v>
      </c>
      <c r="H141" s="21">
        <f t="shared" si="37"/>
        <v>848344.56825887994</v>
      </c>
      <c r="I141" s="21">
        <f t="shared" si="37"/>
        <v>1142437.3519219584</v>
      </c>
      <c r="J141" s="5"/>
    </row>
    <row r="142" spans="1:10" ht="15.75" x14ac:dyDescent="0.25">
      <c r="A142" s="3"/>
      <c r="B142" s="2"/>
      <c r="C142" s="8" t="s">
        <v>8</v>
      </c>
      <c r="D142" s="8"/>
      <c r="E142" s="21">
        <f t="shared" ref="E142:I142" si="38">E118+E130</f>
        <v>34308.119999999995</v>
      </c>
      <c r="F142" s="21">
        <f t="shared" si="38"/>
        <v>69302.402400000006</v>
      </c>
      <c r="G142" s="21">
        <f t="shared" si="38"/>
        <v>108492.91095719997</v>
      </c>
      <c r="H142" s="21">
        <f t="shared" si="38"/>
        <v>185575.37430662999</v>
      </c>
      <c r="I142" s="21">
        <f t="shared" si="38"/>
        <v>271328.87108146516</v>
      </c>
      <c r="J142" s="5"/>
    </row>
    <row r="143" spans="1:10" ht="15.75" x14ac:dyDescent="0.25">
      <c r="A143" s="3"/>
      <c r="B143" s="2"/>
      <c r="C143" s="8" t="s">
        <v>22</v>
      </c>
      <c r="D143" s="8"/>
      <c r="E143" s="21">
        <f t="shared" ref="E143:I143" si="39">E119+E131</f>
        <v>0</v>
      </c>
      <c r="F143" s="21">
        <f t="shared" si="39"/>
        <v>1199275.6160000004</v>
      </c>
      <c r="G143" s="21">
        <f t="shared" si="39"/>
        <v>2412608.3150399998</v>
      </c>
      <c r="H143" s="21">
        <f t="shared" si="39"/>
        <v>4061223.9969840003</v>
      </c>
      <c r="I143" s="21">
        <f t="shared" si="39"/>
        <v>6562937.9791261433</v>
      </c>
      <c r="J143" s="5"/>
    </row>
    <row r="144" spans="1:10" s="33" customFormat="1" ht="15.75" x14ac:dyDescent="0.25">
      <c r="A144" s="32"/>
      <c r="C144" s="34" t="s">
        <v>27</v>
      </c>
      <c r="D144" s="34"/>
      <c r="E144" s="35">
        <f>SUM(E139:E143)</f>
        <v>123217.24800000001</v>
      </c>
      <c r="F144" s="35">
        <f t="shared" ref="F144" si="40">SUM(F139:F143)</f>
        <v>1667042.2568800005</v>
      </c>
      <c r="G144" s="35">
        <f t="shared" ref="G144" si="41">SUM(G139:G143)</f>
        <v>3263288.5462869997</v>
      </c>
      <c r="H144" s="35">
        <f t="shared" ref="H144" si="42">SUM(H139:H143)</f>
        <v>5748750.3102246141</v>
      </c>
      <c r="I144" s="35">
        <f t="shared" ref="I144" si="43">SUM(I139:I143)</f>
        <v>8840153.3899967354</v>
      </c>
      <c r="J144" s="36"/>
    </row>
    <row r="145" spans="1:10" ht="15.75" x14ac:dyDescent="0.25">
      <c r="A145" s="3"/>
      <c r="B145" s="2"/>
      <c r="C145" s="28" t="s">
        <v>24</v>
      </c>
      <c r="D145" s="16"/>
      <c r="E145" s="89">
        <f>E144/E$63</f>
        <v>5.5223555070883323</v>
      </c>
      <c r="F145" s="89">
        <f t="shared" ref="F145" si="44">F144/F$63</f>
        <v>10.270098410295232</v>
      </c>
      <c r="G145" s="89">
        <f t="shared" ref="G145" si="45">G144/G$63</f>
        <v>9.7207024029574853</v>
      </c>
      <c r="H145" s="89">
        <f t="shared" ref="H145" si="46">H144/H$63</f>
        <v>7.0787004167309764</v>
      </c>
      <c r="I145" s="89">
        <f t="shared" ref="I145" si="47">I144/I$63</f>
        <v>6.8104457232029638</v>
      </c>
      <c r="J145" s="5"/>
    </row>
    <row r="146" spans="1:10" ht="16.5" thickBot="1" x14ac:dyDescent="0.3">
      <c r="A146" s="3"/>
      <c r="B146" s="2"/>
      <c r="C146" s="28" t="s">
        <v>21</v>
      </c>
      <c r="D146" s="16"/>
      <c r="E146" s="89">
        <f>E145/12</f>
        <v>0.46019629225736103</v>
      </c>
      <c r="F146" s="89">
        <f>F145/12</f>
        <v>0.85584153419126929</v>
      </c>
      <c r="G146" s="89">
        <f>G145/12</f>
        <v>0.81005853357979041</v>
      </c>
      <c r="H146" s="89">
        <f>H145/12</f>
        <v>0.58989170139424807</v>
      </c>
      <c r="I146" s="89">
        <f>I145/12</f>
        <v>0.56753714360024698</v>
      </c>
      <c r="J146" s="5"/>
    </row>
    <row r="147" spans="1:10" s="33" customFormat="1" ht="16.5" thickBot="1" x14ac:dyDescent="0.3">
      <c r="A147" s="32"/>
      <c r="C147" s="37" t="s">
        <v>78</v>
      </c>
      <c r="D147" s="38"/>
      <c r="E147" s="90">
        <f>E144/E$16/12</f>
        <v>4.2200000000000008E-2</v>
      </c>
      <c r="F147" s="91">
        <f t="shared" ref="F147:I147" si="48">F144/F$16/12</f>
        <v>0.56528333333333347</v>
      </c>
      <c r="G147" s="91">
        <f t="shared" si="48"/>
        <v>1.0956041666666667</v>
      </c>
      <c r="H147" s="91">
        <f t="shared" si="48"/>
        <v>1.9109541666666667</v>
      </c>
      <c r="I147" s="92">
        <f t="shared" si="48"/>
        <v>2.9094791666666668</v>
      </c>
      <c r="J147" s="36"/>
    </row>
    <row r="148" spans="1:10" s="2" customFormat="1" ht="15.75" x14ac:dyDescent="0.25">
      <c r="A148" s="3"/>
      <c r="C148" s="28" t="s">
        <v>77</v>
      </c>
      <c r="D148" s="14"/>
      <c r="E148" s="31">
        <f>E147/E$147</f>
        <v>1</v>
      </c>
      <c r="F148" s="31">
        <f t="shared" ref="F148" si="49">F147/F$147</f>
        <v>1</v>
      </c>
      <c r="G148" s="31">
        <f t="shared" ref="G148" si="50">G147/G$147</f>
        <v>1</v>
      </c>
      <c r="H148" s="31">
        <f t="shared" ref="H148" si="51">H147/H$147</f>
        <v>1</v>
      </c>
      <c r="I148" s="31">
        <f t="shared" ref="I148" si="52">I147/I$147</f>
        <v>1</v>
      </c>
      <c r="J148" s="5"/>
    </row>
    <row r="149" spans="1:10" ht="15.75" x14ac:dyDescent="0.25">
      <c r="A149" s="3"/>
      <c r="B149" s="2"/>
      <c r="C149" s="28"/>
      <c r="D149" s="16"/>
      <c r="E149" s="29"/>
      <c r="F149" s="29"/>
      <c r="G149" s="29"/>
      <c r="H149" s="29"/>
      <c r="I149" s="29"/>
      <c r="J149" s="5"/>
    </row>
    <row r="150" spans="1:10" ht="15.75" x14ac:dyDescent="0.25">
      <c r="A150" s="3" t="s">
        <v>4</v>
      </c>
      <c r="B150" s="2"/>
      <c r="C150" s="8"/>
      <c r="D150" s="8"/>
      <c r="E150" s="13"/>
      <c r="F150" s="13"/>
      <c r="G150" s="13"/>
      <c r="H150" s="13"/>
      <c r="I150" s="13"/>
      <c r="J150" s="5"/>
    </row>
    <row r="151" spans="1:10" ht="15.75" x14ac:dyDescent="0.25">
      <c r="A151" s="3"/>
      <c r="B151" s="8" t="s">
        <v>28</v>
      </c>
      <c r="C151" s="8"/>
      <c r="D151" s="8"/>
      <c r="E151" s="13"/>
      <c r="F151" s="13"/>
      <c r="G151" s="13"/>
      <c r="H151" s="13"/>
      <c r="I151" s="13"/>
      <c r="J151" s="5"/>
    </row>
    <row r="152" spans="1:10" ht="15.75" x14ac:dyDescent="0.25">
      <c r="A152" s="3"/>
      <c r="B152" s="2"/>
      <c r="C152" s="8" t="s">
        <v>6</v>
      </c>
      <c r="D152" s="8"/>
      <c r="E152" s="30">
        <f>IF(E58&gt;0,E139/E58,0)</f>
        <v>5.2</v>
      </c>
      <c r="F152" s="30">
        <f t="shared" ref="F152:I152" si="53">IF(F58&gt;0,F139/F58,0)</f>
        <v>4.5999999999999996</v>
      </c>
      <c r="G152" s="30">
        <f t="shared" si="53"/>
        <v>4.1000000000000005</v>
      </c>
      <c r="H152" s="30">
        <f t="shared" si="53"/>
        <v>3.6</v>
      </c>
      <c r="I152" s="30">
        <f t="shared" si="53"/>
        <v>3.0999999999999996</v>
      </c>
      <c r="J152" s="5"/>
    </row>
    <row r="153" spans="1:10" ht="15.75" x14ac:dyDescent="0.25">
      <c r="A153" s="3"/>
      <c r="B153" s="2"/>
      <c r="C153" s="8" t="s">
        <v>29</v>
      </c>
      <c r="D153" s="8"/>
      <c r="E153" s="30">
        <f t="shared" ref="E153:I153" si="54">IF(E59&gt;0,E140/E59,0)</f>
        <v>6.3000000000000007</v>
      </c>
      <c r="F153" s="30">
        <f t="shared" si="54"/>
        <v>5.6</v>
      </c>
      <c r="G153" s="30">
        <f t="shared" si="54"/>
        <v>4.8999999999999995</v>
      </c>
      <c r="H153" s="30">
        <f t="shared" si="54"/>
        <v>4.25</v>
      </c>
      <c r="I153" s="30">
        <f t="shared" si="54"/>
        <v>3.65</v>
      </c>
      <c r="J153" s="5"/>
    </row>
    <row r="154" spans="1:10" ht="15.75" x14ac:dyDescent="0.25">
      <c r="A154" s="3"/>
      <c r="B154" s="2"/>
      <c r="C154" s="8" t="s">
        <v>7</v>
      </c>
      <c r="D154" s="8"/>
      <c r="E154" s="30">
        <f t="shared" ref="E154:I154" si="55">IF(E60&gt;0,E141/E60,0)</f>
        <v>0</v>
      </c>
      <c r="F154" s="30">
        <f t="shared" si="55"/>
        <v>18.8</v>
      </c>
      <c r="G154" s="30">
        <f t="shared" si="55"/>
        <v>16.599999999999998</v>
      </c>
      <c r="H154" s="30">
        <f t="shared" si="55"/>
        <v>14.399999999999999</v>
      </c>
      <c r="I154" s="30">
        <f t="shared" si="55"/>
        <v>12</v>
      </c>
      <c r="J154" s="5"/>
    </row>
    <row r="155" spans="1:10" ht="15.75" x14ac:dyDescent="0.25">
      <c r="A155" s="3"/>
      <c r="B155" s="2"/>
      <c r="C155" s="8" t="s">
        <v>8</v>
      </c>
      <c r="D155" s="8"/>
      <c r="E155" s="30">
        <f t="shared" ref="E155:I155" si="56">IF(E61&gt;0,E142/E61,0)</f>
        <v>5</v>
      </c>
      <c r="F155" s="30">
        <f t="shared" si="56"/>
        <v>4</v>
      </c>
      <c r="G155" s="30">
        <f t="shared" si="56"/>
        <v>3.0999999999999996</v>
      </c>
      <c r="H155" s="30">
        <f t="shared" si="56"/>
        <v>2.1</v>
      </c>
      <c r="I155" s="30">
        <f t="shared" si="56"/>
        <v>1.9000000000000004</v>
      </c>
      <c r="J155" s="5"/>
    </row>
    <row r="156" spans="1:10" ht="15.75" x14ac:dyDescent="0.25">
      <c r="A156" s="3"/>
      <c r="B156" s="2"/>
      <c r="C156" s="8" t="s">
        <v>22</v>
      </c>
      <c r="D156" s="2"/>
      <c r="E156" s="30">
        <f t="shared" ref="E156:I156" si="57">IF(E62&gt;0,E143/E62,0)</f>
        <v>0</v>
      </c>
      <c r="F156" s="30">
        <f t="shared" si="57"/>
        <v>12.200000000000001</v>
      </c>
      <c r="G156" s="30">
        <f t="shared" si="57"/>
        <v>12.149999999999999</v>
      </c>
      <c r="H156" s="30">
        <f t="shared" si="57"/>
        <v>8.1</v>
      </c>
      <c r="I156" s="30">
        <f t="shared" si="57"/>
        <v>8.1</v>
      </c>
      <c r="J156" s="5"/>
    </row>
    <row r="157" spans="1:10" ht="15.75" x14ac:dyDescent="0.25">
      <c r="A157" s="3"/>
      <c r="B157" s="2"/>
      <c r="C157" s="8"/>
      <c r="D157" s="2"/>
      <c r="E157" s="13"/>
      <c r="F157" s="13"/>
      <c r="G157" s="13"/>
      <c r="H157" s="13"/>
      <c r="I157" s="13"/>
      <c r="J157" s="5"/>
    </row>
  </sheetData>
  <phoneticPr fontId="9" type="noConversion"/>
  <dataValidations count="1">
    <dataValidation type="list" allowBlank="1" showInputMessage="1" showErrorMessage="1" sqref="E10">
      <formula1>"T,P"</formula1>
    </dataValidation>
  </dataValidations>
  <pageMargins left="0.75" right="0.75" top="1" bottom="1" header="0.5" footer="0.5"/>
  <pageSetup scale="65" orientation="landscape" horizontalDpi="4294967292" verticalDpi="4294967292" r:id="rId1"/>
  <headerFooter>
    <oddHeader>&amp;L&amp;"Arial,Bold"&amp;K000000SecureKey Technologies Inc. Confidential&amp;C&amp;K000000FCCX&amp;R&amp;K000000&amp;A</oddHeader>
    <oddFooter>&amp;L&amp;K000000&amp;D &amp;T&amp;R&amp;K000000Page &amp;P</oddFooter>
  </headerFooter>
  <rowBreaks count="1" manualBreakCount="1">
    <brk id="48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ARPU-I Model</vt:lpstr>
      <vt:lpstr>'ARPU-I Model'!Print_Titles</vt:lpstr>
    </vt:vector>
  </TitlesOfParts>
  <Manager>Robert Blumenthal</Manager>
  <Company>SecureKey Technologies Inc.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ARPU of Identity</dc:title>
  <dc:creator>Open Identity Exchange</dc:creator>
  <cp:keywords>ARPU;Identity</cp:keywords>
  <cp:lastModifiedBy>Scott Rice</cp:lastModifiedBy>
  <cp:lastPrinted>2014-07-23T05:29:21Z</cp:lastPrinted>
  <dcterms:created xsi:type="dcterms:W3CDTF">2013-07-15T21:43:47Z</dcterms:created>
  <dcterms:modified xsi:type="dcterms:W3CDTF">2014-10-11T13:45:41Z</dcterms:modified>
</cp:coreProperties>
</file>