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Y:\K-BUREAU D'ETUDES DT\Stage Paul MAGNIER_12 juin au 28 juillet 2023\"/>
    </mc:Choice>
  </mc:AlternateContent>
  <xr:revisionPtr revIDLastSave="0" documentId="8_{54DE89E9-35FF-426B-AA4F-F67FEB87450C}" xr6:coauthVersionLast="47" xr6:coauthVersionMax="47" xr10:uidLastSave="{00000000-0000-0000-0000-000000000000}"/>
  <bookViews>
    <workbookView xWindow="-3690" yWindow="8002" windowWidth="21795" windowHeight="13875" activeTab="3" xr2:uid="{00000000-000D-0000-FFFF-FFFF00000000}"/>
  </bookViews>
  <sheets>
    <sheet name="Présentation" sheetId="8" r:id="rId1"/>
    <sheet name="Toitures" sheetId="1" r:id="rId2"/>
    <sheet name="Revêtements de sols" sheetId="3" r:id="rId3"/>
    <sheet name="Façades" sheetId="4" r:id="rId4"/>
    <sheet name="MOB" sheetId="5" r:id="rId5"/>
    <sheet name="Menuiseries extérieures" sheetId="6" r:id="rId6"/>
    <sheet name="Plancher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4" l="1"/>
  <c r="L20" i="6"/>
  <c r="L23" i="4" l="1"/>
  <c r="L24" i="4"/>
  <c r="L20" i="4"/>
  <c r="M14" i="5" l="1"/>
  <c r="M10" i="5"/>
  <c r="M7" i="5"/>
  <c r="M4" i="5"/>
  <c r="L14" i="5" l="1"/>
  <c r="N63" i="1"/>
  <c r="N54" i="1"/>
  <c r="N45" i="1"/>
  <c r="N37" i="1"/>
  <c r="N29" i="1"/>
  <c r="N13" i="1"/>
  <c r="N21" i="1"/>
  <c r="I56" i="1"/>
  <c r="I47" i="1"/>
  <c r="I39" i="1"/>
  <c r="I31" i="1"/>
  <c r="I23" i="1"/>
  <c r="N5" i="1"/>
  <c r="I15" i="1"/>
  <c r="I7" i="1"/>
  <c r="N72" i="1"/>
  <c r="I48" i="1"/>
  <c r="I75" i="1"/>
  <c r="I66" i="1"/>
  <c r="I57" i="1"/>
  <c r="I68" i="1" l="1"/>
  <c r="I40" i="1"/>
  <c r="I32" i="1"/>
  <c r="I77" i="1"/>
  <c r="L21" i="7" l="1"/>
  <c r="L12" i="7"/>
  <c r="L4" i="7"/>
  <c r="L22" i="3"/>
  <c r="I24" i="1"/>
  <c r="I16" i="1"/>
  <c r="I8" i="1"/>
  <c r="L4" i="6"/>
  <c r="L8" i="6"/>
  <c r="L12" i="6"/>
  <c r="L16" i="6"/>
  <c r="L4" i="5"/>
  <c r="L7" i="5"/>
  <c r="L10" i="5"/>
  <c r="L4" i="4"/>
  <c r="L8" i="4"/>
  <c r="L16" i="4"/>
  <c r="L35" i="4"/>
  <c r="L37" i="4"/>
  <c r="L4" i="3" l="1"/>
  <c r="L8" i="3"/>
  <c r="L13" i="3"/>
  <c r="L17" i="3"/>
  <c r="M63" i="1"/>
  <c r="M45" i="1"/>
  <c r="M54" i="1"/>
  <c r="M37" i="1"/>
  <c r="M29" i="1"/>
  <c r="M21" i="1"/>
  <c r="M13" i="1" l="1"/>
  <c r="M5" i="1"/>
  <c r="M72" i="1"/>
</calcChain>
</file>

<file path=xl/sharedStrings.xml><?xml version="1.0" encoding="utf-8"?>
<sst xmlns="http://schemas.openxmlformats.org/spreadsheetml/2006/main" count="575" uniqueCount="124">
  <si>
    <t>Description</t>
  </si>
  <si>
    <t>Quantité</t>
  </si>
  <si>
    <t>Unité</t>
  </si>
  <si>
    <t>ID INIES</t>
  </si>
  <si>
    <t>Type de fiche</t>
  </si>
  <si>
    <t>Durée de vie</t>
  </si>
  <si>
    <t>Impact carbone</t>
  </si>
  <si>
    <t>Couverture joint debout en zinc laminé prépatiné revêtu Pigmento</t>
  </si>
  <si>
    <t>m²</t>
  </si>
  <si>
    <t>Individuelle</t>
  </si>
  <si>
    <t>100 ans</t>
  </si>
  <si>
    <t>Voligeage en bois massif ep 26 mm [gestion durable]</t>
  </si>
  <si>
    <t>DED</t>
  </si>
  <si>
    <t>50 ans</t>
  </si>
  <si>
    <t>m3</t>
  </si>
  <si>
    <t>Collective</t>
  </si>
  <si>
    <t xml:space="preserve">Membrane STOPVAP </t>
  </si>
  <si>
    <t>Système Plafond Placostil® sur fourrures F530® avec Placoplatre® BA 13 et Isoconfort 35 100 mm</t>
  </si>
  <si>
    <t>Cheneau encaissé en zinc (Gouttière en zinc sur INIES)</t>
  </si>
  <si>
    <t>m</t>
  </si>
  <si>
    <t>75 ans</t>
  </si>
  <si>
    <t>Toiture béton étanche</t>
  </si>
  <si>
    <t>Pare-vapeur bitume polymère pour toiture</t>
  </si>
  <si>
    <t>30 ans</t>
  </si>
  <si>
    <t>Panneau d’isolation en mousse rigide de polyuréthane EFIGREEN ALU+ ® 90 mm d’épaisseur, R= 4,10 m².K/W</t>
  </si>
  <si>
    <t>Acrotères 0,18*0,4</t>
  </si>
  <si>
    <t>ml</t>
  </si>
  <si>
    <t>Solins et bandes de rives en aluminium [largeur 100mm ; ép. 1,5mm]</t>
  </si>
  <si>
    <t>20 ans</t>
  </si>
  <si>
    <t>Couvertine en aluminium laqué pour acrotère</t>
  </si>
  <si>
    <t>Etanchéité bicouche bitume-polymère pour toiture</t>
  </si>
  <si>
    <t>Couverture zinc avec isolant classique</t>
  </si>
  <si>
    <t>IBR Nu 300mm</t>
  </si>
  <si>
    <t>Couverture acier prélaqué type Greencoat PLX</t>
  </si>
  <si>
    <t>Couverture ardoises naturelles</t>
  </si>
  <si>
    <t>Couverture ardoises fibre-ciment</t>
  </si>
  <si>
    <t>Toiture terrasse bac acier + étanchéité bitumineuse</t>
  </si>
  <si>
    <t>Toiture terrasse bac acier + membrane PVC</t>
  </si>
  <si>
    <t>Élément d'ossature en bois de France, toutes essences</t>
  </si>
  <si>
    <t>Charpente traditionnelle en bois, poteaux et poutres, 100% résineux, fabriquée en France</t>
  </si>
  <si>
    <t>Support d’étanchéité en acier de masse surfacique comprise entre 12 et 19,63 kg / m²</t>
  </si>
  <si>
    <t>Gouttière demi-ronde en acier [développé de la gouttière 333 mm]</t>
  </si>
  <si>
    <t>Couverture en acier simple peau ou peau extérieure d'une couverture double peau de masse surfacique comprise entre 8,05 et 13,35 kg / m²</t>
  </si>
  <si>
    <t>TOTAL Ic</t>
  </si>
  <si>
    <t>Prix</t>
  </si>
  <si>
    <t>Ardoise Naturelle CUPA 4,5 mm</t>
  </si>
  <si>
    <t>Ardoises en fibres-ciment CEDRAL</t>
  </si>
  <si>
    <t>Couverture zinc avec isolant biosourcé</t>
  </si>
  <si>
    <t>Membrane d'étanchéité synthétique FPO fixée mécaniquement - Sarnafil TS 77 / TS 77 E</t>
  </si>
  <si>
    <t>Toiture béton bas carbone étanche</t>
  </si>
  <si>
    <t>Assour Parquet</t>
  </si>
  <si>
    <t>Stratifié</t>
  </si>
  <si>
    <t>25 ans</t>
  </si>
  <si>
    <t>Revêtement de sol PVC Hétérogène compact</t>
  </si>
  <si>
    <t>Modul up habitat</t>
  </si>
  <si>
    <t>Assour Chape 20</t>
  </si>
  <si>
    <t>Chape de 5 cm</t>
  </si>
  <si>
    <t>Chape sur sous couche acoustique</t>
  </si>
  <si>
    <t>Revêtement de sol Marmoleum compact en lès FORBO FLOORING SYSTEMS</t>
  </si>
  <si>
    <t>Marmoléum</t>
  </si>
  <si>
    <t>Total Ic</t>
  </si>
  <si>
    <t>Doublissimo Performance 160+13 R=5,35</t>
  </si>
  <si>
    <t>Béton (hors armatures) pour poteau intérieur, C25/30 XC1/XC2 CEM II/A</t>
  </si>
  <si>
    <t>Prémur RECTOR RSOFT® Béton bas carbone</t>
  </si>
  <si>
    <t>Prémur bas carbone + ITI  doublissimo</t>
  </si>
  <si>
    <t>Flex 55 200 mm</t>
  </si>
  <si>
    <t>Rails Stil R48</t>
  </si>
  <si>
    <t>Montant Stil M48</t>
  </si>
  <si>
    <t>Plaque de plâtre BA13</t>
  </si>
  <si>
    <t>Membrane Stopvap</t>
  </si>
  <si>
    <t>Prémur bas carbone + ITI  biosourcé</t>
  </si>
  <si>
    <t>Total</t>
  </si>
  <si>
    <t>Mur ossature bois avec montant d'une largeur de 145 mm et un entraxe de 60 cm non isolé, fabriqué en France</t>
  </si>
  <si>
    <t>Façade joint debout en zinc laminé prépatiné revêtu Pigmento</t>
  </si>
  <si>
    <t>MOB + bardage zinc</t>
  </si>
  <si>
    <t>Mortier d'enduit minéral</t>
  </si>
  <si>
    <t>Bloc creux en béton B60 (pose à joints épais)</t>
  </si>
  <si>
    <t>Parpaing + mortier minéral</t>
  </si>
  <si>
    <t>Bardages en lames de bois de France, toutes essences, toutes configurations</t>
  </si>
  <si>
    <t xml:space="preserve">MOB + bardage bois </t>
  </si>
  <si>
    <t>Collectif</t>
  </si>
  <si>
    <t>Fenêtres et portes-fenêtres mixtes bois tempéré-aluminium double vitrage</t>
  </si>
  <si>
    <t>Bois-Alu</t>
  </si>
  <si>
    <t>Fenêtre et porte-fenêtre double vitrage, fabriquée en France, en Bois d'essence tempérée européen</t>
  </si>
  <si>
    <t>Bois</t>
  </si>
  <si>
    <t>Fenêtre 2 vantaux en profilés aluminium ≤ 2,3 m²</t>
  </si>
  <si>
    <t>Alu</t>
  </si>
  <si>
    <t>Fenêtres et portes-fenêtres PVC, teintes claires (L&gt; 0,82), avec vitrage d'épaisseur de verre cumulée inférieure ou égale à 12 mm</t>
  </si>
  <si>
    <t>PVC</t>
  </si>
  <si>
    <t>Métisse RT Rouleaux (3 couches)</t>
  </si>
  <si>
    <t>Carrelage</t>
  </si>
  <si>
    <t>Carreau grès cérame</t>
  </si>
  <si>
    <t>Assour 22 Confort - Sous-couche acoustique mince</t>
  </si>
  <si>
    <t>MANG MINI CHAPE FIBRE</t>
  </si>
  <si>
    <t>Plancher bois</t>
  </si>
  <si>
    <t>Prédalle</t>
  </si>
  <si>
    <t>Dalle pleine en béton d'épaisseur 0.20 m, C25/30 XC1 CEM II/A</t>
  </si>
  <si>
    <t>Prédalle BA RECTOR RSOFT® Béton bas carbone</t>
  </si>
  <si>
    <t>Panneaux de lamelles de bois minces orientées OSB (oriented strand board) de type 3 (panneaux travaillants utilisés en milieu humide) bruts [épaisseur 18 mm, jusqu'à 25 mm]</t>
  </si>
  <si>
    <t>Elément porteur résineux en bois de France (poteaux, poutres, solives...)</t>
  </si>
  <si>
    <t>Plaque de platre Placoplatre® BA 13 (hors ossatures)</t>
  </si>
  <si>
    <t>IBR Nu 100 mm</t>
  </si>
  <si>
    <t>Béton armé pour dalle de compression, C2530 XC1XC2 CEM IIA</t>
  </si>
  <si>
    <t>Prédalle en béton armé</t>
  </si>
  <si>
    <t>Brique + mortier minéral</t>
  </si>
  <si>
    <t>Brique Bio'bric Bgv'costo th+</t>
  </si>
  <si>
    <t>P.U.</t>
  </si>
  <si>
    <t>Dalle pleine CEM III</t>
  </si>
  <si>
    <t>Dalle pleine CEM II</t>
  </si>
  <si>
    <t>Dalle pleine ep. 20 cm Béton Impact réduit CEM III/A C 25/30 XC1</t>
  </si>
  <si>
    <t>Voiles en béton armé [ep = 20 cm] CEM II/A</t>
  </si>
  <si>
    <t>Voile en béton Hoffman, 20cm ep, 40kg armatures / m3</t>
  </si>
  <si>
    <t>PHARE</t>
  </si>
  <si>
    <t>Voile béton Hoffman + ITI doublissimo</t>
  </si>
  <si>
    <t>Voile béton + ITI doublissimo</t>
  </si>
  <si>
    <t>??????????</t>
  </si>
  <si>
    <t>Fenêtres et portes-fenêtres acier aluminium MILLET Groupe</t>
  </si>
  <si>
    <t>Alu Millet</t>
  </si>
  <si>
    <t>Revêtement de sol stratifié DPL - BerryAlloc NV</t>
  </si>
  <si>
    <t>Lien base INIES :</t>
  </si>
  <si>
    <t>https://www.base-inies.fr/iniesV4/dist/consultation.html</t>
  </si>
  <si>
    <t>Document de comparaisons de complexes par leur Impact Carbone</t>
  </si>
  <si>
    <t>Prémur bas carbone + ITI  laine IBR Isoconfort</t>
  </si>
  <si>
    <t>IBR Nu Isover 200mm R=5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</si>
</sst>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  <numFmt numFmtId="165" formatCode="#,##0.00\ &quot;€&quot;"/>
    <numFmt numFmtId="166" formatCode="#,##0\ &quot;€&quot;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23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6" xfId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1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18" xfId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4" fillId="0" borderId="10" xfId="1" applyBorder="1" applyAlignment="1">
      <alignment horizontal="center" vertical="center" wrapText="1"/>
    </xf>
    <xf numFmtId="0" fontId="4" fillId="0" borderId="13" xfId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4" fillId="0" borderId="14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17" xfId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/>
    </xf>
    <xf numFmtId="0" fontId="4" fillId="3" borderId="22" xfId="1" applyFill="1" applyBorder="1" applyAlignment="1">
      <alignment horizontal="center" vertical="center"/>
    </xf>
    <xf numFmtId="0" fontId="4" fillId="0" borderId="5" xfId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4" fillId="3" borderId="26" xfId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4" fillId="2" borderId="10" xfId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4" fillId="2" borderId="6" xfId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4" fillId="0" borderId="8" xfId="1" applyBorder="1" applyAlignment="1">
      <alignment horizontal="center" vertical="center" wrapText="1"/>
    </xf>
    <xf numFmtId="0" fontId="4" fillId="2" borderId="17" xfId="1" applyFill="1" applyBorder="1" applyAlignment="1">
      <alignment horizontal="center" vertical="center" wrapText="1"/>
    </xf>
    <xf numFmtId="0" fontId="4" fillId="3" borderId="25" xfId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2" borderId="20" xfId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3" borderId="35" xfId="0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3" borderId="21" xfId="1" applyFill="1" applyBorder="1" applyAlignment="1">
      <alignment horizontal="center" vertical="center"/>
    </xf>
    <xf numFmtId="0" fontId="2" fillId="3" borderId="16" xfId="0" applyFont="1" applyFill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35" xfId="0" applyBorder="1" applyAlignment="1">
      <alignment horizontal="center" vertical="center"/>
    </xf>
    <xf numFmtId="0" fontId="4" fillId="0" borderId="22" xfId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13" xfId="1" applyBorder="1" applyAlignment="1">
      <alignment horizontal="center" vertical="center"/>
    </xf>
    <xf numFmtId="0" fontId="4" fillId="0" borderId="5" xfId="1" applyBorder="1" applyAlignment="1">
      <alignment horizontal="center" vertical="center"/>
    </xf>
    <xf numFmtId="0" fontId="8" fillId="0" borderId="0" xfId="0" applyFont="1"/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4" fillId="0" borderId="0" xfId="1" applyAlignment="1">
      <alignment horizontal="center" vertical="center" wrapText="1"/>
    </xf>
    <xf numFmtId="0" fontId="4" fillId="0" borderId="36" xfId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4" fillId="3" borderId="28" xfId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4" fillId="3" borderId="28" xfId="1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4" fillId="0" borderId="37" xfId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164" fontId="5" fillId="0" borderId="0" xfId="2" applyNumberFormat="1" applyFont="1" applyAlignment="1">
      <alignment horizontal="center" vertical="center"/>
    </xf>
    <xf numFmtId="164" fontId="5" fillId="0" borderId="1" xfId="2" applyNumberFormat="1" applyFont="1" applyBorder="1" applyAlignment="1">
      <alignment horizontal="center" vertical="center"/>
    </xf>
    <xf numFmtId="164" fontId="5" fillId="0" borderId="23" xfId="2" applyNumberFormat="1" applyFont="1" applyBorder="1" applyAlignment="1">
      <alignment horizontal="center" vertical="center"/>
    </xf>
    <xf numFmtId="164" fontId="5" fillId="0" borderId="11" xfId="2" applyNumberFormat="1" applyFont="1" applyBorder="1" applyAlignment="1">
      <alignment horizontal="center" vertical="center"/>
    </xf>
    <xf numFmtId="164" fontId="5" fillId="0" borderId="14" xfId="2" applyNumberFormat="1" applyFont="1" applyBorder="1" applyAlignment="1">
      <alignment horizontal="center" vertical="center"/>
    </xf>
    <xf numFmtId="164" fontId="5" fillId="0" borderId="18" xfId="2" applyNumberFormat="1" applyFont="1" applyBorder="1" applyAlignment="1">
      <alignment horizontal="center" vertical="center"/>
    </xf>
    <xf numFmtId="164" fontId="5" fillId="3" borderId="26" xfId="2" applyNumberFormat="1" applyFont="1" applyFill="1" applyBorder="1" applyAlignment="1">
      <alignment horizontal="center" vertical="center"/>
    </xf>
    <xf numFmtId="164" fontId="5" fillId="0" borderId="6" xfId="2" applyNumberFormat="1" applyFont="1" applyBorder="1" applyAlignment="1">
      <alignment horizontal="center" vertical="center"/>
    </xf>
    <xf numFmtId="164" fontId="5" fillId="2" borderId="6" xfId="2" applyNumberFormat="1" applyFont="1" applyFill="1" applyBorder="1" applyAlignment="1">
      <alignment horizontal="center" vertical="center"/>
    </xf>
    <xf numFmtId="164" fontId="5" fillId="0" borderId="23" xfId="0" applyNumberFormat="1" applyFont="1" applyBorder="1" applyAlignment="1">
      <alignment horizontal="center" vertical="center"/>
    </xf>
    <xf numFmtId="164" fontId="5" fillId="4" borderId="11" xfId="2" applyNumberFormat="1" applyFont="1" applyFill="1" applyBorder="1" applyAlignment="1">
      <alignment horizontal="center" vertical="center"/>
    </xf>
    <xf numFmtId="164" fontId="0" fillId="5" borderId="11" xfId="0" applyNumberFormat="1" applyFill="1" applyBorder="1" applyAlignment="1">
      <alignment horizontal="center" vertical="center"/>
    </xf>
    <xf numFmtId="165" fontId="0" fillId="0" borderId="0" xfId="0" applyNumberFormat="1"/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5" fillId="5" borderId="6" xfId="2" applyNumberFormat="1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5" fontId="0" fillId="0" borderId="7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3" borderId="35" xfId="0" applyNumberFormat="1" applyFill="1" applyBorder="1" applyAlignment="1">
      <alignment horizontal="center" vertical="center"/>
    </xf>
    <xf numFmtId="165" fontId="5" fillId="0" borderId="24" xfId="0" applyNumberFormat="1" applyFon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165" fontId="0" fillId="6" borderId="12" xfId="0" applyNumberFormat="1" applyFill="1" applyBorder="1" applyAlignment="1">
      <alignment horizontal="center" vertical="center"/>
    </xf>
    <xf numFmtId="165" fontId="0" fillId="3" borderId="27" xfId="0" applyNumberFormat="1" applyFill="1" applyBorder="1" applyAlignment="1">
      <alignment horizontal="center" vertical="center"/>
    </xf>
    <xf numFmtId="165" fontId="0" fillId="0" borderId="35" xfId="0" applyNumberFormat="1" applyBorder="1" applyAlignment="1">
      <alignment horizontal="center" vertical="center"/>
    </xf>
    <xf numFmtId="165" fontId="5" fillId="0" borderId="30" xfId="2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166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5" fillId="10" borderId="11" xfId="2" applyNumberFormat="1" applyFont="1" applyFill="1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0" fontId="10" fillId="0" borderId="0" xfId="3"/>
    <xf numFmtId="0" fontId="11" fillId="0" borderId="0" xfId="0" applyFont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66" fontId="6" fillId="9" borderId="4" xfId="0" applyNumberFormat="1" applyFont="1" applyFill="1" applyBorder="1" applyAlignment="1">
      <alignment horizontal="center" vertical="center"/>
    </xf>
    <xf numFmtId="166" fontId="6" fillId="9" borderId="9" xfId="0" applyNumberFormat="1" applyFont="1" applyFill="1" applyBorder="1" applyAlignment="1">
      <alignment horizontal="center" vertical="center"/>
    </xf>
    <xf numFmtId="166" fontId="6" fillId="9" borderId="16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5" fontId="5" fillId="0" borderId="39" xfId="0" applyNumberFormat="1" applyFont="1" applyBorder="1" applyAlignment="1">
      <alignment horizontal="center" vertical="center"/>
    </xf>
    <xf numFmtId="165" fontId="5" fillId="0" borderId="24" xfId="0" applyNumberFormat="1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165" fontId="7" fillId="0" borderId="16" xfId="0" applyNumberFormat="1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</cellXfs>
  <cellStyles count="4">
    <cellStyle name="Lien hypertexte" xfId="3" builtinId="8"/>
    <cellStyle name="Monétaire" xfId="2" builtinId="4"/>
    <cellStyle name="Normal" xfId="0" builtinId="0"/>
    <cellStyle name="Normal 2" xfId="1" xr:uid="{D0DBFF95-BA5F-4126-BBEF-641D367505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670865904796262E-2"/>
          <c:y val="7.4412206388042149E-2"/>
          <c:w val="0.91921717173376283"/>
          <c:h val="0.67118760952861989"/>
        </c:manualLayout>
      </c:layout>
      <c:barChart>
        <c:barDir val="col"/>
        <c:grouping val="clustered"/>
        <c:varyColors val="0"/>
        <c:ser>
          <c:idx val="0"/>
          <c:order val="0"/>
          <c:tx>
            <c:v>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(Toitures!$D$5,Toitures!$D$13,Toitures!$D$21,Toitures!$D$29,Toitures!$D$37,Toitures!$D$45,Toitures!$D$54,Toitures!$D$63,Toitures!$D$72)</c:f>
              <c:strCache>
                <c:ptCount val="9"/>
                <c:pt idx="0">
                  <c:v>Couverture zinc avec isolant biosourcé</c:v>
                </c:pt>
                <c:pt idx="1">
                  <c:v>Couverture zinc avec isolant classique</c:v>
                </c:pt>
                <c:pt idx="2">
                  <c:v>Couverture acier prélaqué type Greencoat PLX</c:v>
                </c:pt>
                <c:pt idx="3">
                  <c:v>Couverture ardoises naturelles</c:v>
                </c:pt>
                <c:pt idx="4">
                  <c:v>Couverture ardoises fibre-ciment</c:v>
                </c:pt>
                <c:pt idx="5">
                  <c:v>Toiture terrasse bac acier + étanchéité bitumineuse</c:v>
                </c:pt>
                <c:pt idx="6">
                  <c:v>Toiture terrasse bac acier + membrane PVC</c:v>
                </c:pt>
                <c:pt idx="7">
                  <c:v>Toiture béton étanche</c:v>
                </c:pt>
                <c:pt idx="8">
                  <c:v>Toiture béton bas carbone étanche</c:v>
                </c:pt>
              </c:strCache>
            </c:strRef>
          </c:cat>
          <c:val>
            <c:numRef>
              <c:f>(Toitures!$M$5,Toitures!$M$13,Toitures!$M$21,Toitures!$M$29,Toitures!$M$37,Toitures!$M$45,Toitures!$M$54,Toitures!$M$63,Toitures!$M$72)</c:f>
              <c:numCache>
                <c:formatCode>General</c:formatCode>
                <c:ptCount val="9"/>
                <c:pt idx="0">
                  <c:v>2.79</c:v>
                </c:pt>
                <c:pt idx="1">
                  <c:v>4.0599999999999996</c:v>
                </c:pt>
                <c:pt idx="2">
                  <c:v>11.280000000000003</c:v>
                </c:pt>
                <c:pt idx="3">
                  <c:v>-7.18</c:v>
                </c:pt>
                <c:pt idx="4">
                  <c:v>0.76999999999999935</c:v>
                </c:pt>
                <c:pt idx="5">
                  <c:v>109.42</c:v>
                </c:pt>
                <c:pt idx="6">
                  <c:v>87.039999999999992</c:v>
                </c:pt>
                <c:pt idx="7">
                  <c:v>168.54000000000002</c:v>
                </c:pt>
                <c:pt idx="8">
                  <c:v>154.88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3-4A61-AB36-F953E9E3C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609872"/>
        <c:axId val="10606122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Prix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>
                    <a:softEdge rad="0"/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(Toitures!$N$5,Toitures!$N$13,Toitures!$N$21,Toitures!$N$29,Toitures!$N$37,Toitures!$N$45,Toitures!$N$54,Toitures!$N$63,Toitures!$N$72)</c15:sqref>
                        </c15:formulaRef>
                      </c:ext>
                    </c:extLst>
                    <c:numCache>
                      <c:formatCode>#,##0\ "€"</c:formatCode>
                      <c:ptCount val="9"/>
                      <c:pt idx="0">
                        <c:v>265.02550000000002</c:v>
                      </c:pt>
                      <c:pt idx="1">
                        <c:v>225.30549999999999</c:v>
                      </c:pt>
                      <c:pt idx="2">
                        <c:v>191.6585</c:v>
                      </c:pt>
                      <c:pt idx="3">
                        <c:v>250.12550000000002</c:v>
                      </c:pt>
                      <c:pt idx="4">
                        <c:v>231.9255</c:v>
                      </c:pt>
                      <c:pt idx="5">
                        <c:v>299.72500000000002</c:v>
                      </c:pt>
                      <c:pt idx="6">
                        <c:v>0</c:v>
                      </c:pt>
                      <c:pt idx="7">
                        <c:v>251.73940000000002</c:v>
                      </c:pt>
                      <c:pt idx="8">
                        <c:v>271.73939999999999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0B-431C-B33B-F50F0780A04B}"/>
                  </c:ext>
                </c:extLst>
              </c15:ser>
            </c15:filteredBarSeries>
          </c:ext>
        </c:extLst>
      </c:barChart>
      <c:catAx>
        <c:axId val="10606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0612272"/>
        <c:crosses val="autoZero"/>
        <c:auto val="1"/>
        <c:lblAlgn val="ctr"/>
        <c:lblOffset val="100"/>
        <c:noMultiLvlLbl val="0"/>
      </c:catAx>
      <c:valAx>
        <c:axId val="10606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0609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4604149668592098E-2"/>
          <c:y val="9.6665536520470829E-2"/>
          <c:w val="0.92347588454827978"/>
          <c:h val="0.60383875600018422"/>
        </c:manualLayout>
      </c:layout>
      <c:barChart>
        <c:barDir val="col"/>
        <c:grouping val="clustered"/>
        <c:varyColors val="0"/>
        <c:ser>
          <c:idx val="1"/>
          <c:order val="1"/>
          <c:tx>
            <c:v>Prix</c:v>
          </c:tx>
          <c:spPr>
            <a:solidFill>
              <a:schemeClr val="accent2"/>
            </a:solidFill>
            <a:ln>
              <a:noFill/>
            </a:ln>
            <a:effectLst>
              <a:softEdge rad="0"/>
            </a:effectLst>
          </c:spPr>
          <c:invertIfNegative val="0"/>
          <c:cat>
            <c:strRef>
              <c:f>(Toitures!$D$5,Toitures!$D$13,Toitures!$D$21,Toitures!$D$29,Toitures!$D$37,Toitures!$D$45,Toitures!$D$54,Toitures!$D$63,Toitures!$D$72)</c:f>
              <c:strCache>
                <c:ptCount val="9"/>
                <c:pt idx="0">
                  <c:v>Couverture zinc avec isolant biosourcé</c:v>
                </c:pt>
                <c:pt idx="1">
                  <c:v>Couverture zinc avec isolant classique</c:v>
                </c:pt>
                <c:pt idx="2">
                  <c:v>Couverture acier prélaqué type Greencoat PLX</c:v>
                </c:pt>
                <c:pt idx="3">
                  <c:v>Couverture ardoises naturelles</c:v>
                </c:pt>
                <c:pt idx="4">
                  <c:v>Couverture ardoises fibre-ciment</c:v>
                </c:pt>
                <c:pt idx="5">
                  <c:v>Toiture terrasse bac acier + étanchéité bitumineuse</c:v>
                </c:pt>
                <c:pt idx="6">
                  <c:v>Toiture terrasse bac acier + membrane PVC</c:v>
                </c:pt>
                <c:pt idx="7">
                  <c:v>Toiture béton étanche</c:v>
                </c:pt>
                <c:pt idx="8">
                  <c:v>Toiture béton bas carbone étanche</c:v>
                </c:pt>
              </c:strCache>
            </c:strRef>
          </c:cat>
          <c:val>
            <c:numRef>
              <c:f>(Toitures!$N$5,Toitures!$N$13,Toitures!$N$21,Toitures!$N$29,Toitures!$N$37,Toitures!$N$45,Toitures!$N$54,Toitures!$N$63,Toitures!$N$72)</c:f>
              <c:numCache>
                <c:formatCode>#,##0\ "€"</c:formatCode>
                <c:ptCount val="9"/>
                <c:pt idx="0">
                  <c:v>265.02550000000002</c:v>
                </c:pt>
                <c:pt idx="1">
                  <c:v>225.30549999999999</c:v>
                </c:pt>
                <c:pt idx="2">
                  <c:v>191.6585</c:v>
                </c:pt>
                <c:pt idx="3">
                  <c:v>250.12550000000002</c:v>
                </c:pt>
                <c:pt idx="4">
                  <c:v>231.9255</c:v>
                </c:pt>
                <c:pt idx="5">
                  <c:v>299.72500000000002</c:v>
                </c:pt>
                <c:pt idx="6">
                  <c:v>0</c:v>
                </c:pt>
                <c:pt idx="7">
                  <c:v>251.73940000000002</c:v>
                </c:pt>
                <c:pt idx="8">
                  <c:v>271.73939999999999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E-43FA-B47B-9C413A40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609872"/>
        <c:axId val="1060612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Ic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(Toitures!$D$5,Toitures!$D$13,Toitures!$D$21,Toitures!$D$29,Toitures!$D$37,Toitures!$D$45,Toitures!$D$54,Toitures!$D$63,Toitures!$D$72)</c15:sqref>
                        </c15:formulaRef>
                      </c:ext>
                    </c:extLst>
                    <c:strCache>
                      <c:ptCount val="9"/>
                      <c:pt idx="0">
                        <c:v>Couverture zinc avec isolant biosourcé</c:v>
                      </c:pt>
                      <c:pt idx="1">
                        <c:v>Couverture zinc avec isolant classique</c:v>
                      </c:pt>
                      <c:pt idx="2">
                        <c:v>Couverture acier prélaqué type Greencoat PLX</c:v>
                      </c:pt>
                      <c:pt idx="3">
                        <c:v>Couverture ardoises naturelles</c:v>
                      </c:pt>
                      <c:pt idx="4">
                        <c:v>Couverture ardoises fibre-ciment</c:v>
                      </c:pt>
                      <c:pt idx="5">
                        <c:v>Toiture terrasse bac acier + étanchéité bitumineuse</c:v>
                      </c:pt>
                      <c:pt idx="6">
                        <c:v>Toiture terrasse bac acier + membrane PVC</c:v>
                      </c:pt>
                      <c:pt idx="7">
                        <c:v>Toiture béton étanche</c:v>
                      </c:pt>
                      <c:pt idx="8">
                        <c:v>Toiture béton bas carbone étanche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(Toitures!$M$5,Toitures!$M$13,Toitures!$M$21,Toitures!$M$29,Toitures!$M$37,Toitures!$M$45,Toitures!$M$54,Toitures!$M$63,Toitures!$M$72)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2.79</c:v>
                      </c:pt>
                      <c:pt idx="1">
                        <c:v>4.0599999999999996</c:v>
                      </c:pt>
                      <c:pt idx="2">
                        <c:v>11.280000000000003</c:v>
                      </c:pt>
                      <c:pt idx="3">
                        <c:v>-7.18</c:v>
                      </c:pt>
                      <c:pt idx="4">
                        <c:v>0.76999999999999935</c:v>
                      </c:pt>
                      <c:pt idx="5">
                        <c:v>109.42</c:v>
                      </c:pt>
                      <c:pt idx="6">
                        <c:v>87.039999999999992</c:v>
                      </c:pt>
                      <c:pt idx="7">
                        <c:v>168.54000000000002</c:v>
                      </c:pt>
                      <c:pt idx="8">
                        <c:v>154.88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35E-43FA-B47B-9C413A401B74}"/>
                  </c:ext>
                </c:extLst>
              </c15:ser>
            </c15:filteredBarSeries>
          </c:ext>
        </c:extLst>
      </c:barChart>
      <c:catAx>
        <c:axId val="10606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0612272"/>
        <c:crosses val="autoZero"/>
        <c:auto val="1"/>
        <c:lblAlgn val="ctr"/>
        <c:lblOffset val="100"/>
        <c:noMultiLvlLbl val="0"/>
      </c:catAx>
      <c:valAx>
        <c:axId val="10606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0609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Ic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('Revêtements de sols'!$C$4:$C$6,'Revêtements de sols'!$C$8:$C$11,'Revêtements de sols'!$C$13:$C$15,'Revêtements de sols'!$C$17:$C$20,'Revêtements de sols'!$C$22:$C$26)</c15:sqref>
                  </c15:fullRef>
                </c:ext>
              </c:extLst>
              <c:f>('Revêtements de sols'!$C$4,'Revêtements de sols'!$C$8,'Revêtements de sols'!$C$13,'Revêtements de sols'!$C$17,'Revêtements de sols'!$C$22)</c:f>
              <c:strCache>
                <c:ptCount val="5"/>
                <c:pt idx="0">
                  <c:v>Marmoléum</c:v>
                </c:pt>
                <c:pt idx="1">
                  <c:v>Chape sur sous couche acoustique</c:v>
                </c:pt>
                <c:pt idx="2">
                  <c:v>Modul up habitat</c:v>
                </c:pt>
                <c:pt idx="3">
                  <c:v>Stratifié</c:v>
                </c:pt>
                <c:pt idx="4">
                  <c:v>Carrelage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('Revêtements de sols'!$L$4:$L$6,'Revêtements de sols'!$L$8:$L$11,'Revêtements de sols'!$L$13:$L$15,'Revêtements de sols'!$L$17:$L$20,'Revêtements de sols'!$L$22:$L$26)</c15:sqref>
                  </c15:fullRef>
                </c:ext>
              </c:extLst>
              <c:f>('Revêtements de sols'!$L$4,'Revêtements de sols'!$L$8,'Revêtements de sols'!$L$13,'Revêtements de sols'!$L$17,'Revêtements de sols'!$L$22)</c:f>
              <c:numCache>
                <c:formatCode>General</c:formatCode>
                <c:ptCount val="5"/>
                <c:pt idx="0">
                  <c:v>20.059999999999999</c:v>
                </c:pt>
                <c:pt idx="1">
                  <c:v>14.63</c:v>
                </c:pt>
                <c:pt idx="2">
                  <c:v>23.39</c:v>
                </c:pt>
                <c:pt idx="3">
                  <c:v>26.84</c:v>
                </c:pt>
                <c:pt idx="4">
                  <c:v>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0-4988-A733-E101EF136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2990544"/>
        <c:axId val="272992944"/>
      </c:barChart>
      <c:catAx>
        <c:axId val="27299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2992944"/>
        <c:crosses val="autoZero"/>
        <c:auto val="1"/>
        <c:lblAlgn val="ctr"/>
        <c:lblOffset val="100"/>
        <c:noMultiLvlLbl val="0"/>
      </c:catAx>
      <c:valAx>
        <c:axId val="2729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2990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ITI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(Façades!$C$4,Façades!$C$8,Façades!$C$16,Façades!$C$20)</c:f>
              <c:strCache>
                <c:ptCount val="4"/>
                <c:pt idx="0">
                  <c:v>Voile béton + ITI doublissimo</c:v>
                </c:pt>
                <c:pt idx="1">
                  <c:v>Prémur bas carbone + ITI  biosourcé</c:v>
                </c:pt>
                <c:pt idx="2">
                  <c:v>Prémur bas carbone + ITI  doublissimo</c:v>
                </c:pt>
                <c:pt idx="3">
                  <c:v>Voile béton Hoffman + ITI doublissimo</c:v>
                </c:pt>
              </c:strCache>
            </c:strRef>
          </c:cat>
          <c:val>
            <c:numRef>
              <c:f>(Façades!$L$4,Façades!$L$8,Façades!$L$16,Façades!$L$20)</c:f>
              <c:numCache>
                <c:formatCode>General</c:formatCode>
                <c:ptCount val="4"/>
                <c:pt idx="0">
                  <c:v>104.30000000000001</c:v>
                </c:pt>
                <c:pt idx="1">
                  <c:v>49.099999999999994</c:v>
                </c:pt>
                <c:pt idx="2">
                  <c:v>54.58</c:v>
                </c:pt>
                <c:pt idx="3">
                  <c:v>39.660000000000004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C-4111-85A8-3A2CA299F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359247"/>
        <c:axId val="1022360207"/>
      </c:barChart>
      <c:catAx>
        <c:axId val="102235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2360207"/>
        <c:crosses val="autoZero"/>
        <c:auto val="1"/>
        <c:lblAlgn val="ctr"/>
        <c:lblOffset val="100"/>
        <c:noMultiLvlLbl val="0"/>
      </c:catAx>
      <c:valAx>
        <c:axId val="102236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2359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637892283535034"/>
          <c:y val="9.73405091087467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6602300880614224E-2"/>
          <c:y val="9.1905791760291969E-2"/>
          <c:w val="0.90163024014521531"/>
          <c:h val="0.7571137133871304"/>
        </c:manualLayout>
      </c:layout>
      <c:barChart>
        <c:barDir val="col"/>
        <c:grouping val="clustered"/>
        <c:varyColors val="0"/>
        <c:ser>
          <c:idx val="0"/>
          <c:order val="0"/>
          <c:tx>
            <c:v>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(MOB!$C$4,MOB!$C$7,MOB!$C$10,MOB!$C$14)</c:f>
              <c:strCache>
                <c:ptCount val="4"/>
                <c:pt idx="0">
                  <c:v>MOB + bardage bois </c:v>
                </c:pt>
                <c:pt idx="1">
                  <c:v>Parpaing + mortier minéral</c:v>
                </c:pt>
                <c:pt idx="2">
                  <c:v>MOB + bardage zinc</c:v>
                </c:pt>
                <c:pt idx="3">
                  <c:v>Brique + mortier minéral</c:v>
                </c:pt>
              </c:strCache>
            </c:strRef>
          </c:cat>
          <c:val>
            <c:numRef>
              <c:f>(MOB!$L$4,MOB!$L$7,MOB!$L$10,MOB!$L$14)</c:f>
              <c:numCache>
                <c:formatCode>General</c:formatCode>
                <c:ptCount val="4"/>
                <c:pt idx="0">
                  <c:v>-9.74</c:v>
                </c:pt>
                <c:pt idx="1">
                  <c:v>23.27</c:v>
                </c:pt>
                <c:pt idx="2">
                  <c:v>14.37</c:v>
                </c:pt>
                <c:pt idx="3">
                  <c:v>27.19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5-4C74-9080-995E5E4A6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737279"/>
        <c:axId val="1782749279"/>
      </c:barChart>
      <c:catAx>
        <c:axId val="178273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2749279"/>
        <c:crosses val="autoZero"/>
        <c:auto val="1"/>
        <c:lblAlgn val="ctr"/>
        <c:lblOffset val="100"/>
        <c:noMultiLvlLbl val="0"/>
      </c:catAx>
      <c:valAx>
        <c:axId val="178274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2737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Ic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('Menuiseries extérieures'!$C$4,'Menuiseries extérieures'!$C$8,'Menuiseries extérieures'!$C$12,'Menuiseries extérieures'!$C$16)</c:f>
              <c:strCache>
                <c:ptCount val="4"/>
                <c:pt idx="0">
                  <c:v>PVC</c:v>
                </c:pt>
                <c:pt idx="1">
                  <c:v>Alu</c:v>
                </c:pt>
                <c:pt idx="2">
                  <c:v>Bois</c:v>
                </c:pt>
                <c:pt idx="3">
                  <c:v>Bois-Alu</c:v>
                </c:pt>
              </c:strCache>
            </c:strRef>
          </c:cat>
          <c:val>
            <c:numRef>
              <c:f>('Menuiseries extérieures'!$L$4,'Menuiseries extérieures'!$L$8,'Menuiseries extérieures'!$L$12,'Menuiseries extérieures'!$L$16)</c:f>
              <c:numCache>
                <c:formatCode>General</c:formatCode>
                <c:ptCount val="4"/>
                <c:pt idx="0">
                  <c:v>95.55</c:v>
                </c:pt>
                <c:pt idx="1">
                  <c:v>120.09</c:v>
                </c:pt>
                <c:pt idx="2">
                  <c:v>71.87</c:v>
                </c:pt>
                <c:pt idx="3">
                  <c:v>94.63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7-401A-AED4-A2F0FE52F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1641248"/>
        <c:axId val="1771638848"/>
      </c:barChart>
      <c:catAx>
        <c:axId val="17716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1638848"/>
        <c:crosses val="autoZero"/>
        <c:auto val="1"/>
        <c:lblAlgn val="ctr"/>
        <c:lblOffset val="100"/>
        <c:noMultiLvlLbl val="0"/>
      </c:catAx>
      <c:valAx>
        <c:axId val="17716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1641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8382990663883666E-2"/>
          <c:y val="0.10517646233406838"/>
          <c:w val="0.92606145501777981"/>
          <c:h val="0.75515723482692132"/>
        </c:manualLayout>
      </c:layout>
      <c:barChart>
        <c:barDir val="col"/>
        <c:grouping val="stacked"/>
        <c:varyColors val="0"/>
        <c:ser>
          <c:idx val="0"/>
          <c:order val="0"/>
          <c:tx>
            <c:v>Ic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(Planchers!$C$4,Planchers!$C$8,Planchers!$C$12,Planchers!$C$21)</c:f>
              <c:strCache>
                <c:ptCount val="4"/>
                <c:pt idx="0">
                  <c:v>Dalle pleine CEM II</c:v>
                </c:pt>
                <c:pt idx="1">
                  <c:v>Dalle pleine CEM III</c:v>
                </c:pt>
                <c:pt idx="2">
                  <c:v>Plancher bois</c:v>
                </c:pt>
                <c:pt idx="3">
                  <c:v>Prédalle</c:v>
                </c:pt>
              </c:strCache>
            </c:strRef>
          </c:cat>
          <c:val>
            <c:numRef>
              <c:f>(Planchers!$L$4,Planchers!$L$8,Planchers!$L$12,Planchers!$L$21)</c:f>
              <c:numCache>
                <c:formatCode>General</c:formatCode>
                <c:ptCount val="4"/>
                <c:pt idx="0">
                  <c:v>51.7</c:v>
                </c:pt>
                <c:pt idx="1">
                  <c:v>40.44</c:v>
                </c:pt>
                <c:pt idx="2">
                  <c:v>5.9800000000000013</c:v>
                </c:pt>
                <c:pt idx="3">
                  <c:v>45.52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D-4F59-AD02-9995E3FA8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786383"/>
        <c:axId val="2106779663"/>
      </c:barChart>
      <c:catAx>
        <c:axId val="21067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6779663"/>
        <c:crosses val="autoZero"/>
        <c:auto val="1"/>
        <c:lblAlgn val="ctr"/>
        <c:lblOffset val="100"/>
        <c:noMultiLvlLbl val="0"/>
      </c:catAx>
      <c:valAx>
        <c:axId val="2106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67863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733424</xdr:colOff>
      <xdr:row>6</xdr:row>
      <xdr:rowOff>66675</xdr:rowOff>
    </xdr:from>
    <xdr:to>
      <xdr:col>19</xdr:col>
      <xdr:colOff>503310</xdr:colOff>
      <xdr:row>25</xdr:row>
      <xdr:rowOff>19050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5A1E202-E418-1831-8C64-3017E939A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4" y="1209675"/>
          <a:ext cx="13743061" cy="3571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598714</xdr:colOff>
      <xdr:row>2</xdr:row>
      <xdr:rowOff>190500</xdr:rowOff>
    </xdr:from>
    <xdr:to>
      <xdr:col>32</xdr:col>
      <xdr:colOff>231321</xdr:colOff>
      <xdr:row>20</xdr:row>
      <xdr:rowOff>408214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ECA37AC-AC3B-0228-754C-6D69F8734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598715</xdr:colOff>
      <xdr:row>20</xdr:row>
      <xdr:rowOff>435429</xdr:rowOff>
    </xdr:from>
    <xdr:to>
      <xdr:col>32</xdr:col>
      <xdr:colOff>231322</xdr:colOff>
      <xdr:row>36</xdr:row>
      <xdr:rowOff>68037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B1FE1B8-FC54-4EDA-9BA5-D0EE6BB4E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212271</xdr:colOff>
      <xdr:row>1</xdr:row>
      <xdr:rowOff>191179</xdr:rowOff>
    </xdr:from>
    <xdr:to>
      <xdr:col>25</xdr:col>
      <xdr:colOff>721179</xdr:colOff>
      <xdr:row>21</xdr:row>
      <xdr:rowOff>122464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082C1F-BBC8-4164-9268-D59BB897D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217715</xdr:colOff>
      <xdr:row>1</xdr:row>
      <xdr:rowOff>61911</xdr:rowOff>
    </xdr:from>
    <xdr:to>
      <xdr:col>24</xdr:col>
      <xdr:colOff>244929</xdr:colOff>
      <xdr:row>22</xdr:row>
      <xdr:rowOff>163285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EFDD46-DA33-4743-9993-02621A647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86404</xdr:rowOff>
    </xdr:from>
    <xdr:to>
      <xdr:col>25</xdr:col>
      <xdr:colOff>163287</xdr:colOff>
      <xdr:row>16</xdr:row>
      <xdr:rowOff>217713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0059534-5A8F-481C-9A5B-00B4A5570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673552</xdr:colOff>
      <xdr:row>1</xdr:row>
      <xdr:rowOff>111578</xdr:rowOff>
    </xdr:from>
    <xdr:to>
      <xdr:col>25</xdr:col>
      <xdr:colOff>571500</xdr:colOff>
      <xdr:row>18</xdr:row>
      <xdr:rowOff>54428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14D5ADB-2F52-A03C-93C4-EA9FC86E6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435427</xdr:colOff>
      <xdr:row>2</xdr:row>
      <xdr:rowOff>68036</xdr:rowOff>
    </xdr:from>
    <xdr:to>
      <xdr:col>25</xdr:col>
      <xdr:colOff>272142</xdr:colOff>
      <xdr:row>22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D4A660A-24FE-3521-978B-37A5912AF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ersonnalisé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0AD47"/>
      </a:accent1>
      <a:accent2>
        <a:srgbClr val="C9C9C9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ase-inies.fr/iniesV4/dist/consultation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15A9C-9B6C-41EC-BD28-4568E77D6119}">
  <dimension ref="C3:R27"/>
  <sheetViews>
    <sheetView workbookViewId="0">
      <selection activeCell="I5" sqref="I5"/>
    </sheetView>
  </sheetViews>
  <sheetFormatPr baseColWidth="10" defaultRowHeight="15" x14ac:dyDescent="0.25"/>
  <cols>
    <col min="3" max="3" width="15.28515625" bestFit="1" customWidth="1"/>
  </cols>
  <sheetData>
    <row r="3" spans="4:18" ht="12" customHeight="1" x14ac:dyDescent="0.25">
      <c r="D3" s="134" t="s">
        <v>121</v>
      </c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</row>
    <row r="4" spans="4:18" x14ac:dyDescent="0.25"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</row>
    <row r="27" spans="3:4" x14ac:dyDescent="0.25">
      <c r="C27" t="s">
        <v>119</v>
      </c>
      <c r="D27" s="133" t="s">
        <v>120</v>
      </c>
    </row>
  </sheetData>
  <mergeCells count="1">
    <mergeCell ref="D3:R4"/>
  </mergeCells>
  <hyperlinks>
    <hyperlink ref="D27" r:id="rId1" xr:uid="{34E2B645-BABD-4B5A-881A-32EC3F4434B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AD91"/>
  <sheetViews>
    <sheetView zoomScale="70" zoomScaleNormal="70" workbookViewId="0">
      <selection activeCell="E28" sqref="E28"/>
    </sheetView>
  </sheetViews>
  <sheetFormatPr baseColWidth="10" defaultColWidth="9.140625" defaultRowHeight="15" x14ac:dyDescent="0.25"/>
  <cols>
    <col min="1" max="1" width="3.140625" customWidth="1"/>
    <col min="2" max="3" width="3.28515625" customWidth="1"/>
    <col min="4" max="4" width="20.85546875" style="20" bestFit="1" customWidth="1"/>
    <col min="5" max="5" width="60.42578125" style="20" customWidth="1"/>
    <col min="6" max="7" width="9.140625" style="20"/>
    <col min="8" max="8" width="8.5703125" style="20" bestFit="1" customWidth="1"/>
    <col min="9" max="9" width="10.5703125" style="97" bestFit="1" customWidth="1"/>
    <col min="10" max="10" width="14" style="20" bestFit="1" customWidth="1"/>
    <col min="11" max="11" width="13" style="20" bestFit="1" customWidth="1"/>
    <col min="12" max="12" width="16" style="20" bestFit="1" customWidth="1"/>
    <col min="13" max="13" width="10.140625" style="20" bestFit="1" customWidth="1"/>
    <col min="14" max="14" width="12.85546875" style="128" bestFit="1" customWidth="1"/>
  </cols>
  <sheetData>
    <row r="3" spans="4:14" ht="15.75" thickBot="1" x14ac:dyDescent="0.3"/>
    <row r="4" spans="4:14" ht="15.75" thickBot="1" x14ac:dyDescent="0.3">
      <c r="E4" s="1" t="s">
        <v>0</v>
      </c>
      <c r="F4" s="1" t="s">
        <v>1</v>
      </c>
      <c r="G4" s="2" t="s">
        <v>2</v>
      </c>
      <c r="H4" s="3" t="s">
        <v>3</v>
      </c>
      <c r="I4" s="98" t="s">
        <v>106</v>
      </c>
      <c r="J4" s="1" t="s">
        <v>4</v>
      </c>
      <c r="K4" s="2" t="s">
        <v>5</v>
      </c>
      <c r="L4" s="1" t="s">
        <v>6</v>
      </c>
      <c r="M4" s="1" t="s">
        <v>43</v>
      </c>
      <c r="N4" s="129" t="s">
        <v>44</v>
      </c>
    </row>
    <row r="5" spans="4:14" ht="31.5" x14ac:dyDescent="0.25">
      <c r="D5" s="141" t="s">
        <v>47</v>
      </c>
      <c r="E5" s="21" t="s">
        <v>7</v>
      </c>
      <c r="F5" s="8">
        <v>1</v>
      </c>
      <c r="G5" s="8" t="s">
        <v>8</v>
      </c>
      <c r="H5" s="9">
        <v>8834</v>
      </c>
      <c r="I5" s="99">
        <v>64.599999999999994</v>
      </c>
      <c r="J5" s="11" t="s">
        <v>9</v>
      </c>
      <c r="K5" s="8" t="s">
        <v>10</v>
      </c>
      <c r="L5" s="41">
        <v>14.88</v>
      </c>
      <c r="M5" s="138">
        <f>SUM(L5:L11)</f>
        <v>2.79</v>
      </c>
      <c r="N5" s="144">
        <f>I5*F5+I6*F6+I7*F6+I8*F8+I9*F9+I10*F10+I11*F11</f>
        <v>265.02550000000002</v>
      </c>
    </row>
    <row r="6" spans="4:14" ht="15.75" x14ac:dyDescent="0.25">
      <c r="D6" s="142"/>
      <c r="E6" s="22" t="s">
        <v>11</v>
      </c>
      <c r="F6" s="12">
        <v>1</v>
      </c>
      <c r="G6" s="12" t="s">
        <v>8</v>
      </c>
      <c r="H6" s="13">
        <v>28049</v>
      </c>
      <c r="I6" s="100">
        <v>18.78</v>
      </c>
      <c r="J6" s="15" t="s">
        <v>12</v>
      </c>
      <c r="K6" s="12" t="s">
        <v>13</v>
      </c>
      <c r="L6" s="42">
        <v>1.78</v>
      </c>
      <c r="M6" s="139"/>
      <c r="N6" s="145"/>
    </row>
    <row r="7" spans="4:14" ht="31.5" x14ac:dyDescent="0.25">
      <c r="D7" s="142"/>
      <c r="E7" s="40" t="s">
        <v>39</v>
      </c>
      <c r="F7" s="37">
        <v>0.1</v>
      </c>
      <c r="G7" s="12" t="s">
        <v>14</v>
      </c>
      <c r="H7" s="13">
        <v>29096</v>
      </c>
      <c r="I7" s="107">
        <f>6.1+7.58+5.67+13.14+6.78+11.37</f>
        <v>50.64</v>
      </c>
      <c r="J7" s="15" t="s">
        <v>15</v>
      </c>
      <c r="K7" s="12" t="s">
        <v>10</v>
      </c>
      <c r="L7" s="42">
        <v>-26.32</v>
      </c>
      <c r="M7" s="139"/>
      <c r="N7" s="145"/>
    </row>
    <row r="8" spans="4:14" ht="15.75" x14ac:dyDescent="0.25">
      <c r="D8" s="142"/>
      <c r="E8" s="22" t="s">
        <v>89</v>
      </c>
      <c r="F8" s="37">
        <v>1</v>
      </c>
      <c r="G8" s="12" t="s">
        <v>8</v>
      </c>
      <c r="H8" s="13">
        <v>30977</v>
      </c>
      <c r="I8" s="100">
        <f>22.77-12.58+39.06*1.5</f>
        <v>68.78</v>
      </c>
      <c r="J8" s="15" t="s">
        <v>9</v>
      </c>
      <c r="K8" s="12" t="s">
        <v>13</v>
      </c>
      <c r="L8" s="42">
        <v>3.29</v>
      </c>
      <c r="M8" s="139"/>
      <c r="N8" s="145"/>
    </row>
    <row r="9" spans="4:14" ht="15.75" x14ac:dyDescent="0.25">
      <c r="D9" s="142"/>
      <c r="E9" s="22" t="s">
        <v>16</v>
      </c>
      <c r="F9" s="37">
        <v>1</v>
      </c>
      <c r="G9" s="12" t="s">
        <v>8</v>
      </c>
      <c r="H9" s="13">
        <v>32420</v>
      </c>
      <c r="I9" s="100">
        <v>18.21</v>
      </c>
      <c r="J9" s="15" t="s">
        <v>9</v>
      </c>
      <c r="K9" s="12" t="s">
        <v>13</v>
      </c>
      <c r="L9" s="42">
        <v>0.47</v>
      </c>
      <c r="M9" s="139"/>
      <c r="N9" s="145"/>
    </row>
    <row r="10" spans="4:14" ht="31.5" x14ac:dyDescent="0.25">
      <c r="D10" s="142"/>
      <c r="E10" s="23" t="s">
        <v>17</v>
      </c>
      <c r="F10" s="39">
        <v>1</v>
      </c>
      <c r="G10" s="24" t="s">
        <v>8</v>
      </c>
      <c r="H10" s="25">
        <v>33401</v>
      </c>
      <c r="I10" s="101">
        <v>39.97</v>
      </c>
      <c r="J10" s="27" t="s">
        <v>9</v>
      </c>
      <c r="K10" s="24" t="s">
        <v>13</v>
      </c>
      <c r="L10" s="43">
        <v>7.37</v>
      </c>
      <c r="M10" s="139"/>
      <c r="N10" s="145"/>
    </row>
    <row r="11" spans="4:14" ht="16.5" thickBot="1" x14ac:dyDescent="0.3">
      <c r="D11" s="143"/>
      <c r="E11" s="28" t="s">
        <v>18</v>
      </c>
      <c r="F11" s="38">
        <v>0.15</v>
      </c>
      <c r="G11" s="16" t="s">
        <v>19</v>
      </c>
      <c r="H11" s="17">
        <v>32006</v>
      </c>
      <c r="I11" s="102">
        <v>26.97</v>
      </c>
      <c r="J11" s="19" t="s">
        <v>12</v>
      </c>
      <c r="K11" s="16" t="s">
        <v>20</v>
      </c>
      <c r="L11" s="44">
        <v>1.32</v>
      </c>
      <c r="M11" s="140"/>
      <c r="N11" s="146"/>
    </row>
    <row r="12" spans="4:14" ht="16.5" thickBot="1" x14ac:dyDescent="0.3">
      <c r="D12" s="49"/>
      <c r="E12" s="53"/>
      <c r="F12" s="32"/>
      <c r="G12" s="32"/>
      <c r="H12" s="33"/>
      <c r="I12" s="103"/>
      <c r="J12" s="35"/>
      <c r="K12" s="32"/>
      <c r="L12" s="34"/>
      <c r="N12" s="130"/>
    </row>
    <row r="13" spans="4:14" ht="31.5" x14ac:dyDescent="0.25">
      <c r="D13" s="141" t="s">
        <v>31</v>
      </c>
      <c r="E13" s="36" t="s">
        <v>7</v>
      </c>
      <c r="F13" s="8">
        <v>1</v>
      </c>
      <c r="G13" s="8" t="s">
        <v>8</v>
      </c>
      <c r="H13" s="9">
        <v>8834</v>
      </c>
      <c r="I13" s="99">
        <v>64.599999999999994</v>
      </c>
      <c r="J13" s="11" t="s">
        <v>9</v>
      </c>
      <c r="K13" s="8" t="s">
        <v>10</v>
      </c>
      <c r="L13" s="41">
        <v>14.88</v>
      </c>
      <c r="M13" s="135">
        <f>SUM(L13:L19)</f>
        <v>4.0599999999999996</v>
      </c>
      <c r="N13" s="144">
        <f>I13*F13+I14*F14+I15*F14+I16*F16+I17*F17+I18*F18+I19*F19</f>
        <v>225.30549999999999</v>
      </c>
    </row>
    <row r="14" spans="4:14" ht="15.75" customHeight="1" x14ac:dyDescent="0.25">
      <c r="D14" s="142"/>
      <c r="E14" s="22" t="s">
        <v>11</v>
      </c>
      <c r="F14" s="12">
        <v>1</v>
      </c>
      <c r="G14" s="12" t="s">
        <v>8</v>
      </c>
      <c r="H14" s="13">
        <v>28049</v>
      </c>
      <c r="I14" s="100">
        <v>18.78</v>
      </c>
      <c r="J14" s="15" t="s">
        <v>12</v>
      </c>
      <c r="K14" s="12" t="s">
        <v>13</v>
      </c>
      <c r="L14" s="127">
        <v>1.78</v>
      </c>
      <c r="M14" s="136"/>
      <c r="N14" s="145"/>
    </row>
    <row r="15" spans="4:14" ht="31.5" x14ac:dyDescent="0.25">
      <c r="D15" s="142"/>
      <c r="E15" s="40" t="s">
        <v>39</v>
      </c>
      <c r="F15" s="37">
        <v>0.1</v>
      </c>
      <c r="G15" s="12" t="s">
        <v>14</v>
      </c>
      <c r="H15" s="13">
        <v>29096</v>
      </c>
      <c r="I15" s="107">
        <f>6.1+7.58+5.67+13.14+6.78+11.37</f>
        <v>50.64</v>
      </c>
      <c r="J15" s="15" t="s">
        <v>15</v>
      </c>
      <c r="K15" s="12" t="s">
        <v>10</v>
      </c>
      <c r="L15" s="42">
        <v>-26.32</v>
      </c>
      <c r="M15" s="136"/>
      <c r="N15" s="145"/>
    </row>
    <row r="16" spans="4:14" ht="15.75" customHeight="1" x14ac:dyDescent="0.25">
      <c r="D16" s="142"/>
      <c r="E16" s="40" t="s">
        <v>32</v>
      </c>
      <c r="F16" s="37">
        <v>1</v>
      </c>
      <c r="G16" s="12" t="s">
        <v>8</v>
      </c>
      <c r="H16" s="13">
        <v>32440</v>
      </c>
      <c r="I16" s="100">
        <f>22.77+12.58/2</f>
        <v>29.06</v>
      </c>
      <c r="J16" s="15" t="s">
        <v>9</v>
      </c>
      <c r="K16" s="12" t="s">
        <v>13</v>
      </c>
      <c r="L16" s="42">
        <v>4.5599999999999996</v>
      </c>
      <c r="M16" s="136"/>
      <c r="N16" s="145"/>
    </row>
    <row r="17" spans="4:14" ht="15.75" customHeight="1" x14ac:dyDescent="0.25">
      <c r="D17" s="142"/>
      <c r="E17" s="22" t="s">
        <v>16</v>
      </c>
      <c r="F17" s="12">
        <v>1</v>
      </c>
      <c r="G17" s="12" t="s">
        <v>8</v>
      </c>
      <c r="H17" s="13">
        <v>32420</v>
      </c>
      <c r="I17" s="100">
        <v>18.21</v>
      </c>
      <c r="J17" s="15" t="s">
        <v>9</v>
      </c>
      <c r="K17" s="12" t="s">
        <v>13</v>
      </c>
      <c r="L17" s="42">
        <v>0.47</v>
      </c>
      <c r="M17" s="136"/>
      <c r="N17" s="145"/>
    </row>
    <row r="18" spans="4:14" ht="31.5" x14ac:dyDescent="0.25">
      <c r="D18" s="142"/>
      <c r="E18" s="23" t="s">
        <v>17</v>
      </c>
      <c r="F18" s="24">
        <v>1</v>
      </c>
      <c r="G18" s="24" t="s">
        <v>8</v>
      </c>
      <c r="H18" s="25">
        <v>33401</v>
      </c>
      <c r="I18" s="101">
        <v>39.97</v>
      </c>
      <c r="J18" s="27" t="s">
        <v>9</v>
      </c>
      <c r="K18" s="24" t="s">
        <v>13</v>
      </c>
      <c r="L18" s="43">
        <v>7.37</v>
      </c>
      <c r="M18" s="136"/>
      <c r="N18" s="145"/>
    </row>
    <row r="19" spans="4:14" ht="16.5" customHeight="1" thickBot="1" x14ac:dyDescent="0.3">
      <c r="D19" s="143"/>
      <c r="E19" s="28" t="s">
        <v>18</v>
      </c>
      <c r="F19" s="38">
        <v>0.15</v>
      </c>
      <c r="G19" s="16" t="s">
        <v>19</v>
      </c>
      <c r="H19" s="17">
        <v>32006</v>
      </c>
      <c r="I19" s="102">
        <v>26.97</v>
      </c>
      <c r="J19" s="19" t="s">
        <v>12</v>
      </c>
      <c r="K19" s="16" t="s">
        <v>20</v>
      </c>
      <c r="L19" s="44">
        <v>1.32</v>
      </c>
      <c r="M19" s="137"/>
      <c r="N19" s="146"/>
    </row>
    <row r="20" spans="4:14" ht="15.75" customHeight="1" thickBot="1" x14ac:dyDescent="0.3">
      <c r="D20" s="49"/>
      <c r="E20" s="53"/>
      <c r="F20" s="32"/>
      <c r="G20" s="32"/>
      <c r="H20" s="33"/>
      <c r="I20" s="103"/>
      <c r="J20" s="35"/>
      <c r="K20" s="32"/>
      <c r="L20" s="34"/>
      <c r="N20" s="130"/>
    </row>
    <row r="21" spans="4:14" ht="47.25" x14ac:dyDescent="0.25">
      <c r="D21" s="141" t="s">
        <v>33</v>
      </c>
      <c r="E21" s="36" t="s">
        <v>42</v>
      </c>
      <c r="F21" s="8">
        <v>1</v>
      </c>
      <c r="G21" s="8" t="s">
        <v>8</v>
      </c>
      <c r="H21" s="9">
        <v>27117</v>
      </c>
      <c r="I21" s="99">
        <v>22.85</v>
      </c>
      <c r="J21" s="11" t="s">
        <v>15</v>
      </c>
      <c r="K21" s="8" t="s">
        <v>13</v>
      </c>
      <c r="L21" s="41">
        <v>20.85</v>
      </c>
      <c r="M21" s="135">
        <f>SUM(L21:L27)</f>
        <v>11.280000000000003</v>
      </c>
      <c r="N21" s="144">
        <f>I21*F21+I22*F22+I23*F22+I24*F24+I25*F25+I26*F26+I27*F27</f>
        <v>191.6585</v>
      </c>
    </row>
    <row r="22" spans="4:14" ht="15.75" customHeight="1" x14ac:dyDescent="0.25">
      <c r="D22" s="142"/>
      <c r="E22" s="22" t="s">
        <v>11</v>
      </c>
      <c r="F22" s="12">
        <v>1</v>
      </c>
      <c r="G22" s="12" t="s">
        <v>8</v>
      </c>
      <c r="H22" s="13">
        <v>28049</v>
      </c>
      <c r="I22" s="100">
        <v>18.78</v>
      </c>
      <c r="J22" s="15" t="s">
        <v>12</v>
      </c>
      <c r="K22" s="12" t="s">
        <v>13</v>
      </c>
      <c r="L22" s="42">
        <v>1.78</v>
      </c>
      <c r="M22" s="136"/>
      <c r="N22" s="145"/>
    </row>
    <row r="23" spans="4:14" ht="31.5" x14ac:dyDescent="0.25">
      <c r="D23" s="142"/>
      <c r="E23" s="40" t="s">
        <v>39</v>
      </c>
      <c r="F23" s="37">
        <v>0.1</v>
      </c>
      <c r="G23" s="12" t="s">
        <v>14</v>
      </c>
      <c r="H23" s="13">
        <v>29096</v>
      </c>
      <c r="I23" s="107">
        <f>6.1+7.58+5.67+13.14+6.78+11.37</f>
        <v>50.64</v>
      </c>
      <c r="J23" s="15" t="s">
        <v>15</v>
      </c>
      <c r="K23" s="12" t="s">
        <v>10</v>
      </c>
      <c r="L23" s="42">
        <v>-26.32</v>
      </c>
      <c r="M23" s="136"/>
      <c r="N23" s="145"/>
    </row>
    <row r="24" spans="4:14" ht="15.75" customHeight="1" x14ac:dyDescent="0.25">
      <c r="D24" s="142"/>
      <c r="E24" s="40" t="s">
        <v>32</v>
      </c>
      <c r="F24" s="37">
        <v>1</v>
      </c>
      <c r="G24" s="12" t="s">
        <v>8</v>
      </c>
      <c r="H24" s="13">
        <v>32440</v>
      </c>
      <c r="I24" s="100">
        <f>22.77+12.58/2</f>
        <v>29.06</v>
      </c>
      <c r="J24" s="15" t="s">
        <v>9</v>
      </c>
      <c r="K24" s="12" t="s">
        <v>13</v>
      </c>
      <c r="L24" s="42">
        <v>4.5599999999999996</v>
      </c>
      <c r="M24" s="136"/>
      <c r="N24" s="145"/>
    </row>
    <row r="25" spans="4:14" ht="15.75" customHeight="1" x14ac:dyDescent="0.25">
      <c r="D25" s="142"/>
      <c r="E25" s="22" t="s">
        <v>16</v>
      </c>
      <c r="F25" s="37">
        <v>1</v>
      </c>
      <c r="G25" s="12" t="s">
        <v>8</v>
      </c>
      <c r="H25" s="13">
        <v>32420</v>
      </c>
      <c r="I25" s="100">
        <v>18.21</v>
      </c>
      <c r="J25" s="15" t="s">
        <v>9</v>
      </c>
      <c r="K25" s="12" t="s">
        <v>13</v>
      </c>
      <c r="L25" s="42">
        <v>0.47</v>
      </c>
      <c r="M25" s="136"/>
      <c r="N25" s="145"/>
    </row>
    <row r="26" spans="4:14" ht="31.5" x14ac:dyDescent="0.25">
      <c r="D26" s="142"/>
      <c r="E26" s="23" t="s">
        <v>17</v>
      </c>
      <c r="F26" s="39">
        <v>1</v>
      </c>
      <c r="G26" s="24" t="s">
        <v>8</v>
      </c>
      <c r="H26" s="25">
        <v>33401</v>
      </c>
      <c r="I26" s="101">
        <v>39.97</v>
      </c>
      <c r="J26" s="27" t="s">
        <v>9</v>
      </c>
      <c r="K26" s="24" t="s">
        <v>13</v>
      </c>
      <c r="L26" s="43">
        <v>7.37</v>
      </c>
      <c r="M26" s="136"/>
      <c r="N26" s="145"/>
    </row>
    <row r="27" spans="4:14" ht="32.25" thickBot="1" x14ac:dyDescent="0.3">
      <c r="D27" s="143"/>
      <c r="E27" s="28" t="s">
        <v>41</v>
      </c>
      <c r="F27" s="38">
        <v>0.15</v>
      </c>
      <c r="G27" s="16" t="s">
        <v>19</v>
      </c>
      <c r="H27" s="17">
        <v>31701</v>
      </c>
      <c r="I27" s="102">
        <v>80.989999999999995</v>
      </c>
      <c r="J27" s="19" t="s">
        <v>12</v>
      </c>
      <c r="K27" s="16" t="s">
        <v>13</v>
      </c>
      <c r="L27" s="44">
        <v>2.57</v>
      </c>
      <c r="M27" s="137"/>
      <c r="N27" s="146"/>
    </row>
    <row r="28" spans="4:14" ht="16.5" thickBot="1" x14ac:dyDescent="0.3">
      <c r="D28" s="49"/>
      <c r="E28" s="53"/>
      <c r="F28" s="32"/>
      <c r="G28" s="32"/>
      <c r="H28" s="33"/>
      <c r="I28" s="103"/>
      <c r="J28" s="35"/>
      <c r="K28" s="32"/>
      <c r="L28" s="34"/>
      <c r="N28" s="130"/>
    </row>
    <row r="29" spans="4:14" ht="15.75" x14ac:dyDescent="0.25">
      <c r="D29" s="141" t="s">
        <v>34</v>
      </c>
      <c r="E29" s="36" t="s">
        <v>45</v>
      </c>
      <c r="F29" s="8">
        <v>1</v>
      </c>
      <c r="G29" s="8" t="s">
        <v>8</v>
      </c>
      <c r="H29" s="9">
        <v>10948</v>
      </c>
      <c r="I29" s="112">
        <v>100</v>
      </c>
      <c r="J29" s="11" t="s">
        <v>9</v>
      </c>
      <c r="K29" s="8" t="s">
        <v>13</v>
      </c>
      <c r="L29" s="41">
        <v>7.41</v>
      </c>
      <c r="M29" s="135">
        <f>SUM(L29:L35)</f>
        <v>-7.18</v>
      </c>
      <c r="N29" s="144">
        <f>I29*F29+I30*F29+I31*F29+I32*F32+I33*F33+I34*F34+I35*F35</f>
        <v>250.12550000000002</v>
      </c>
    </row>
    <row r="30" spans="4:14" ht="15.75" x14ac:dyDescent="0.25">
      <c r="D30" s="142"/>
      <c r="E30" s="22" t="s">
        <v>38</v>
      </c>
      <c r="F30" s="12">
        <v>7.4999999999999997E-3</v>
      </c>
      <c r="G30" s="12" t="s">
        <v>14</v>
      </c>
      <c r="H30" s="13">
        <v>30453</v>
      </c>
      <c r="I30" s="107">
        <v>8.1999999999999993</v>
      </c>
      <c r="J30" s="15" t="s">
        <v>15</v>
      </c>
      <c r="K30" s="12" t="s">
        <v>10</v>
      </c>
      <c r="L30" s="42">
        <v>-1.99</v>
      </c>
      <c r="M30" s="136"/>
      <c r="N30" s="145"/>
    </row>
    <row r="31" spans="4:14" ht="31.5" x14ac:dyDescent="0.25">
      <c r="D31" s="142"/>
      <c r="E31" s="40" t="s">
        <v>39</v>
      </c>
      <c r="F31" s="37">
        <v>0.1</v>
      </c>
      <c r="G31" s="12" t="s">
        <v>14</v>
      </c>
      <c r="H31" s="13">
        <v>29096</v>
      </c>
      <c r="I31" s="107">
        <f>6.1+7.58+5.67+13.14+6.78+11.37</f>
        <v>50.64</v>
      </c>
      <c r="J31" s="15" t="s">
        <v>15</v>
      </c>
      <c r="K31" s="12" t="s">
        <v>10</v>
      </c>
      <c r="L31" s="42">
        <v>-26.32</v>
      </c>
      <c r="M31" s="136"/>
      <c r="N31" s="145"/>
    </row>
    <row r="32" spans="4:14" ht="15.75" x14ac:dyDescent="0.25">
      <c r="D32" s="142"/>
      <c r="E32" s="40" t="s">
        <v>32</v>
      </c>
      <c r="F32" s="37">
        <v>1</v>
      </c>
      <c r="G32" s="12" t="s">
        <v>8</v>
      </c>
      <c r="H32" s="13">
        <v>32440</v>
      </c>
      <c r="I32" s="100">
        <f>22.77+12.58/2</f>
        <v>29.06</v>
      </c>
      <c r="J32" s="15" t="s">
        <v>9</v>
      </c>
      <c r="K32" s="12" t="s">
        <v>13</v>
      </c>
      <c r="L32" s="42">
        <v>4.5599999999999996</v>
      </c>
      <c r="M32" s="136"/>
      <c r="N32" s="145"/>
    </row>
    <row r="33" spans="4:14" ht="15.75" x14ac:dyDescent="0.25">
      <c r="D33" s="142"/>
      <c r="E33" s="22" t="s">
        <v>16</v>
      </c>
      <c r="F33" s="37">
        <v>1</v>
      </c>
      <c r="G33" s="12" t="s">
        <v>8</v>
      </c>
      <c r="H33" s="13">
        <v>32420</v>
      </c>
      <c r="I33" s="100">
        <v>18.21</v>
      </c>
      <c r="J33" s="15" t="s">
        <v>9</v>
      </c>
      <c r="K33" s="12" t="s">
        <v>13</v>
      </c>
      <c r="L33" s="42">
        <v>0.47</v>
      </c>
      <c r="M33" s="136"/>
      <c r="N33" s="145"/>
    </row>
    <row r="34" spans="4:14" ht="31.5" x14ac:dyDescent="0.25">
      <c r="D34" s="142"/>
      <c r="E34" s="23" t="s">
        <v>17</v>
      </c>
      <c r="F34" s="39">
        <v>1</v>
      </c>
      <c r="G34" s="24" t="s">
        <v>8</v>
      </c>
      <c r="H34" s="25">
        <v>33401</v>
      </c>
      <c r="I34" s="101">
        <v>39.97</v>
      </c>
      <c r="J34" s="27" t="s">
        <v>9</v>
      </c>
      <c r="K34" s="24" t="s">
        <v>13</v>
      </c>
      <c r="L34" s="43">
        <v>7.37</v>
      </c>
      <c r="M34" s="136"/>
      <c r="N34" s="145"/>
    </row>
    <row r="35" spans="4:14" ht="16.5" thickBot="1" x14ac:dyDescent="0.3">
      <c r="D35" s="143"/>
      <c r="E35" s="28" t="s">
        <v>18</v>
      </c>
      <c r="F35" s="38">
        <v>0.15</v>
      </c>
      <c r="G35" s="16" t="s">
        <v>19</v>
      </c>
      <c r="H35" s="17">
        <v>32006</v>
      </c>
      <c r="I35" s="102">
        <v>26.97</v>
      </c>
      <c r="J35" s="19" t="s">
        <v>12</v>
      </c>
      <c r="K35" s="16" t="s">
        <v>20</v>
      </c>
      <c r="L35" s="44">
        <v>1.32</v>
      </c>
      <c r="M35" s="137"/>
      <c r="N35" s="146"/>
    </row>
    <row r="36" spans="4:14" ht="16.5" thickBot="1" x14ac:dyDescent="0.3">
      <c r="D36" s="49"/>
      <c r="E36" s="53"/>
      <c r="F36" s="32"/>
      <c r="G36" s="32"/>
      <c r="H36" s="33"/>
      <c r="I36" s="103"/>
      <c r="J36" s="35"/>
      <c r="K36" s="32"/>
      <c r="L36" s="34"/>
      <c r="N36" s="130"/>
    </row>
    <row r="37" spans="4:14" ht="15.75" customHeight="1" x14ac:dyDescent="0.25">
      <c r="D37" s="141" t="s">
        <v>35</v>
      </c>
      <c r="E37" s="45" t="s">
        <v>46</v>
      </c>
      <c r="F37" s="46">
        <v>1</v>
      </c>
      <c r="G37" s="46" t="s">
        <v>8</v>
      </c>
      <c r="H37" s="47">
        <v>30434</v>
      </c>
      <c r="I37" s="105">
        <v>81.8</v>
      </c>
      <c r="J37" s="48" t="s">
        <v>9</v>
      </c>
      <c r="K37" s="46" t="s">
        <v>13</v>
      </c>
      <c r="L37" s="41">
        <v>15.36</v>
      </c>
      <c r="M37" s="135">
        <f>SUM(L37:L43)</f>
        <v>0.76999999999999935</v>
      </c>
      <c r="N37" s="144">
        <f>I37*F37+I38*1+I39*F40+I40*F40+I41*F41+I42*F42+I43*F43</f>
        <v>231.9255</v>
      </c>
    </row>
    <row r="38" spans="4:14" ht="15.75" customHeight="1" x14ac:dyDescent="0.25">
      <c r="D38" s="142"/>
      <c r="E38" s="22" t="s">
        <v>38</v>
      </c>
      <c r="F38" s="12">
        <v>7.4999999999999997E-3</v>
      </c>
      <c r="G38" s="12" t="s">
        <v>14</v>
      </c>
      <c r="H38" s="13">
        <v>30453</v>
      </c>
      <c r="I38" s="107">
        <v>8.1999999999999993</v>
      </c>
      <c r="J38" s="15" t="s">
        <v>15</v>
      </c>
      <c r="K38" s="12" t="s">
        <v>10</v>
      </c>
      <c r="L38" s="42">
        <v>-1.99</v>
      </c>
      <c r="M38" s="136"/>
      <c r="N38" s="145"/>
    </row>
    <row r="39" spans="4:14" ht="31.5" x14ac:dyDescent="0.25">
      <c r="D39" s="142"/>
      <c r="E39" s="40" t="s">
        <v>39</v>
      </c>
      <c r="F39" s="37">
        <v>0.1</v>
      </c>
      <c r="G39" s="12" t="s">
        <v>14</v>
      </c>
      <c r="H39" s="13">
        <v>29096</v>
      </c>
      <c r="I39" s="107">
        <f>6.1+7.58+5.67+13.14+6.78+11.37</f>
        <v>50.64</v>
      </c>
      <c r="J39" s="15" t="s">
        <v>15</v>
      </c>
      <c r="K39" s="12" t="s">
        <v>10</v>
      </c>
      <c r="L39" s="42">
        <v>-26.32</v>
      </c>
      <c r="M39" s="136"/>
      <c r="N39" s="145"/>
    </row>
    <row r="40" spans="4:14" ht="15.75" customHeight="1" x14ac:dyDescent="0.25">
      <c r="D40" s="142"/>
      <c r="E40" s="40" t="s">
        <v>32</v>
      </c>
      <c r="F40" s="37">
        <v>1</v>
      </c>
      <c r="G40" s="12" t="s">
        <v>8</v>
      </c>
      <c r="H40" s="13">
        <v>32440</v>
      </c>
      <c r="I40" s="100">
        <f>22.77+12.58/2</f>
        <v>29.06</v>
      </c>
      <c r="J40" s="15" t="s">
        <v>9</v>
      </c>
      <c r="K40" s="12" t="s">
        <v>13</v>
      </c>
      <c r="L40" s="42">
        <v>4.5599999999999996</v>
      </c>
      <c r="M40" s="136"/>
      <c r="N40" s="145"/>
    </row>
    <row r="41" spans="4:14" ht="15.75" customHeight="1" x14ac:dyDescent="0.25">
      <c r="D41" s="142"/>
      <c r="E41" s="22" t="s">
        <v>16</v>
      </c>
      <c r="F41" s="37">
        <v>1</v>
      </c>
      <c r="G41" s="12" t="s">
        <v>8</v>
      </c>
      <c r="H41" s="13">
        <v>32420</v>
      </c>
      <c r="I41" s="100">
        <v>18.21</v>
      </c>
      <c r="J41" s="15" t="s">
        <v>9</v>
      </c>
      <c r="K41" s="12" t="s">
        <v>13</v>
      </c>
      <c r="L41" s="42">
        <v>0.47</v>
      </c>
      <c r="M41" s="136"/>
      <c r="N41" s="145"/>
    </row>
    <row r="42" spans="4:14" ht="31.5" x14ac:dyDescent="0.25">
      <c r="D42" s="142"/>
      <c r="E42" s="23" t="s">
        <v>17</v>
      </c>
      <c r="F42" s="39">
        <v>1</v>
      </c>
      <c r="G42" s="24" t="s">
        <v>8</v>
      </c>
      <c r="H42" s="25">
        <v>33401</v>
      </c>
      <c r="I42" s="101">
        <v>39.97</v>
      </c>
      <c r="J42" s="27" t="s">
        <v>9</v>
      </c>
      <c r="K42" s="24" t="s">
        <v>13</v>
      </c>
      <c r="L42" s="43">
        <v>7.37</v>
      </c>
      <c r="M42" s="136"/>
      <c r="N42" s="145"/>
    </row>
    <row r="43" spans="4:14" ht="16.5" customHeight="1" thickBot="1" x14ac:dyDescent="0.3">
      <c r="D43" s="143"/>
      <c r="E43" s="28" t="s">
        <v>18</v>
      </c>
      <c r="F43" s="38">
        <v>0.15</v>
      </c>
      <c r="G43" s="16" t="s">
        <v>19</v>
      </c>
      <c r="H43" s="17">
        <v>32006</v>
      </c>
      <c r="I43" s="102">
        <v>26.97</v>
      </c>
      <c r="J43" s="19" t="s">
        <v>12</v>
      </c>
      <c r="K43" s="16" t="s">
        <v>20</v>
      </c>
      <c r="L43" s="44">
        <v>1.32</v>
      </c>
      <c r="M43" s="137"/>
      <c r="N43" s="146"/>
    </row>
    <row r="44" spans="4:14" ht="16.5" thickBot="1" x14ac:dyDescent="0.3">
      <c r="D44" s="50"/>
      <c r="E44" s="53"/>
      <c r="F44" s="32"/>
      <c r="G44" s="32"/>
      <c r="H44" s="33"/>
      <c r="I44" s="103"/>
      <c r="J44" s="35"/>
      <c r="K44" s="32"/>
      <c r="L44" s="34"/>
      <c r="N44" s="130"/>
    </row>
    <row r="45" spans="4:14" ht="31.5" x14ac:dyDescent="0.25">
      <c r="D45" s="141" t="s">
        <v>36</v>
      </c>
      <c r="E45" s="54" t="s">
        <v>40</v>
      </c>
      <c r="F45" s="8">
        <v>1</v>
      </c>
      <c r="G45" s="8" t="s">
        <v>8</v>
      </c>
      <c r="H45" s="8">
        <v>27115</v>
      </c>
      <c r="I45" s="104">
        <v>50.72</v>
      </c>
      <c r="J45" s="56" t="s">
        <v>15</v>
      </c>
      <c r="K45" s="4" t="s">
        <v>13</v>
      </c>
      <c r="L45" s="6">
        <v>28.43</v>
      </c>
      <c r="M45" s="135">
        <f>SUM(L45:L52)</f>
        <v>109.42</v>
      </c>
      <c r="N45" s="144">
        <f>I45*F45+I46*F46+I47*F46+I48*F48+I49*F49+I50*F50+I51*F51+I52*F52</f>
        <v>299.72500000000002</v>
      </c>
    </row>
    <row r="46" spans="4:14" ht="15.75" x14ac:dyDescent="0.25">
      <c r="D46" s="142"/>
      <c r="E46" s="51" t="s">
        <v>22</v>
      </c>
      <c r="F46" s="8">
        <v>1</v>
      </c>
      <c r="G46" s="8" t="s">
        <v>8</v>
      </c>
      <c r="H46" s="9">
        <v>31545</v>
      </c>
      <c r="I46" s="104">
        <v>16.12</v>
      </c>
      <c r="J46" s="11" t="s">
        <v>12</v>
      </c>
      <c r="K46" s="8" t="s">
        <v>23</v>
      </c>
      <c r="L46" s="10">
        <v>14.62</v>
      </c>
      <c r="M46" s="136"/>
      <c r="N46" s="145"/>
    </row>
    <row r="47" spans="4:14" ht="31.5" x14ac:dyDescent="0.25">
      <c r="D47" s="142"/>
      <c r="E47" s="40" t="s">
        <v>39</v>
      </c>
      <c r="F47" s="37">
        <v>0.1</v>
      </c>
      <c r="G47" s="12" t="s">
        <v>14</v>
      </c>
      <c r="H47" s="13">
        <v>29096</v>
      </c>
      <c r="I47" s="107">
        <f>6.1+7.58+5.67+13.14+6.78+11.37</f>
        <v>50.64</v>
      </c>
      <c r="J47" s="15" t="s">
        <v>15</v>
      </c>
      <c r="K47" s="12" t="s">
        <v>10</v>
      </c>
      <c r="L47" s="42">
        <v>-26.32</v>
      </c>
      <c r="M47" s="136"/>
      <c r="N47" s="145"/>
    </row>
    <row r="48" spans="4:14" ht="31.5" x14ac:dyDescent="0.25">
      <c r="D48" s="142"/>
      <c r="E48" s="22" t="s">
        <v>24</v>
      </c>
      <c r="F48" s="12">
        <v>2</v>
      </c>
      <c r="G48" s="12" t="s">
        <v>8</v>
      </c>
      <c r="H48" s="13">
        <v>32261</v>
      </c>
      <c r="I48" s="100">
        <f>60.5/2</f>
        <v>30.25</v>
      </c>
      <c r="J48" s="15" t="s">
        <v>9</v>
      </c>
      <c r="K48" s="12" t="s">
        <v>13</v>
      </c>
      <c r="L48" s="14">
        <v>20.46</v>
      </c>
      <c r="M48" s="136"/>
      <c r="N48" s="145"/>
    </row>
    <row r="49" spans="4:14" ht="15.75" x14ac:dyDescent="0.25">
      <c r="D49" s="142"/>
      <c r="E49" s="40" t="s">
        <v>30</v>
      </c>
      <c r="F49" s="37">
        <v>1.1000000000000001</v>
      </c>
      <c r="G49" s="12" t="s">
        <v>8</v>
      </c>
      <c r="H49" s="13">
        <v>31501</v>
      </c>
      <c r="I49" s="100">
        <v>39</v>
      </c>
      <c r="J49" s="15" t="s">
        <v>12</v>
      </c>
      <c r="K49" s="12" t="s">
        <v>23</v>
      </c>
      <c r="L49" s="14">
        <v>29.33</v>
      </c>
      <c r="M49" s="136"/>
      <c r="N49" s="145"/>
    </row>
    <row r="50" spans="4:14" ht="31.5" x14ac:dyDescent="0.25">
      <c r="D50" s="142"/>
      <c r="E50" s="23" t="s">
        <v>17</v>
      </c>
      <c r="F50" s="39">
        <v>1</v>
      </c>
      <c r="G50" s="24" t="s">
        <v>8</v>
      </c>
      <c r="H50" s="25">
        <v>33401</v>
      </c>
      <c r="I50" s="101">
        <v>39.97</v>
      </c>
      <c r="J50" s="27" t="s">
        <v>9</v>
      </c>
      <c r="K50" s="24" t="s">
        <v>13</v>
      </c>
      <c r="L50" s="26">
        <v>7.37</v>
      </c>
      <c r="M50" s="136"/>
      <c r="N50" s="145"/>
    </row>
    <row r="51" spans="4:14" ht="31.5" x14ac:dyDescent="0.25">
      <c r="D51" s="142"/>
      <c r="E51" s="40" t="s">
        <v>27</v>
      </c>
      <c r="F51" s="37">
        <v>0.5</v>
      </c>
      <c r="G51" s="12" t="s">
        <v>26</v>
      </c>
      <c r="H51" s="13">
        <v>31522</v>
      </c>
      <c r="I51" s="100">
        <v>29.89</v>
      </c>
      <c r="J51" s="15" t="s">
        <v>12</v>
      </c>
      <c r="K51" s="12" t="s">
        <v>28</v>
      </c>
      <c r="L51" s="14">
        <v>23.09</v>
      </c>
      <c r="M51" s="136"/>
      <c r="N51" s="145"/>
    </row>
    <row r="52" spans="4:14" ht="16.5" thickBot="1" x14ac:dyDescent="0.3">
      <c r="D52" s="143"/>
      <c r="E52" s="55" t="s">
        <v>29</v>
      </c>
      <c r="F52" s="38">
        <v>0.5</v>
      </c>
      <c r="G52" s="16" t="s">
        <v>26</v>
      </c>
      <c r="H52" s="17">
        <v>29377</v>
      </c>
      <c r="I52" s="102">
        <v>47.86</v>
      </c>
      <c r="J52" s="19" t="s">
        <v>12</v>
      </c>
      <c r="K52" s="16" t="s">
        <v>13</v>
      </c>
      <c r="L52" s="18">
        <v>12.44</v>
      </c>
      <c r="M52" s="137"/>
      <c r="N52" s="146"/>
    </row>
    <row r="53" spans="4:14" ht="16.5" thickBot="1" x14ac:dyDescent="0.3">
      <c r="D53" s="49"/>
      <c r="E53" s="53"/>
      <c r="F53" s="32"/>
      <c r="G53" s="32"/>
      <c r="H53" s="33"/>
      <c r="I53" s="103"/>
      <c r="J53" s="35"/>
      <c r="K53" s="32"/>
      <c r="L53" s="34"/>
      <c r="N53" s="130"/>
    </row>
    <row r="54" spans="4:14" ht="31.5" x14ac:dyDescent="0.25">
      <c r="D54" s="141" t="s">
        <v>37</v>
      </c>
      <c r="E54" s="54" t="s">
        <v>40</v>
      </c>
      <c r="F54" s="8">
        <v>1</v>
      </c>
      <c r="G54" s="8" t="s">
        <v>8</v>
      </c>
      <c r="H54" s="8">
        <v>27115</v>
      </c>
      <c r="I54" s="104">
        <v>50.72</v>
      </c>
      <c r="J54" s="56" t="s">
        <v>15</v>
      </c>
      <c r="K54" s="4" t="s">
        <v>13</v>
      </c>
      <c r="L54" s="6">
        <v>28.43</v>
      </c>
      <c r="M54" s="135">
        <f>SUM(L54:L61)</f>
        <v>87.039999999999992</v>
      </c>
      <c r="N54" s="144" t="e">
        <f>I54*F54+I55*F55+I56*F57+I57*F57+I58*F58+I59*F59+I60*F60+I61*F61</f>
        <v>#VALUE!</v>
      </c>
    </row>
    <row r="55" spans="4:14" ht="15.75" customHeight="1" x14ac:dyDescent="0.25">
      <c r="D55" s="142"/>
      <c r="E55" s="51" t="s">
        <v>22</v>
      </c>
      <c r="F55" s="8">
        <v>1</v>
      </c>
      <c r="G55" s="8" t="s">
        <v>8</v>
      </c>
      <c r="H55" s="9">
        <v>31545</v>
      </c>
      <c r="I55" s="104">
        <v>16.12</v>
      </c>
      <c r="J55" s="11" t="s">
        <v>12</v>
      </c>
      <c r="K55" s="8" t="s">
        <v>23</v>
      </c>
      <c r="L55" s="10">
        <v>14.62</v>
      </c>
      <c r="M55" s="136"/>
      <c r="N55" s="145"/>
    </row>
    <row r="56" spans="4:14" ht="31.5" x14ac:dyDescent="0.25">
      <c r="D56" s="142"/>
      <c r="E56" s="40" t="s">
        <v>39</v>
      </c>
      <c r="F56" s="37">
        <v>0.1</v>
      </c>
      <c r="G56" s="12" t="s">
        <v>14</v>
      </c>
      <c r="H56" s="13">
        <v>29096</v>
      </c>
      <c r="I56" s="107">
        <f>6.1+7.58+5.67+13.14+6.78+11.37</f>
        <v>50.64</v>
      </c>
      <c r="J56" s="15" t="s">
        <v>15</v>
      </c>
      <c r="K56" s="12" t="s">
        <v>10</v>
      </c>
      <c r="L56" s="42">
        <v>-26.32</v>
      </c>
      <c r="M56" s="136"/>
      <c r="N56" s="145"/>
    </row>
    <row r="57" spans="4:14" ht="31.5" x14ac:dyDescent="0.25">
      <c r="D57" s="142"/>
      <c r="E57" s="22" t="s">
        <v>24</v>
      </c>
      <c r="F57" s="12">
        <v>2</v>
      </c>
      <c r="G57" s="12" t="s">
        <v>8</v>
      </c>
      <c r="H57" s="13">
        <v>32261</v>
      </c>
      <c r="I57" s="100">
        <f>60.5/2</f>
        <v>30.25</v>
      </c>
      <c r="J57" s="15" t="s">
        <v>9</v>
      </c>
      <c r="K57" s="12" t="s">
        <v>13</v>
      </c>
      <c r="L57" s="14">
        <v>20.46</v>
      </c>
      <c r="M57" s="136"/>
      <c r="N57" s="145"/>
    </row>
    <row r="58" spans="4:14" ht="31.5" x14ac:dyDescent="0.25">
      <c r="D58" s="142"/>
      <c r="E58" s="40" t="s">
        <v>48</v>
      </c>
      <c r="F58" s="37">
        <v>1.1000000000000001</v>
      </c>
      <c r="G58" s="12" t="s">
        <v>8</v>
      </c>
      <c r="H58" s="13">
        <v>27547</v>
      </c>
      <c r="I58" s="131" t="s">
        <v>115</v>
      </c>
      <c r="J58" s="15" t="s">
        <v>9</v>
      </c>
      <c r="K58" s="12" t="s">
        <v>13</v>
      </c>
      <c r="L58" s="14">
        <v>6.95</v>
      </c>
      <c r="M58" s="136"/>
      <c r="N58" s="145"/>
    </row>
    <row r="59" spans="4:14" ht="31.5" x14ac:dyDescent="0.25">
      <c r="D59" s="142"/>
      <c r="E59" s="23" t="s">
        <v>17</v>
      </c>
      <c r="F59" s="39">
        <v>1</v>
      </c>
      <c r="G59" s="24" t="s">
        <v>8</v>
      </c>
      <c r="H59" s="25">
        <v>33401</v>
      </c>
      <c r="I59" s="101">
        <v>39.97</v>
      </c>
      <c r="J59" s="27" t="s">
        <v>9</v>
      </c>
      <c r="K59" s="24" t="s">
        <v>13</v>
      </c>
      <c r="L59" s="26">
        <v>7.37</v>
      </c>
      <c r="M59" s="136"/>
      <c r="N59" s="145"/>
    </row>
    <row r="60" spans="4:14" ht="31.5" x14ac:dyDescent="0.25">
      <c r="D60" s="142"/>
      <c r="E60" s="40" t="s">
        <v>27</v>
      </c>
      <c r="F60" s="37">
        <v>0.5</v>
      </c>
      <c r="G60" s="12" t="s">
        <v>26</v>
      </c>
      <c r="H60" s="13">
        <v>31522</v>
      </c>
      <c r="I60" s="100">
        <v>29.89</v>
      </c>
      <c r="J60" s="15" t="s">
        <v>12</v>
      </c>
      <c r="K60" s="12" t="s">
        <v>28</v>
      </c>
      <c r="L60" s="14">
        <v>23.09</v>
      </c>
      <c r="M60" s="136"/>
      <c r="N60" s="145"/>
    </row>
    <row r="61" spans="4:14" ht="16.5" customHeight="1" thickBot="1" x14ac:dyDescent="0.3">
      <c r="D61" s="143"/>
      <c r="E61" s="55" t="s">
        <v>29</v>
      </c>
      <c r="F61" s="38">
        <v>0.5</v>
      </c>
      <c r="G61" s="16" t="s">
        <v>26</v>
      </c>
      <c r="H61" s="17">
        <v>29377</v>
      </c>
      <c r="I61" s="102">
        <v>47.86</v>
      </c>
      <c r="J61" s="19" t="s">
        <v>12</v>
      </c>
      <c r="K61" s="16" t="s">
        <v>13</v>
      </c>
      <c r="L61" s="18">
        <v>12.44</v>
      </c>
      <c r="M61" s="137"/>
      <c r="N61" s="146"/>
    </row>
    <row r="62" spans="4:14" ht="16.5" thickBot="1" x14ac:dyDescent="0.3">
      <c r="D62" s="49"/>
      <c r="E62" s="53"/>
      <c r="F62" s="32"/>
      <c r="G62" s="32"/>
      <c r="H62" s="33"/>
      <c r="I62" s="103"/>
      <c r="J62" s="35"/>
      <c r="K62" s="32"/>
      <c r="L62" s="34"/>
      <c r="N62" s="130"/>
    </row>
    <row r="63" spans="4:14" ht="15.75" customHeight="1" x14ac:dyDescent="0.25">
      <c r="D63" s="141" t="s">
        <v>21</v>
      </c>
      <c r="E63" s="94" t="s">
        <v>102</v>
      </c>
      <c r="F63" s="8">
        <v>0.15</v>
      </c>
      <c r="G63" s="8" t="s">
        <v>14</v>
      </c>
      <c r="H63" s="9">
        <v>24257</v>
      </c>
      <c r="I63" s="106">
        <v>10</v>
      </c>
      <c r="J63" s="11" t="s">
        <v>15</v>
      </c>
      <c r="K63" s="8" t="s">
        <v>10</v>
      </c>
      <c r="L63" s="10">
        <v>34.630000000000003</v>
      </c>
      <c r="M63" s="135">
        <f>SUM(L63:L70)</f>
        <v>168.54000000000002</v>
      </c>
      <c r="N63" s="144">
        <f>I63*1+I64*F64+I65*F65+I66*F66+I67*F67+I68*F68+I69*F69+I70*F70</f>
        <v>251.73940000000002</v>
      </c>
    </row>
    <row r="64" spans="4:14" ht="15.75" customHeight="1" x14ac:dyDescent="0.25">
      <c r="D64" s="142"/>
      <c r="E64" s="72" t="s">
        <v>103</v>
      </c>
      <c r="F64" s="12">
        <v>1</v>
      </c>
      <c r="G64" s="12" t="s">
        <v>8</v>
      </c>
      <c r="H64" s="13">
        <v>26907</v>
      </c>
      <c r="I64" s="108">
        <v>80</v>
      </c>
      <c r="J64" s="59" t="s">
        <v>15</v>
      </c>
      <c r="K64" s="12" t="s">
        <v>10</v>
      </c>
      <c r="L64" s="10">
        <v>24.55</v>
      </c>
      <c r="M64" s="136"/>
      <c r="N64" s="145"/>
    </row>
    <row r="65" spans="4:14" ht="15.75" customHeight="1" x14ac:dyDescent="0.25">
      <c r="D65" s="142"/>
      <c r="E65" s="95" t="s">
        <v>22</v>
      </c>
      <c r="F65" s="8">
        <v>1</v>
      </c>
      <c r="G65" s="8" t="s">
        <v>8</v>
      </c>
      <c r="H65" s="9">
        <v>31545</v>
      </c>
      <c r="I65" s="104">
        <v>16.12</v>
      </c>
      <c r="J65" s="11" t="s">
        <v>12</v>
      </c>
      <c r="K65" s="8" t="s">
        <v>23</v>
      </c>
      <c r="L65" s="41">
        <v>14.62</v>
      </c>
      <c r="M65" s="136"/>
      <c r="N65" s="145"/>
    </row>
    <row r="66" spans="4:14" ht="31.5" x14ac:dyDescent="0.25">
      <c r="D66" s="142"/>
      <c r="E66" s="22" t="s">
        <v>24</v>
      </c>
      <c r="F66" s="12">
        <v>2</v>
      </c>
      <c r="G66" s="12" t="s">
        <v>8</v>
      </c>
      <c r="H66" s="13">
        <v>32261</v>
      </c>
      <c r="I66" s="100">
        <f>60.5/2</f>
        <v>30.25</v>
      </c>
      <c r="J66" s="15" t="s">
        <v>9</v>
      </c>
      <c r="K66" s="12" t="s">
        <v>13</v>
      </c>
      <c r="L66" s="42">
        <v>20.46</v>
      </c>
      <c r="M66" s="136"/>
      <c r="N66" s="145"/>
    </row>
    <row r="67" spans="4:14" ht="15.75" customHeight="1" x14ac:dyDescent="0.25">
      <c r="D67" s="142"/>
      <c r="E67" s="40" t="s">
        <v>30</v>
      </c>
      <c r="F67" s="37">
        <v>1.1000000000000001</v>
      </c>
      <c r="G67" s="12" t="s">
        <v>8</v>
      </c>
      <c r="H67" s="13">
        <v>31501</v>
      </c>
      <c r="I67" s="100">
        <v>39</v>
      </c>
      <c r="J67" s="15" t="s">
        <v>12</v>
      </c>
      <c r="K67" s="12" t="s">
        <v>23</v>
      </c>
      <c r="L67" s="42">
        <v>29.33</v>
      </c>
      <c r="M67" s="136"/>
      <c r="N67" s="145"/>
    </row>
    <row r="68" spans="4:14" ht="15.75" customHeight="1" x14ac:dyDescent="0.25">
      <c r="D68" s="142"/>
      <c r="E68" s="40" t="s">
        <v>25</v>
      </c>
      <c r="F68" s="37">
        <v>0.2</v>
      </c>
      <c r="G68" s="12" t="s">
        <v>8</v>
      </c>
      <c r="H68" s="13">
        <v>16423</v>
      </c>
      <c r="I68" s="100">
        <f>0.18*0.4*232.25</f>
        <v>16.721999999999998</v>
      </c>
      <c r="J68" s="15" t="s">
        <v>12</v>
      </c>
      <c r="K68" s="12" t="s">
        <v>10</v>
      </c>
      <c r="L68" s="42">
        <v>9.42</v>
      </c>
      <c r="M68" s="136"/>
      <c r="N68" s="145"/>
    </row>
    <row r="69" spans="4:14" ht="31.5" x14ac:dyDescent="0.25">
      <c r="D69" s="142"/>
      <c r="E69" s="40" t="s">
        <v>27</v>
      </c>
      <c r="F69" s="37">
        <v>0.5</v>
      </c>
      <c r="G69" s="12" t="s">
        <v>26</v>
      </c>
      <c r="H69" s="13">
        <v>31522</v>
      </c>
      <c r="I69" s="100">
        <v>29.89</v>
      </c>
      <c r="J69" s="15" t="s">
        <v>12</v>
      </c>
      <c r="K69" s="12" t="s">
        <v>28</v>
      </c>
      <c r="L69" s="42">
        <v>23.09</v>
      </c>
      <c r="M69" s="136"/>
      <c r="N69" s="145"/>
    </row>
    <row r="70" spans="4:14" ht="16.5" customHeight="1" thickBot="1" x14ac:dyDescent="0.3">
      <c r="D70" s="143"/>
      <c r="E70" s="52" t="s">
        <v>29</v>
      </c>
      <c r="F70" s="38">
        <v>0.5</v>
      </c>
      <c r="G70" s="16" t="s">
        <v>26</v>
      </c>
      <c r="H70" s="17">
        <v>29377</v>
      </c>
      <c r="I70" s="102">
        <v>47.86</v>
      </c>
      <c r="J70" s="19" t="s">
        <v>12</v>
      </c>
      <c r="K70" s="16" t="s">
        <v>13</v>
      </c>
      <c r="L70" s="44">
        <v>12.44</v>
      </c>
      <c r="M70" s="137"/>
      <c r="N70" s="146"/>
    </row>
    <row r="71" spans="4:14" ht="16.5" thickBot="1" x14ac:dyDescent="0.3">
      <c r="D71" s="49"/>
      <c r="E71" s="53"/>
      <c r="F71" s="32"/>
      <c r="G71" s="32"/>
      <c r="H71" s="33"/>
      <c r="I71" s="103"/>
      <c r="J71" s="35"/>
      <c r="K71" s="32"/>
      <c r="L71" s="34"/>
      <c r="N71" s="130"/>
    </row>
    <row r="72" spans="4:14" ht="15.75" customHeight="1" x14ac:dyDescent="0.25">
      <c r="D72" s="141" t="s">
        <v>49</v>
      </c>
      <c r="E72" s="94" t="s">
        <v>102</v>
      </c>
      <c r="F72" s="8">
        <v>0.15</v>
      </c>
      <c r="G72" s="8" t="s">
        <v>14</v>
      </c>
      <c r="H72" s="9">
        <v>24257</v>
      </c>
      <c r="I72" s="106">
        <v>10</v>
      </c>
      <c r="J72" s="11" t="s">
        <v>15</v>
      </c>
      <c r="K72" s="8" t="s">
        <v>10</v>
      </c>
      <c r="L72" s="10">
        <v>34.630000000000003</v>
      </c>
      <c r="M72" s="135">
        <f>SUM(L72:L79)</f>
        <v>154.88</v>
      </c>
      <c r="N72" s="144">
        <f>I72*1+I73*F73+I74*F74+I75*F75+I76*F76+I77*F77+I78*F78+I79*F79</f>
        <v>271.73939999999999</v>
      </c>
    </row>
    <row r="73" spans="4:14" ht="15.75" customHeight="1" x14ac:dyDescent="0.25">
      <c r="D73" s="142"/>
      <c r="E73" s="96" t="s">
        <v>97</v>
      </c>
      <c r="F73" s="12">
        <v>1</v>
      </c>
      <c r="G73" s="12" t="s">
        <v>8</v>
      </c>
      <c r="H73" s="13">
        <v>33496</v>
      </c>
      <c r="I73" s="108">
        <v>100</v>
      </c>
      <c r="J73" s="59" t="s">
        <v>9</v>
      </c>
      <c r="K73" s="12" t="s">
        <v>10</v>
      </c>
      <c r="L73" s="10">
        <v>10.89</v>
      </c>
      <c r="M73" s="136"/>
      <c r="N73" s="145"/>
    </row>
    <row r="74" spans="4:14" ht="15.75" customHeight="1" x14ac:dyDescent="0.25">
      <c r="D74" s="142"/>
      <c r="E74" s="51" t="s">
        <v>22</v>
      </c>
      <c r="F74" s="8">
        <v>1</v>
      </c>
      <c r="G74" s="8" t="s">
        <v>8</v>
      </c>
      <c r="H74" s="9">
        <v>31545</v>
      </c>
      <c r="I74" s="104">
        <v>16.12</v>
      </c>
      <c r="J74" s="11" t="s">
        <v>12</v>
      </c>
      <c r="K74" s="8" t="s">
        <v>23</v>
      </c>
      <c r="L74" s="41">
        <v>14.62</v>
      </c>
      <c r="M74" s="136"/>
      <c r="N74" s="145"/>
    </row>
    <row r="75" spans="4:14" ht="31.5" x14ac:dyDescent="0.25">
      <c r="D75" s="142"/>
      <c r="E75" s="22" t="s">
        <v>24</v>
      </c>
      <c r="F75" s="12">
        <v>2</v>
      </c>
      <c r="G75" s="12" t="s">
        <v>8</v>
      </c>
      <c r="H75" s="13">
        <v>32261</v>
      </c>
      <c r="I75" s="100">
        <f>60.5/2</f>
        <v>30.25</v>
      </c>
      <c r="J75" s="15" t="s">
        <v>9</v>
      </c>
      <c r="K75" s="12" t="s">
        <v>13</v>
      </c>
      <c r="L75" s="42">
        <v>20.46</v>
      </c>
      <c r="M75" s="136"/>
      <c r="N75" s="145"/>
    </row>
    <row r="76" spans="4:14" ht="15.75" customHeight="1" x14ac:dyDescent="0.25">
      <c r="D76" s="142"/>
      <c r="E76" s="40" t="s">
        <v>30</v>
      </c>
      <c r="F76" s="37">
        <v>1.1000000000000001</v>
      </c>
      <c r="G76" s="12" t="s">
        <v>8</v>
      </c>
      <c r="H76" s="13">
        <v>31501</v>
      </c>
      <c r="I76" s="100">
        <v>39</v>
      </c>
      <c r="J76" s="15" t="s">
        <v>12</v>
      </c>
      <c r="K76" s="12" t="s">
        <v>23</v>
      </c>
      <c r="L76" s="42">
        <v>29.33</v>
      </c>
      <c r="M76" s="136"/>
      <c r="N76" s="145"/>
    </row>
    <row r="77" spans="4:14" ht="15.75" customHeight="1" x14ac:dyDescent="0.25">
      <c r="D77" s="142"/>
      <c r="E77" s="40" t="s">
        <v>25</v>
      </c>
      <c r="F77" s="37">
        <v>0.2</v>
      </c>
      <c r="G77" s="12" t="s">
        <v>8</v>
      </c>
      <c r="H77" s="13">
        <v>16423</v>
      </c>
      <c r="I77" s="100">
        <f>0.18*0.4*232.25</f>
        <v>16.721999999999998</v>
      </c>
      <c r="J77" s="15" t="s">
        <v>12</v>
      </c>
      <c r="K77" s="12" t="s">
        <v>10</v>
      </c>
      <c r="L77" s="42">
        <v>9.42</v>
      </c>
      <c r="M77" s="136"/>
      <c r="N77" s="145"/>
    </row>
    <row r="78" spans="4:14" ht="31.5" x14ac:dyDescent="0.25">
      <c r="D78" s="142"/>
      <c r="E78" s="40" t="s">
        <v>27</v>
      </c>
      <c r="F78" s="37">
        <v>0.5</v>
      </c>
      <c r="G78" s="12" t="s">
        <v>26</v>
      </c>
      <c r="H78" s="13">
        <v>31522</v>
      </c>
      <c r="I78" s="100">
        <v>29.89</v>
      </c>
      <c r="J78" s="15" t="s">
        <v>12</v>
      </c>
      <c r="K78" s="12" t="s">
        <v>28</v>
      </c>
      <c r="L78" s="42">
        <v>23.09</v>
      </c>
      <c r="M78" s="136"/>
      <c r="N78" s="145"/>
    </row>
    <row r="79" spans="4:14" ht="16.5" customHeight="1" thickBot="1" x14ac:dyDescent="0.3">
      <c r="D79" s="143"/>
      <c r="E79" s="52" t="s">
        <v>29</v>
      </c>
      <c r="F79" s="38">
        <v>0.5</v>
      </c>
      <c r="G79" s="16" t="s">
        <v>26</v>
      </c>
      <c r="H79" s="17">
        <v>29377</v>
      </c>
      <c r="I79" s="102">
        <v>47.86</v>
      </c>
      <c r="J79" s="19" t="s">
        <v>12</v>
      </c>
      <c r="K79" s="16" t="s">
        <v>13</v>
      </c>
      <c r="L79" s="44">
        <v>12.44</v>
      </c>
      <c r="M79" s="137"/>
      <c r="N79" s="146"/>
    </row>
    <row r="85" spans="18:30" x14ac:dyDescent="0.25">
      <c r="T85" s="20"/>
      <c r="U85" s="20"/>
      <c r="V85" s="20"/>
      <c r="W85" s="20"/>
      <c r="X85" s="20"/>
      <c r="Y85" s="97"/>
      <c r="Z85" s="20"/>
      <c r="AA85" s="20"/>
      <c r="AB85" s="20"/>
      <c r="AC85" s="20"/>
      <c r="AD85" s="109"/>
    </row>
    <row r="86" spans="18:30" x14ac:dyDescent="0.25">
      <c r="T86" s="20"/>
      <c r="U86" s="20"/>
      <c r="V86" s="20"/>
      <c r="W86" s="20"/>
      <c r="X86" s="20"/>
      <c r="Y86" s="97"/>
      <c r="Z86" s="20"/>
      <c r="AA86" s="20"/>
      <c r="AB86" s="20"/>
      <c r="AC86" s="20"/>
      <c r="AD86" s="109"/>
    </row>
    <row r="87" spans="18:30" x14ac:dyDescent="0.25">
      <c r="R87" s="20"/>
      <c r="S87" s="20"/>
      <c r="T87" s="20"/>
      <c r="U87" s="20"/>
      <c r="V87" s="20"/>
      <c r="W87" s="20"/>
      <c r="X87" s="20"/>
      <c r="Y87" s="97"/>
      <c r="Z87" s="20"/>
      <c r="AA87" s="20"/>
      <c r="AB87" s="20"/>
      <c r="AC87" s="20"/>
      <c r="AD87" s="109"/>
    </row>
    <row r="88" spans="18:30" x14ac:dyDescent="0.25">
      <c r="R88" s="20"/>
      <c r="S88" s="20"/>
      <c r="T88" s="20"/>
      <c r="U88" s="20"/>
      <c r="V88" s="20"/>
      <c r="W88" s="20"/>
      <c r="X88" s="20"/>
      <c r="Y88" s="97"/>
      <c r="Z88" s="20"/>
      <c r="AA88" s="20"/>
      <c r="AB88" s="20"/>
      <c r="AC88" s="20"/>
      <c r="AD88" s="109"/>
    </row>
    <row r="89" spans="18:30" x14ac:dyDescent="0.25">
      <c r="R89" s="20"/>
      <c r="S89" s="20"/>
      <c r="T89" s="20"/>
      <c r="U89" s="20"/>
      <c r="V89" s="20"/>
      <c r="W89" s="20"/>
      <c r="X89" s="20"/>
      <c r="Y89" s="97"/>
      <c r="Z89" s="20"/>
      <c r="AA89" s="20"/>
      <c r="AB89" s="20"/>
      <c r="AC89" s="20"/>
      <c r="AD89" s="109"/>
    </row>
    <row r="90" spans="18:30" x14ac:dyDescent="0.25">
      <c r="R90" s="20"/>
      <c r="S90" s="20"/>
      <c r="T90" s="20"/>
      <c r="U90" s="20"/>
      <c r="V90" s="20"/>
      <c r="W90" s="20"/>
      <c r="X90" s="20"/>
      <c r="Y90" s="97"/>
      <c r="Z90" s="20"/>
      <c r="AA90" s="20"/>
      <c r="AB90" s="20"/>
      <c r="AC90" s="20"/>
      <c r="AD90" s="109"/>
    </row>
    <row r="91" spans="18:30" x14ac:dyDescent="0.25">
      <c r="R91" s="20"/>
      <c r="S91" s="20"/>
      <c r="T91" s="20"/>
      <c r="U91" s="20"/>
      <c r="V91" s="20"/>
      <c r="W91" s="97"/>
      <c r="X91" s="20"/>
      <c r="Y91" s="20"/>
      <c r="Z91" s="20"/>
      <c r="AA91" s="20"/>
      <c r="AB91" s="109"/>
    </row>
  </sheetData>
  <mergeCells count="27">
    <mergeCell ref="N72:N79"/>
    <mergeCell ref="N5:N11"/>
    <mergeCell ref="N13:N19"/>
    <mergeCell ref="N21:N27"/>
    <mergeCell ref="N29:N35"/>
    <mergeCell ref="N37:N43"/>
    <mergeCell ref="D45:D52"/>
    <mergeCell ref="N45:N52"/>
    <mergeCell ref="N54:N61"/>
    <mergeCell ref="N63:N70"/>
    <mergeCell ref="D54:D61"/>
    <mergeCell ref="M72:M79"/>
    <mergeCell ref="M5:M11"/>
    <mergeCell ref="M13:M19"/>
    <mergeCell ref="D5:D11"/>
    <mergeCell ref="D72:D79"/>
    <mergeCell ref="D13:D19"/>
    <mergeCell ref="D21:D27"/>
    <mergeCell ref="D29:D35"/>
    <mergeCell ref="M21:M27"/>
    <mergeCell ref="M29:M35"/>
    <mergeCell ref="M37:M43"/>
    <mergeCell ref="M45:M52"/>
    <mergeCell ref="M54:M61"/>
    <mergeCell ref="D63:D70"/>
    <mergeCell ref="M63:M70"/>
    <mergeCell ref="D37:D43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78894-B610-4ABA-B3A1-6867FF670939}">
  <dimension ref="C2:M26"/>
  <sheetViews>
    <sheetView zoomScale="70" zoomScaleNormal="70" workbookViewId="0">
      <selection activeCell="D19" sqref="D19"/>
    </sheetView>
  </sheetViews>
  <sheetFormatPr baseColWidth="10" defaultRowHeight="15" x14ac:dyDescent="0.25"/>
  <cols>
    <col min="3" max="3" width="15.85546875" customWidth="1"/>
    <col min="4" max="4" width="72.85546875" bestFit="1" customWidth="1"/>
    <col min="8" max="8" width="11.42578125" style="111"/>
    <col min="9" max="9" width="14" bestFit="1" customWidth="1"/>
    <col min="10" max="10" width="13" bestFit="1" customWidth="1"/>
    <col min="11" max="11" width="16" bestFit="1" customWidth="1"/>
  </cols>
  <sheetData>
    <row r="2" spans="3:13" ht="15.75" thickBot="1" x14ac:dyDescent="0.3"/>
    <row r="3" spans="3:13" ht="15.75" thickBot="1" x14ac:dyDescent="0.3">
      <c r="D3" s="1" t="s">
        <v>0</v>
      </c>
      <c r="E3" s="1" t="s">
        <v>1</v>
      </c>
      <c r="F3" s="2" t="s">
        <v>2</v>
      </c>
      <c r="G3" s="3" t="s">
        <v>3</v>
      </c>
      <c r="H3" s="110" t="s">
        <v>106</v>
      </c>
      <c r="I3" s="1" t="s">
        <v>4</v>
      </c>
      <c r="J3" s="2" t="s">
        <v>5</v>
      </c>
      <c r="K3" s="1" t="s">
        <v>6</v>
      </c>
      <c r="L3" s="1" t="s">
        <v>60</v>
      </c>
      <c r="M3" s="1" t="s">
        <v>44</v>
      </c>
    </row>
    <row r="4" spans="3:13" ht="15.75" customHeight="1" x14ac:dyDescent="0.25">
      <c r="C4" s="141" t="s">
        <v>59</v>
      </c>
      <c r="D4" s="63"/>
      <c r="E4" s="4"/>
      <c r="F4" s="4"/>
      <c r="G4" s="5"/>
      <c r="H4" s="121"/>
      <c r="I4" s="7"/>
      <c r="J4" s="4"/>
      <c r="K4" s="6"/>
      <c r="L4" s="147">
        <f>SUM(K4:K6)</f>
        <v>20.059999999999999</v>
      </c>
      <c r="M4" s="147"/>
    </row>
    <row r="5" spans="3:13" ht="15.75" x14ac:dyDescent="0.25">
      <c r="C5" s="142"/>
      <c r="D5" s="60" t="s">
        <v>58</v>
      </c>
      <c r="E5" s="12">
        <v>1</v>
      </c>
      <c r="F5" s="12" t="s">
        <v>8</v>
      </c>
      <c r="G5" s="13">
        <v>31031</v>
      </c>
      <c r="H5" s="116"/>
      <c r="I5" s="59" t="s">
        <v>9</v>
      </c>
      <c r="J5" s="12" t="s">
        <v>52</v>
      </c>
      <c r="K5" s="10">
        <v>20.059999999999999</v>
      </c>
      <c r="L5" s="148"/>
      <c r="M5" s="148"/>
    </row>
    <row r="6" spans="3:13" ht="16.5" thickBot="1" x14ac:dyDescent="0.3">
      <c r="C6" s="143"/>
      <c r="D6" s="58"/>
      <c r="E6" s="16"/>
      <c r="F6" s="16"/>
      <c r="G6" s="17"/>
      <c r="H6" s="117"/>
      <c r="I6" s="69"/>
      <c r="J6" s="16"/>
      <c r="K6" s="18"/>
      <c r="L6" s="149"/>
      <c r="M6" s="149"/>
    </row>
    <row r="7" spans="3:13" ht="18" thickBot="1" x14ac:dyDescent="0.3">
      <c r="C7" s="68"/>
      <c r="D7" s="67"/>
      <c r="E7" s="29"/>
      <c r="F7" s="29"/>
      <c r="G7" s="30"/>
      <c r="H7" s="118"/>
      <c r="I7" s="66"/>
      <c r="J7" s="29"/>
      <c r="K7" s="65"/>
      <c r="L7" s="64"/>
      <c r="M7" s="64"/>
    </row>
    <row r="8" spans="3:13" ht="15.75" x14ac:dyDescent="0.25">
      <c r="C8" s="141" t="s">
        <v>57</v>
      </c>
      <c r="D8" s="63"/>
      <c r="E8" s="4"/>
      <c r="F8" s="4"/>
      <c r="G8" s="5"/>
      <c r="H8" s="121"/>
      <c r="I8" s="7"/>
      <c r="J8" s="4"/>
      <c r="K8" s="6"/>
      <c r="L8" s="147">
        <f>SUM(K8:K10)</f>
        <v>14.63</v>
      </c>
      <c r="M8" s="147"/>
    </row>
    <row r="9" spans="3:13" ht="15.75" x14ac:dyDescent="0.25">
      <c r="C9" s="142"/>
      <c r="D9" s="60" t="s">
        <v>56</v>
      </c>
      <c r="E9" s="12">
        <v>1</v>
      </c>
      <c r="F9" s="12" t="s">
        <v>8</v>
      </c>
      <c r="G9" s="13">
        <v>12450</v>
      </c>
      <c r="H9" s="116"/>
      <c r="I9" s="59" t="s">
        <v>15</v>
      </c>
      <c r="J9" s="12" t="s">
        <v>13</v>
      </c>
      <c r="K9" s="14">
        <v>13.32</v>
      </c>
      <c r="L9" s="148"/>
      <c r="M9" s="148"/>
    </row>
    <row r="10" spans="3:13" ht="15.75" x14ac:dyDescent="0.25">
      <c r="C10" s="142"/>
      <c r="D10" s="60" t="s">
        <v>55</v>
      </c>
      <c r="E10" s="12">
        <v>1</v>
      </c>
      <c r="F10" s="12" t="s">
        <v>8</v>
      </c>
      <c r="G10" s="72">
        <v>34193</v>
      </c>
      <c r="H10" s="116"/>
      <c r="I10" s="59" t="s">
        <v>9</v>
      </c>
      <c r="J10" s="12" t="s">
        <v>13</v>
      </c>
      <c r="K10" s="26">
        <v>1.31</v>
      </c>
      <c r="L10" s="148"/>
      <c r="M10" s="148"/>
    </row>
    <row r="11" spans="3:13" ht="16.5" thickBot="1" x14ac:dyDescent="0.3">
      <c r="C11" s="143"/>
      <c r="D11" s="58"/>
      <c r="E11" s="16"/>
      <c r="F11" s="16"/>
      <c r="G11" s="17"/>
      <c r="H11" s="117"/>
      <c r="I11" s="71"/>
      <c r="J11" s="24"/>
      <c r="K11" s="26"/>
      <c r="L11" s="149"/>
      <c r="M11" s="149"/>
    </row>
    <row r="12" spans="3:13" ht="18" thickBot="1" x14ac:dyDescent="0.3">
      <c r="C12" s="68"/>
      <c r="D12" s="67"/>
      <c r="E12" s="29"/>
      <c r="F12" s="29"/>
      <c r="G12" s="30"/>
      <c r="H12" s="118"/>
      <c r="I12" s="70"/>
      <c r="J12" s="32"/>
      <c r="K12" s="34"/>
      <c r="L12" s="64"/>
      <c r="M12" s="64"/>
    </row>
    <row r="13" spans="3:13" ht="15.75" x14ac:dyDescent="0.25">
      <c r="C13" s="141" t="s">
        <v>54</v>
      </c>
      <c r="D13" s="63"/>
      <c r="E13" s="4"/>
      <c r="F13" s="4"/>
      <c r="G13" s="5"/>
      <c r="H13" s="121"/>
      <c r="I13" s="7"/>
      <c r="J13" s="4"/>
      <c r="K13" s="6"/>
      <c r="L13" s="147">
        <f>SUM(K13:K15)</f>
        <v>23.39</v>
      </c>
      <c r="M13" s="147"/>
    </row>
    <row r="14" spans="3:13" ht="15.75" x14ac:dyDescent="0.25">
      <c r="C14" s="142"/>
      <c r="D14" s="60" t="s">
        <v>53</v>
      </c>
      <c r="E14" s="12">
        <v>1</v>
      </c>
      <c r="F14" s="12" t="s">
        <v>8</v>
      </c>
      <c r="G14" s="13">
        <v>32391</v>
      </c>
      <c r="H14" s="116">
        <v>38.24</v>
      </c>
      <c r="I14" s="59" t="s">
        <v>15</v>
      </c>
      <c r="J14" s="12" t="s">
        <v>52</v>
      </c>
      <c r="K14" s="10">
        <v>23.39</v>
      </c>
      <c r="L14" s="148"/>
      <c r="M14" s="148"/>
    </row>
    <row r="15" spans="3:13" ht="16.5" thickBot="1" x14ac:dyDescent="0.3">
      <c r="C15" s="143"/>
      <c r="D15" s="58"/>
      <c r="E15" s="16"/>
      <c r="F15" s="16"/>
      <c r="G15" s="17"/>
      <c r="H15" s="117"/>
      <c r="I15" s="69"/>
      <c r="J15" s="16"/>
      <c r="K15" s="18"/>
      <c r="L15" s="149"/>
      <c r="M15" s="149"/>
    </row>
    <row r="16" spans="3:13" ht="18" thickBot="1" x14ac:dyDescent="0.3">
      <c r="C16" s="68"/>
      <c r="D16" s="67"/>
      <c r="E16" s="29"/>
      <c r="F16" s="29"/>
      <c r="G16" s="30"/>
      <c r="H16" s="118"/>
      <c r="I16" s="66"/>
      <c r="J16" s="29"/>
      <c r="K16" s="65"/>
      <c r="L16" s="64"/>
      <c r="M16" s="64"/>
    </row>
    <row r="17" spans="3:13" ht="15.75" x14ac:dyDescent="0.25">
      <c r="C17" s="141" t="s">
        <v>51</v>
      </c>
      <c r="D17" s="63"/>
      <c r="E17" s="4"/>
      <c r="F17" s="4"/>
      <c r="G17" s="5"/>
      <c r="H17" s="121"/>
      <c r="I17" s="61"/>
      <c r="J17" s="4"/>
      <c r="K17" s="6"/>
      <c r="L17" s="147">
        <f>SUM(K17:K19)</f>
        <v>26.84</v>
      </c>
      <c r="M17" s="147"/>
    </row>
    <row r="18" spans="3:13" ht="15.75" x14ac:dyDescent="0.25">
      <c r="C18" s="142"/>
      <c r="D18" s="60" t="s">
        <v>118</v>
      </c>
      <c r="E18" s="12">
        <v>1</v>
      </c>
      <c r="F18" s="12" t="s">
        <v>8</v>
      </c>
      <c r="G18" s="13">
        <v>34023</v>
      </c>
      <c r="H18" s="116"/>
      <c r="I18" s="59" t="s">
        <v>9</v>
      </c>
      <c r="J18" s="12" t="s">
        <v>28</v>
      </c>
      <c r="K18" s="14">
        <v>23.32</v>
      </c>
      <c r="L18" s="148"/>
      <c r="M18" s="148"/>
    </row>
    <row r="19" spans="3:13" ht="15.75" x14ac:dyDescent="0.25">
      <c r="C19" s="142"/>
      <c r="D19" s="60" t="s">
        <v>50</v>
      </c>
      <c r="E19" s="12">
        <v>1</v>
      </c>
      <c r="F19" s="12" t="s">
        <v>8</v>
      </c>
      <c r="G19" s="13">
        <v>34192</v>
      </c>
      <c r="H19" s="116"/>
      <c r="I19" s="59" t="s">
        <v>9</v>
      </c>
      <c r="J19" s="12" t="s">
        <v>13</v>
      </c>
      <c r="K19" s="26">
        <v>3.52</v>
      </c>
      <c r="L19" s="148"/>
      <c r="M19" s="148"/>
    </row>
    <row r="20" spans="3:13" ht="16.5" thickBot="1" x14ac:dyDescent="0.3">
      <c r="C20" s="143"/>
      <c r="D20" s="58"/>
      <c r="E20" s="16"/>
      <c r="F20" s="16"/>
      <c r="G20" s="17"/>
      <c r="H20" s="117"/>
      <c r="I20" s="57"/>
      <c r="J20" s="16"/>
      <c r="K20" s="18"/>
      <c r="L20" s="149"/>
      <c r="M20" s="149"/>
    </row>
    <row r="21" spans="3:13" ht="18" thickBot="1" x14ac:dyDescent="0.3">
      <c r="C21" s="68"/>
      <c r="D21" s="67"/>
      <c r="E21" s="29"/>
      <c r="F21" s="29"/>
      <c r="G21" s="30"/>
      <c r="H21" s="118"/>
      <c r="I21" s="70"/>
      <c r="J21" s="32"/>
      <c r="K21" s="34"/>
      <c r="L21" s="64"/>
      <c r="M21" s="64"/>
    </row>
    <row r="22" spans="3:13" ht="15.75" x14ac:dyDescent="0.25">
      <c r="C22" s="141" t="s">
        <v>90</v>
      </c>
      <c r="D22" s="63"/>
      <c r="E22" s="4"/>
      <c r="F22" s="4"/>
      <c r="G22" s="5"/>
      <c r="H22" s="121"/>
      <c r="I22" s="7"/>
      <c r="J22" s="4"/>
      <c r="K22" s="6"/>
      <c r="L22" s="147">
        <f>SUM(K22:K26)</f>
        <v>24.1</v>
      </c>
      <c r="M22" s="147"/>
    </row>
    <row r="23" spans="3:13" ht="15.75" x14ac:dyDescent="0.25">
      <c r="C23" s="142"/>
      <c r="D23" s="92" t="s">
        <v>92</v>
      </c>
      <c r="E23" s="8">
        <v>1</v>
      </c>
      <c r="F23" s="8" t="s">
        <v>8</v>
      </c>
      <c r="G23" s="9">
        <v>34191</v>
      </c>
      <c r="H23" s="119"/>
      <c r="I23" s="11" t="s">
        <v>9</v>
      </c>
      <c r="J23" s="8" t="s">
        <v>13</v>
      </c>
      <c r="K23" s="10">
        <v>1.57</v>
      </c>
      <c r="L23" s="148"/>
      <c r="M23" s="148"/>
    </row>
    <row r="24" spans="3:13" ht="15.75" x14ac:dyDescent="0.25">
      <c r="C24" s="142"/>
      <c r="D24" s="92" t="s">
        <v>93</v>
      </c>
      <c r="E24" s="8">
        <v>1</v>
      </c>
      <c r="F24" s="8" t="s">
        <v>8</v>
      </c>
      <c r="G24" s="9">
        <v>10741</v>
      </c>
      <c r="H24" s="119">
        <v>41.58</v>
      </c>
      <c r="I24" s="11" t="s">
        <v>9</v>
      </c>
      <c r="J24" s="8" t="s">
        <v>13</v>
      </c>
      <c r="K24" s="10">
        <v>2.5</v>
      </c>
      <c r="L24" s="148"/>
      <c r="M24" s="148"/>
    </row>
    <row r="25" spans="3:13" ht="15.75" x14ac:dyDescent="0.25">
      <c r="C25" s="142"/>
      <c r="D25" s="60" t="s">
        <v>91</v>
      </c>
      <c r="E25" s="12">
        <v>1</v>
      </c>
      <c r="F25" s="12" t="s">
        <v>8</v>
      </c>
      <c r="G25" s="13">
        <v>34003</v>
      </c>
      <c r="H25" s="116">
        <v>54.59</v>
      </c>
      <c r="I25" s="59" t="s">
        <v>9</v>
      </c>
      <c r="J25" s="12" t="s">
        <v>13</v>
      </c>
      <c r="K25" s="10">
        <v>20.03</v>
      </c>
      <c r="L25" s="148"/>
      <c r="M25" s="148"/>
    </row>
    <row r="26" spans="3:13" ht="16.5" thickBot="1" x14ac:dyDescent="0.3">
      <c r="C26" s="143"/>
      <c r="D26" s="58"/>
      <c r="E26" s="16"/>
      <c r="F26" s="16"/>
      <c r="G26" s="17"/>
      <c r="H26" s="117"/>
      <c r="I26" s="69"/>
      <c r="J26" s="16"/>
      <c r="K26" s="18"/>
      <c r="L26" s="149"/>
      <c r="M26" s="149"/>
    </row>
  </sheetData>
  <mergeCells count="15">
    <mergeCell ref="C22:C26"/>
    <mergeCell ref="L22:L26"/>
    <mergeCell ref="L4:L6"/>
    <mergeCell ref="L13:L15"/>
    <mergeCell ref="L8:L11"/>
    <mergeCell ref="L17:L20"/>
    <mergeCell ref="C8:C11"/>
    <mergeCell ref="C13:C15"/>
    <mergeCell ref="C4:C6"/>
    <mergeCell ref="C17:C20"/>
    <mergeCell ref="M4:M6"/>
    <mergeCell ref="M8:M11"/>
    <mergeCell ref="M13:M15"/>
    <mergeCell ref="M17:M20"/>
    <mergeCell ref="M22:M26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5E01-2B6E-4AD5-8F52-B159459F9279}">
  <dimension ref="C2:M37"/>
  <sheetViews>
    <sheetView tabSelected="1" zoomScale="70" zoomScaleNormal="70" workbookViewId="0">
      <selection activeCell="M39" sqref="M39"/>
    </sheetView>
  </sheetViews>
  <sheetFormatPr baseColWidth="10" defaultRowHeight="15" x14ac:dyDescent="0.25"/>
  <cols>
    <col min="3" max="3" width="19.5703125" customWidth="1"/>
    <col min="4" max="4" width="68.7109375" bestFit="1" customWidth="1"/>
    <col min="8" max="8" width="11.42578125" style="111"/>
    <col min="9" max="9" width="14" bestFit="1" customWidth="1"/>
    <col min="10" max="10" width="13" bestFit="1" customWidth="1"/>
    <col min="11" max="11" width="16" bestFit="1" customWidth="1"/>
    <col min="13" max="13" width="12.7109375" customWidth="1"/>
  </cols>
  <sheetData>
    <row r="2" spans="3:13" ht="15.75" thickBot="1" x14ac:dyDescent="0.3"/>
    <row r="3" spans="3:13" ht="15.75" thickBot="1" x14ac:dyDescent="0.3">
      <c r="D3" s="1" t="s">
        <v>0</v>
      </c>
      <c r="E3" s="1" t="s">
        <v>1</v>
      </c>
      <c r="F3" s="2" t="s">
        <v>2</v>
      </c>
      <c r="G3" s="3" t="s">
        <v>3</v>
      </c>
      <c r="H3" s="110" t="s">
        <v>106</v>
      </c>
      <c r="I3" s="1" t="s">
        <v>4</v>
      </c>
      <c r="J3" s="2" t="s">
        <v>5</v>
      </c>
      <c r="K3" s="1" t="s">
        <v>6</v>
      </c>
      <c r="L3" s="1" t="s">
        <v>71</v>
      </c>
      <c r="M3" s="1" t="s">
        <v>44</v>
      </c>
    </row>
    <row r="4" spans="3:13" ht="15.75" x14ac:dyDescent="0.25">
      <c r="C4" s="141" t="s">
        <v>114</v>
      </c>
      <c r="D4" s="78" t="s">
        <v>110</v>
      </c>
      <c r="E4" s="4">
        <v>1</v>
      </c>
      <c r="F4" s="4" t="s">
        <v>8</v>
      </c>
      <c r="G4" s="5">
        <v>28858</v>
      </c>
      <c r="H4" s="115">
        <v>157.37</v>
      </c>
      <c r="I4" s="56" t="s">
        <v>12</v>
      </c>
      <c r="J4" s="12" t="s">
        <v>10</v>
      </c>
      <c r="K4" s="6">
        <v>93.65</v>
      </c>
      <c r="L4" s="150">
        <f>SUM(K4:K6)</f>
        <v>104.30000000000001</v>
      </c>
      <c r="M4" s="150"/>
    </row>
    <row r="5" spans="3:13" ht="15.75" x14ac:dyDescent="0.25">
      <c r="C5" s="142"/>
      <c r="D5" s="60" t="s">
        <v>61</v>
      </c>
      <c r="E5" s="12">
        <v>1</v>
      </c>
      <c r="F5" s="12" t="s">
        <v>8</v>
      </c>
      <c r="G5" s="13">
        <v>26282</v>
      </c>
      <c r="H5" s="116"/>
      <c r="I5" s="59" t="s">
        <v>9</v>
      </c>
      <c r="J5" s="12" t="s">
        <v>13</v>
      </c>
      <c r="K5" s="14">
        <v>10.65</v>
      </c>
      <c r="L5" s="151"/>
      <c r="M5" s="151"/>
    </row>
    <row r="6" spans="3:13" ht="16.5" thickBot="1" x14ac:dyDescent="0.3">
      <c r="C6" s="143"/>
      <c r="D6" s="58"/>
      <c r="E6" s="16"/>
      <c r="F6" s="16"/>
      <c r="G6" s="17"/>
      <c r="H6" s="117"/>
      <c r="I6" s="71"/>
      <c r="J6" s="24"/>
      <c r="K6" s="26"/>
      <c r="L6" s="152"/>
      <c r="M6" s="152"/>
    </row>
    <row r="7" spans="3:13" ht="16.5" thickBot="1" x14ac:dyDescent="0.3">
      <c r="C7" s="68"/>
      <c r="D7" s="67"/>
      <c r="E7" s="29"/>
      <c r="F7" s="29"/>
      <c r="G7" s="30"/>
      <c r="H7" s="118"/>
      <c r="I7" s="70"/>
      <c r="J7" s="32"/>
      <c r="K7" s="34"/>
      <c r="L7" s="73"/>
      <c r="M7" s="73"/>
    </row>
    <row r="8" spans="3:13" ht="15.75" x14ac:dyDescent="0.25">
      <c r="C8" s="141" t="s">
        <v>70</v>
      </c>
      <c r="D8" s="63" t="s">
        <v>63</v>
      </c>
      <c r="E8" s="4">
        <v>1</v>
      </c>
      <c r="F8" s="4" t="s">
        <v>8</v>
      </c>
      <c r="G8" s="5">
        <v>33497</v>
      </c>
      <c r="H8" s="153">
        <v>163.13</v>
      </c>
      <c r="I8" s="7" t="s">
        <v>9</v>
      </c>
      <c r="J8" s="4" t="s">
        <v>10</v>
      </c>
      <c r="K8" s="6">
        <v>21.73</v>
      </c>
      <c r="L8" s="150">
        <f>SUM(K8:K14)</f>
        <v>49.099999999999994</v>
      </c>
      <c r="M8" s="150"/>
    </row>
    <row r="9" spans="3:13" ht="15.75" x14ac:dyDescent="0.25">
      <c r="C9" s="142"/>
      <c r="D9" t="s">
        <v>62</v>
      </c>
      <c r="E9" s="12">
        <v>0.11</v>
      </c>
      <c r="F9" s="12" t="s">
        <v>14</v>
      </c>
      <c r="G9" s="13">
        <v>12521</v>
      </c>
      <c r="H9" s="154"/>
      <c r="I9" s="59" t="s">
        <v>15</v>
      </c>
      <c r="J9" s="12" t="s">
        <v>10</v>
      </c>
      <c r="K9" s="14">
        <v>22.2</v>
      </c>
      <c r="L9" s="151"/>
      <c r="M9" s="151"/>
    </row>
    <row r="10" spans="3:13" ht="15.75" x14ac:dyDescent="0.25">
      <c r="C10" s="142"/>
      <c r="D10" s="60" t="s">
        <v>69</v>
      </c>
      <c r="E10" s="12">
        <v>1</v>
      </c>
      <c r="F10" s="12" t="s">
        <v>8</v>
      </c>
      <c r="G10" s="13">
        <v>32420</v>
      </c>
      <c r="H10" s="125">
        <v>18.21</v>
      </c>
      <c r="I10" s="126" t="s">
        <v>9</v>
      </c>
      <c r="J10" s="12" t="s">
        <v>13</v>
      </c>
      <c r="K10" s="26">
        <v>0.47</v>
      </c>
      <c r="L10" s="151"/>
      <c r="M10" s="151"/>
    </row>
    <row r="11" spans="3:13" ht="15.75" x14ac:dyDescent="0.25">
      <c r="C11" s="142"/>
      <c r="D11" s="77" t="s">
        <v>68</v>
      </c>
      <c r="E11" s="24">
        <v>1</v>
      </c>
      <c r="F11" s="24" t="s">
        <v>8</v>
      </c>
      <c r="G11" s="25">
        <v>33977</v>
      </c>
      <c r="H11" s="120"/>
      <c r="I11" s="59" t="s">
        <v>9</v>
      </c>
      <c r="J11" s="12" t="s">
        <v>13</v>
      </c>
      <c r="K11" s="26">
        <v>1.59</v>
      </c>
      <c r="L11" s="151"/>
      <c r="M11" s="151"/>
    </row>
    <row r="12" spans="3:13" ht="15.75" x14ac:dyDescent="0.25">
      <c r="C12" s="142"/>
      <c r="D12" s="77" t="s">
        <v>67</v>
      </c>
      <c r="E12" s="24">
        <v>1.66</v>
      </c>
      <c r="F12" s="24" t="s">
        <v>26</v>
      </c>
      <c r="G12" s="25">
        <v>33775</v>
      </c>
      <c r="H12" s="120"/>
      <c r="I12" s="59" t="s">
        <v>9</v>
      </c>
      <c r="J12" s="12" t="s">
        <v>13</v>
      </c>
      <c r="K12" s="26">
        <v>2.5499999999999998</v>
      </c>
      <c r="L12" s="151"/>
      <c r="M12" s="151"/>
    </row>
    <row r="13" spans="3:13" ht="15.75" x14ac:dyDescent="0.25">
      <c r="C13" s="142"/>
      <c r="D13" s="77" t="s">
        <v>66</v>
      </c>
      <c r="E13" s="24">
        <v>1</v>
      </c>
      <c r="F13" s="24" t="s">
        <v>26</v>
      </c>
      <c r="G13" s="25">
        <v>33778</v>
      </c>
      <c r="H13" s="120"/>
      <c r="I13" s="59" t="s">
        <v>9</v>
      </c>
      <c r="J13" s="12" t="s">
        <v>13</v>
      </c>
      <c r="K13" s="26">
        <v>1.19</v>
      </c>
      <c r="L13" s="151"/>
      <c r="M13" s="151"/>
    </row>
    <row r="14" spans="3:13" ht="16.5" thickBot="1" x14ac:dyDescent="0.3">
      <c r="C14" s="143"/>
      <c r="D14" s="58" t="s">
        <v>65</v>
      </c>
      <c r="E14" s="16">
        <v>1</v>
      </c>
      <c r="F14" s="16" t="s">
        <v>8</v>
      </c>
      <c r="G14" s="17">
        <v>29970</v>
      </c>
      <c r="H14" s="117"/>
      <c r="I14" s="71" t="s">
        <v>9</v>
      </c>
      <c r="J14" s="24" t="s">
        <v>13</v>
      </c>
      <c r="K14" s="26">
        <v>-0.63</v>
      </c>
      <c r="L14" s="152"/>
      <c r="M14" s="152"/>
    </row>
    <row r="15" spans="3:13" ht="16.5" thickBot="1" x14ac:dyDescent="0.3">
      <c r="C15" s="68"/>
      <c r="D15" s="67"/>
      <c r="E15" s="29"/>
      <c r="F15" s="29"/>
      <c r="G15" s="30"/>
      <c r="H15" s="118"/>
      <c r="I15" s="70"/>
      <c r="J15" s="32"/>
      <c r="K15" s="34"/>
      <c r="L15" s="73"/>
      <c r="M15" s="73"/>
    </row>
    <row r="16" spans="3:13" ht="15.75" x14ac:dyDescent="0.25">
      <c r="C16" s="141" t="s">
        <v>64</v>
      </c>
      <c r="D16" s="63" t="s">
        <v>63</v>
      </c>
      <c r="E16" s="4">
        <v>1</v>
      </c>
      <c r="F16" s="4" t="s">
        <v>8</v>
      </c>
      <c r="G16" s="5">
        <v>33497</v>
      </c>
      <c r="H16" s="121"/>
      <c r="I16" s="7" t="s">
        <v>9</v>
      </c>
      <c r="J16" s="4" t="s">
        <v>10</v>
      </c>
      <c r="K16" s="6">
        <v>21.73</v>
      </c>
      <c r="L16" s="150">
        <f>SUM(K16:K18)</f>
        <v>54.58</v>
      </c>
      <c r="M16" s="150"/>
    </row>
    <row r="17" spans="3:13" ht="15.75" x14ac:dyDescent="0.25">
      <c r="C17" s="142"/>
      <c r="D17" t="s">
        <v>62</v>
      </c>
      <c r="E17" s="12">
        <v>0.11</v>
      </c>
      <c r="F17" s="12" t="s">
        <v>14</v>
      </c>
      <c r="G17" s="13">
        <v>12521</v>
      </c>
      <c r="H17" s="116"/>
      <c r="I17" s="59" t="s">
        <v>15</v>
      </c>
      <c r="J17" s="12" t="s">
        <v>10</v>
      </c>
      <c r="K17" s="10">
        <v>22.2</v>
      </c>
      <c r="L17" s="151"/>
      <c r="M17" s="151"/>
    </row>
    <row r="18" spans="3:13" ht="16.5" thickBot="1" x14ac:dyDescent="0.3">
      <c r="C18" s="143"/>
      <c r="D18" s="58" t="s">
        <v>61</v>
      </c>
      <c r="E18" s="16">
        <v>1</v>
      </c>
      <c r="F18" s="16" t="s">
        <v>8</v>
      </c>
      <c r="G18" s="17">
        <v>26282</v>
      </c>
      <c r="H18" s="117"/>
      <c r="I18" s="69" t="s">
        <v>9</v>
      </c>
      <c r="J18" s="16" t="s">
        <v>13</v>
      </c>
      <c r="K18" s="18">
        <v>10.65</v>
      </c>
      <c r="L18" s="152"/>
      <c r="M18" s="152"/>
    </row>
    <row r="19" spans="3:13" ht="16.5" thickBot="1" x14ac:dyDescent="0.3">
      <c r="C19" s="68"/>
      <c r="D19" s="67"/>
      <c r="E19" s="29"/>
      <c r="F19" s="29"/>
      <c r="G19" s="30"/>
      <c r="H19" s="118"/>
      <c r="I19" s="70"/>
      <c r="J19" s="32"/>
      <c r="K19" s="34"/>
    </row>
    <row r="20" spans="3:13" ht="15.75" x14ac:dyDescent="0.25">
      <c r="C20" s="141" t="s">
        <v>113</v>
      </c>
      <c r="D20" s="78" t="s">
        <v>111</v>
      </c>
      <c r="E20" s="4">
        <v>0.2</v>
      </c>
      <c r="F20" s="4" t="s">
        <v>14</v>
      </c>
      <c r="G20" s="5" t="s">
        <v>112</v>
      </c>
      <c r="H20" s="115"/>
      <c r="I20" s="56"/>
      <c r="J20" s="4"/>
      <c r="K20" s="6">
        <v>29.01</v>
      </c>
      <c r="L20" s="150">
        <f>SUM(K20:K22)</f>
        <v>39.660000000000004</v>
      </c>
      <c r="M20" s="150"/>
    </row>
    <row r="21" spans="3:13" ht="15.75" x14ac:dyDescent="0.25">
      <c r="C21" s="142"/>
      <c r="D21" s="60" t="s">
        <v>61</v>
      </c>
      <c r="E21" s="12">
        <v>1</v>
      </c>
      <c r="F21" s="12" t="s">
        <v>8</v>
      </c>
      <c r="G21" s="13">
        <v>26282</v>
      </c>
      <c r="H21" s="116"/>
      <c r="I21" s="59" t="s">
        <v>9</v>
      </c>
      <c r="J21" s="12" t="s">
        <v>13</v>
      </c>
      <c r="K21" s="14">
        <v>10.65</v>
      </c>
      <c r="L21" s="151"/>
      <c r="M21" s="151"/>
    </row>
    <row r="22" spans="3:13" ht="16.5" thickBot="1" x14ac:dyDescent="0.3">
      <c r="C22" s="143"/>
      <c r="D22" s="58"/>
      <c r="E22" s="16"/>
      <c r="F22" s="16"/>
      <c r="G22" s="17"/>
      <c r="H22" s="117"/>
      <c r="I22" s="69"/>
      <c r="J22" s="16"/>
      <c r="K22" s="18"/>
      <c r="L22" s="152"/>
      <c r="M22" s="152"/>
    </row>
    <row r="23" spans="3:13" x14ac:dyDescent="0.25">
      <c r="L23" s="79">
        <f>K4</f>
        <v>93.65</v>
      </c>
    </row>
    <row r="24" spans="3:13" ht="15.75" customHeight="1" thickBot="1" x14ac:dyDescent="0.3">
      <c r="L24" s="79">
        <f>K5+K6</f>
        <v>10.65</v>
      </c>
    </row>
    <row r="25" spans="3:13" ht="15.75" x14ac:dyDescent="0.25">
      <c r="C25" s="141" t="s">
        <v>122</v>
      </c>
      <c r="D25" s="63" t="s">
        <v>63</v>
      </c>
      <c r="E25" s="4">
        <v>1</v>
      </c>
      <c r="F25" s="4" t="s">
        <v>8</v>
      </c>
      <c r="G25" s="5">
        <v>33497</v>
      </c>
      <c r="H25" s="153">
        <v>163.13</v>
      </c>
      <c r="I25" s="7" t="s">
        <v>9</v>
      </c>
      <c r="J25" s="4" t="s">
        <v>10</v>
      </c>
      <c r="K25" s="6">
        <v>21.73</v>
      </c>
      <c r="L25" s="150">
        <f>SUM(K25:K31)</f>
        <v>52.83</v>
      </c>
      <c r="M25" s="150"/>
    </row>
    <row r="26" spans="3:13" ht="15.75" x14ac:dyDescent="0.25">
      <c r="C26" s="142"/>
      <c r="D26" t="s">
        <v>62</v>
      </c>
      <c r="E26" s="12">
        <v>0.11</v>
      </c>
      <c r="F26" s="12" t="s">
        <v>14</v>
      </c>
      <c r="G26" s="13">
        <v>12521</v>
      </c>
      <c r="H26" s="154"/>
      <c r="I26" s="59" t="s">
        <v>15</v>
      </c>
      <c r="J26" s="12" t="s">
        <v>10</v>
      </c>
      <c r="K26" s="14">
        <v>22.2</v>
      </c>
      <c r="L26" s="151"/>
      <c r="M26" s="151"/>
    </row>
    <row r="27" spans="3:13" ht="15.75" x14ac:dyDescent="0.25">
      <c r="C27" s="142"/>
      <c r="D27" s="60"/>
      <c r="E27" s="12"/>
      <c r="F27" s="12"/>
      <c r="G27" s="13"/>
      <c r="H27" s="125"/>
      <c r="I27" s="126"/>
      <c r="J27" s="12"/>
      <c r="K27" s="26"/>
      <c r="L27" s="151"/>
      <c r="M27" s="151"/>
    </row>
    <row r="28" spans="3:13" ht="15.75" x14ac:dyDescent="0.25">
      <c r="C28" s="142"/>
      <c r="D28" s="77" t="s">
        <v>68</v>
      </c>
      <c r="E28" s="24">
        <v>1</v>
      </c>
      <c r="F28" s="24" t="s">
        <v>8</v>
      </c>
      <c r="G28" s="25">
        <v>34919</v>
      </c>
      <c r="H28" s="120"/>
      <c r="I28" s="59" t="s">
        <v>9</v>
      </c>
      <c r="J28" s="12" t="s">
        <v>13</v>
      </c>
      <c r="K28" s="26">
        <v>2.3199999999999998</v>
      </c>
      <c r="L28" s="151"/>
      <c r="M28" s="151"/>
    </row>
    <row r="29" spans="3:13" ht="15.75" x14ac:dyDescent="0.25">
      <c r="C29" s="142"/>
      <c r="D29" s="77" t="s">
        <v>67</v>
      </c>
      <c r="E29" s="24">
        <v>1.66</v>
      </c>
      <c r="F29" s="24" t="s">
        <v>26</v>
      </c>
      <c r="G29" s="25">
        <v>33775</v>
      </c>
      <c r="H29" s="120"/>
      <c r="I29" s="59" t="s">
        <v>9</v>
      </c>
      <c r="J29" s="12" t="s">
        <v>13</v>
      </c>
      <c r="K29" s="26">
        <v>2.5499999999999998</v>
      </c>
      <c r="L29" s="151"/>
      <c r="M29" s="151"/>
    </row>
    <row r="30" spans="3:13" ht="15.75" x14ac:dyDescent="0.25">
      <c r="C30" s="142"/>
      <c r="D30" s="77" t="s">
        <v>66</v>
      </c>
      <c r="E30" s="24">
        <v>1</v>
      </c>
      <c r="F30" s="24" t="s">
        <v>26</v>
      </c>
      <c r="G30" s="25">
        <v>33778</v>
      </c>
      <c r="H30" s="120"/>
      <c r="I30" s="59" t="s">
        <v>9</v>
      </c>
      <c r="J30" s="12" t="s">
        <v>13</v>
      </c>
      <c r="K30" s="26">
        <v>1.19</v>
      </c>
      <c r="L30" s="151"/>
      <c r="M30" s="151"/>
    </row>
    <row r="31" spans="3:13" ht="16.5" thickBot="1" x14ac:dyDescent="0.3">
      <c r="C31" s="143"/>
      <c r="D31" s="58" t="s">
        <v>123</v>
      </c>
      <c r="E31" s="16">
        <v>1</v>
      </c>
      <c r="F31" s="16" t="s">
        <v>8</v>
      </c>
      <c r="G31" s="17">
        <v>32441</v>
      </c>
      <c r="H31" s="117"/>
      <c r="I31" s="71" t="s">
        <v>9</v>
      </c>
      <c r="J31" s="24" t="s">
        <v>13</v>
      </c>
      <c r="K31" s="26">
        <v>2.84</v>
      </c>
      <c r="L31" s="152"/>
      <c r="M31" s="152"/>
    </row>
    <row r="32" spans="3:13" x14ac:dyDescent="0.25">
      <c r="L32" s="79"/>
    </row>
    <row r="33" spans="12:12" x14ac:dyDescent="0.25">
      <c r="L33" s="79"/>
    </row>
    <row r="34" spans="12:12" x14ac:dyDescent="0.25">
      <c r="L34" s="79"/>
    </row>
    <row r="35" spans="12:12" x14ac:dyDescent="0.25">
      <c r="L35" s="79">
        <f>K16+K17</f>
        <v>43.93</v>
      </c>
    </row>
    <row r="36" spans="12:12" x14ac:dyDescent="0.25">
      <c r="L36" s="79"/>
    </row>
    <row r="37" spans="12:12" x14ac:dyDescent="0.25">
      <c r="L37" s="79">
        <f>K18</f>
        <v>10.65</v>
      </c>
    </row>
  </sheetData>
  <mergeCells count="17">
    <mergeCell ref="C25:C31"/>
    <mergeCell ref="H25:H26"/>
    <mergeCell ref="L25:L31"/>
    <mergeCell ref="M25:M31"/>
    <mergeCell ref="C20:C22"/>
    <mergeCell ref="L20:L22"/>
    <mergeCell ref="M20:M22"/>
    <mergeCell ref="M4:M6"/>
    <mergeCell ref="M8:M14"/>
    <mergeCell ref="M16:M18"/>
    <mergeCell ref="C4:C6"/>
    <mergeCell ref="C8:C14"/>
    <mergeCell ref="C16:C18"/>
    <mergeCell ref="L4:L6"/>
    <mergeCell ref="L8:L14"/>
    <mergeCell ref="L16:L18"/>
    <mergeCell ref="H8:H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D894-0B8C-4A1C-A374-56B85E970CE7}">
  <dimension ref="C2:M17"/>
  <sheetViews>
    <sheetView zoomScale="70" zoomScaleNormal="70" workbookViewId="0">
      <selection activeCell="E17" sqref="E17"/>
    </sheetView>
  </sheetViews>
  <sheetFormatPr baseColWidth="10" defaultRowHeight="17.25" x14ac:dyDescent="0.3"/>
  <cols>
    <col min="3" max="3" width="20.7109375" customWidth="1"/>
    <col min="4" max="4" width="59.5703125" bestFit="1" customWidth="1"/>
    <col min="8" max="8" width="11.42578125" style="111"/>
    <col min="9" max="9" width="14" bestFit="1" customWidth="1"/>
    <col min="10" max="10" width="13" bestFit="1" customWidth="1"/>
    <col min="11" max="11" width="16" bestFit="1" customWidth="1"/>
    <col min="12" max="12" width="11.42578125" style="90"/>
    <col min="13" max="13" width="11.42578125" style="109"/>
  </cols>
  <sheetData>
    <row r="2" spans="3:13" ht="18" thickBot="1" x14ac:dyDescent="0.35"/>
    <row r="3" spans="3:13" ht="18" thickBot="1" x14ac:dyDescent="0.3">
      <c r="D3" s="1" t="s">
        <v>0</v>
      </c>
      <c r="E3" s="1" t="s">
        <v>1</v>
      </c>
      <c r="F3" s="2" t="s">
        <v>2</v>
      </c>
      <c r="G3" s="3" t="s">
        <v>3</v>
      </c>
      <c r="H3" s="110" t="s">
        <v>106</v>
      </c>
      <c r="I3" s="1" t="s">
        <v>4</v>
      </c>
      <c r="J3" s="2" t="s">
        <v>5</v>
      </c>
      <c r="K3" s="1" t="s">
        <v>6</v>
      </c>
      <c r="L3" s="91" t="s">
        <v>71</v>
      </c>
      <c r="M3" s="113" t="s">
        <v>44</v>
      </c>
    </row>
    <row r="4" spans="3:13" ht="31.5" customHeight="1" x14ac:dyDescent="0.25">
      <c r="C4" s="141" t="s">
        <v>79</v>
      </c>
      <c r="D4" s="22" t="s">
        <v>78</v>
      </c>
      <c r="E4" s="12">
        <v>1</v>
      </c>
      <c r="F4" s="12" t="s">
        <v>8</v>
      </c>
      <c r="G4" s="13">
        <v>30446</v>
      </c>
      <c r="H4" s="122">
        <v>133</v>
      </c>
      <c r="I4" s="59" t="s">
        <v>15</v>
      </c>
      <c r="J4" s="12" t="s">
        <v>13</v>
      </c>
      <c r="K4" s="6">
        <v>-8.44</v>
      </c>
      <c r="L4" s="147">
        <f>SUM(K4:K5)</f>
        <v>-9.74</v>
      </c>
      <c r="M4" s="155">
        <f>H4*E4+H5*E5</f>
        <v>222.81</v>
      </c>
    </row>
    <row r="5" spans="3:13" ht="30.75" thickBot="1" x14ac:dyDescent="0.3">
      <c r="C5" s="143"/>
      <c r="D5" s="84" t="s">
        <v>72</v>
      </c>
      <c r="E5" s="24">
        <v>1</v>
      </c>
      <c r="F5" s="24" t="s">
        <v>8</v>
      </c>
      <c r="G5" s="25">
        <v>27249</v>
      </c>
      <c r="H5" s="120">
        <v>89.81</v>
      </c>
      <c r="I5" s="71" t="s">
        <v>15</v>
      </c>
      <c r="J5" s="24" t="s">
        <v>10</v>
      </c>
      <c r="K5" s="26">
        <v>-1.3</v>
      </c>
      <c r="L5" s="149"/>
      <c r="M5" s="156"/>
    </row>
    <row r="6" spans="3:13" ht="18" thickBot="1" x14ac:dyDescent="0.3">
      <c r="C6" s="85"/>
      <c r="D6" s="86"/>
      <c r="E6" s="32"/>
      <c r="F6" s="32"/>
      <c r="G6" s="33"/>
      <c r="H6" s="123"/>
      <c r="I6" s="87"/>
      <c r="J6" s="32"/>
      <c r="K6" s="34"/>
      <c r="L6" s="64"/>
    </row>
    <row r="7" spans="3:13" ht="15.75" customHeight="1" x14ac:dyDescent="0.25">
      <c r="C7" s="141" t="s">
        <v>77</v>
      </c>
      <c r="D7" s="63" t="s">
        <v>76</v>
      </c>
      <c r="E7" s="4">
        <v>1</v>
      </c>
      <c r="F7" s="4" t="s">
        <v>8</v>
      </c>
      <c r="G7" s="5">
        <v>29317</v>
      </c>
      <c r="H7" s="121"/>
      <c r="I7" s="7" t="s">
        <v>15</v>
      </c>
      <c r="J7" s="4" t="s">
        <v>10</v>
      </c>
      <c r="K7" s="6">
        <v>17.72</v>
      </c>
      <c r="L7" s="147">
        <f xml:space="preserve"> SUM(K7:K8)</f>
        <v>23.27</v>
      </c>
      <c r="M7" s="155">
        <f>H7*E7+H8*E8</f>
        <v>0</v>
      </c>
    </row>
    <row r="8" spans="3:13" ht="16.5" customHeight="1" thickBot="1" x14ac:dyDescent="0.3">
      <c r="C8" s="143"/>
      <c r="D8" s="83" t="s">
        <v>75</v>
      </c>
      <c r="E8" s="24">
        <v>1</v>
      </c>
      <c r="F8" s="24" t="s">
        <v>8</v>
      </c>
      <c r="G8" s="25">
        <v>32984</v>
      </c>
      <c r="H8" s="120"/>
      <c r="I8" s="71" t="s">
        <v>15</v>
      </c>
      <c r="J8" s="24" t="s">
        <v>13</v>
      </c>
      <c r="K8" s="26">
        <v>5.55</v>
      </c>
      <c r="L8" s="149"/>
      <c r="M8" s="156"/>
    </row>
    <row r="9" spans="3:13" ht="18" thickBot="1" x14ac:dyDescent="0.35">
      <c r="C9" s="85"/>
      <c r="D9" s="88"/>
      <c r="E9" s="32"/>
      <c r="F9" s="32"/>
      <c r="G9" s="33"/>
      <c r="H9" s="123"/>
      <c r="I9" s="89"/>
      <c r="J9" s="32"/>
      <c r="K9" s="34"/>
    </row>
    <row r="10" spans="3:13" ht="15.75" customHeight="1" x14ac:dyDescent="0.25">
      <c r="C10" s="141" t="s">
        <v>74</v>
      </c>
      <c r="D10" s="31" t="s">
        <v>73</v>
      </c>
      <c r="E10" s="4">
        <v>1</v>
      </c>
      <c r="F10" s="4" t="s">
        <v>8</v>
      </c>
      <c r="G10" s="5">
        <v>29904</v>
      </c>
      <c r="H10" s="115">
        <v>88.49</v>
      </c>
      <c r="I10" s="56" t="s">
        <v>9</v>
      </c>
      <c r="J10" s="4" t="s">
        <v>10</v>
      </c>
      <c r="K10" s="6">
        <v>14.78</v>
      </c>
      <c r="L10" s="147">
        <f>SUM(K10:K12)</f>
        <v>14.37</v>
      </c>
      <c r="M10" s="155">
        <f>H10*E10+H11*E11+H12*E12</f>
        <v>190.6</v>
      </c>
    </row>
    <row r="11" spans="3:13" ht="15.75" customHeight="1" x14ac:dyDescent="0.25">
      <c r="C11" s="142"/>
      <c r="D11" s="82" t="s">
        <v>11</v>
      </c>
      <c r="E11" s="76">
        <v>0.5</v>
      </c>
      <c r="F11" s="76" t="s">
        <v>8</v>
      </c>
      <c r="G11" s="75">
        <v>28049</v>
      </c>
      <c r="H11" s="124">
        <v>24.6</v>
      </c>
      <c r="I11" s="81" t="s">
        <v>12</v>
      </c>
      <c r="J11" s="76" t="s">
        <v>13</v>
      </c>
      <c r="K11" s="74">
        <v>0.89</v>
      </c>
      <c r="L11" s="148"/>
      <c r="M11" s="157"/>
    </row>
    <row r="12" spans="3:13" ht="30.75" thickBot="1" x14ac:dyDescent="0.3">
      <c r="C12" s="143"/>
      <c r="D12" s="80" t="s">
        <v>72</v>
      </c>
      <c r="E12" s="16">
        <v>1</v>
      </c>
      <c r="F12" s="16" t="s">
        <v>8</v>
      </c>
      <c r="G12" s="17">
        <v>27249</v>
      </c>
      <c r="H12" s="117">
        <v>89.81</v>
      </c>
      <c r="I12" s="69" t="s">
        <v>15</v>
      </c>
      <c r="J12" s="16" t="s">
        <v>10</v>
      </c>
      <c r="K12" s="18">
        <v>-1.3</v>
      </c>
      <c r="L12" s="149"/>
      <c r="M12" s="156"/>
    </row>
    <row r="13" spans="3:13" ht="18" thickBot="1" x14ac:dyDescent="0.3">
      <c r="C13" s="85"/>
      <c r="D13" s="86"/>
      <c r="E13" s="32"/>
      <c r="F13" s="32"/>
      <c r="G13" s="33"/>
      <c r="H13" s="123"/>
      <c r="I13" s="87"/>
      <c r="J13" s="32"/>
      <c r="K13" s="34"/>
      <c r="L13" s="64"/>
    </row>
    <row r="14" spans="3:13" ht="15.75" x14ac:dyDescent="0.25">
      <c r="C14" s="141" t="s">
        <v>104</v>
      </c>
      <c r="D14" s="63" t="s">
        <v>105</v>
      </c>
      <c r="E14" s="4">
        <v>1</v>
      </c>
      <c r="F14" s="4" t="s">
        <v>8</v>
      </c>
      <c r="G14" s="5">
        <v>33030</v>
      </c>
      <c r="H14" s="121"/>
      <c r="I14" s="7" t="s">
        <v>9</v>
      </c>
      <c r="J14" s="4" t="s">
        <v>10</v>
      </c>
      <c r="K14" s="6">
        <v>21.64</v>
      </c>
      <c r="L14" s="147">
        <f xml:space="preserve"> SUM(K14:K15)</f>
        <v>27.19</v>
      </c>
      <c r="M14" s="155">
        <f>H14*E14+H15*E15</f>
        <v>0</v>
      </c>
    </row>
    <row r="15" spans="3:13" ht="16.5" thickBot="1" x14ac:dyDescent="0.3">
      <c r="C15" s="143"/>
      <c r="D15" s="28" t="s">
        <v>75</v>
      </c>
      <c r="E15" s="16">
        <v>1</v>
      </c>
      <c r="F15" s="16" t="s">
        <v>8</v>
      </c>
      <c r="G15" s="17">
        <v>32984</v>
      </c>
      <c r="H15" s="117"/>
      <c r="I15" s="69" t="s">
        <v>15</v>
      </c>
      <c r="J15" s="16" t="s">
        <v>13</v>
      </c>
      <c r="K15" s="18">
        <v>5.55</v>
      </c>
      <c r="L15" s="149"/>
      <c r="M15" s="156"/>
    </row>
    <row r="17" spans="5:5" x14ac:dyDescent="0.3">
      <c r="E17" s="114"/>
    </row>
  </sheetData>
  <mergeCells count="12">
    <mergeCell ref="C14:C15"/>
    <mergeCell ref="L14:L15"/>
    <mergeCell ref="M4:M5"/>
    <mergeCell ref="M7:M8"/>
    <mergeCell ref="M10:M12"/>
    <mergeCell ref="M14:M15"/>
    <mergeCell ref="C4:C5"/>
    <mergeCell ref="C7:C8"/>
    <mergeCell ref="C10:C12"/>
    <mergeCell ref="L4:L5"/>
    <mergeCell ref="L10:L12"/>
    <mergeCell ref="L7:L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7E39-6F91-4766-9E1B-BE132E40B12B}">
  <dimension ref="C2:V33"/>
  <sheetViews>
    <sheetView zoomScale="70" zoomScaleNormal="70" workbookViewId="0">
      <selection activeCell="H35" sqref="G35:H35"/>
    </sheetView>
  </sheetViews>
  <sheetFormatPr baseColWidth="10" defaultRowHeight="17.25" x14ac:dyDescent="0.3"/>
  <cols>
    <col min="3" max="3" width="15.5703125" customWidth="1"/>
    <col min="4" max="4" width="67.7109375" customWidth="1"/>
    <col min="9" max="9" width="14" bestFit="1" customWidth="1"/>
    <col min="10" max="10" width="13" bestFit="1" customWidth="1"/>
    <col min="11" max="11" width="16" bestFit="1" customWidth="1"/>
    <col min="12" max="12" width="11.42578125" style="90"/>
  </cols>
  <sheetData>
    <row r="2" spans="3:13" ht="18" thickBot="1" x14ac:dyDescent="0.35"/>
    <row r="3" spans="3:13" ht="18" thickBot="1" x14ac:dyDescent="0.3">
      <c r="D3" s="1" t="s">
        <v>0</v>
      </c>
      <c r="E3" s="1" t="s">
        <v>1</v>
      </c>
      <c r="F3" s="2" t="s">
        <v>2</v>
      </c>
      <c r="G3" s="3" t="s">
        <v>3</v>
      </c>
      <c r="H3" s="1" t="s">
        <v>106</v>
      </c>
      <c r="I3" s="1" t="s">
        <v>4</v>
      </c>
      <c r="J3" s="2" t="s">
        <v>5</v>
      </c>
      <c r="K3" s="1" t="s">
        <v>6</v>
      </c>
      <c r="L3" s="91" t="s">
        <v>71</v>
      </c>
      <c r="M3" s="91" t="s">
        <v>44</v>
      </c>
    </row>
    <row r="4" spans="3:13" ht="15.75" x14ac:dyDescent="0.25">
      <c r="C4" s="141" t="s">
        <v>88</v>
      </c>
      <c r="D4" s="78"/>
      <c r="E4" s="4"/>
      <c r="F4" s="4"/>
      <c r="G4" s="5"/>
      <c r="H4" s="6"/>
      <c r="I4" s="56"/>
      <c r="J4" s="12"/>
      <c r="K4" s="6"/>
      <c r="L4" s="147">
        <f>SUM(K4:K6)</f>
        <v>95.55</v>
      </c>
      <c r="M4" s="147"/>
    </row>
    <row r="5" spans="3:13" ht="31.5" x14ac:dyDescent="0.25">
      <c r="C5" s="142"/>
      <c r="D5" s="22" t="s">
        <v>87</v>
      </c>
      <c r="E5" s="12">
        <v>1</v>
      </c>
      <c r="F5" s="12" t="s">
        <v>8</v>
      </c>
      <c r="G5" s="13">
        <v>34127</v>
      </c>
      <c r="H5" s="14"/>
      <c r="I5" s="59" t="s">
        <v>80</v>
      </c>
      <c r="J5" s="12" t="s">
        <v>23</v>
      </c>
      <c r="K5" s="14">
        <v>95.55</v>
      </c>
      <c r="L5" s="148"/>
      <c r="M5" s="148"/>
    </row>
    <row r="6" spans="3:13" ht="16.5" thickBot="1" x14ac:dyDescent="0.3">
      <c r="C6" s="143"/>
      <c r="D6" s="58"/>
      <c r="E6" s="16"/>
      <c r="F6" s="16"/>
      <c r="G6" s="17"/>
      <c r="H6" s="18"/>
      <c r="I6" s="71"/>
      <c r="J6" s="24"/>
      <c r="K6" s="26"/>
      <c r="L6" s="149"/>
      <c r="M6" s="149"/>
    </row>
    <row r="7" spans="3:13" ht="18" thickBot="1" x14ac:dyDescent="0.3">
      <c r="C7" s="68"/>
      <c r="D7" s="67"/>
      <c r="E7" s="29"/>
      <c r="F7" s="29"/>
      <c r="G7" s="30"/>
      <c r="H7" s="65"/>
      <c r="I7" s="70"/>
      <c r="J7" s="32"/>
      <c r="K7" s="34"/>
      <c r="L7" s="64"/>
      <c r="M7" s="64"/>
    </row>
    <row r="8" spans="3:13" ht="15.75" x14ac:dyDescent="0.25">
      <c r="C8" s="141" t="s">
        <v>86</v>
      </c>
      <c r="D8" s="63"/>
      <c r="E8" s="4"/>
      <c r="F8" s="4"/>
      <c r="G8" s="5"/>
      <c r="H8" s="62"/>
      <c r="I8" s="7"/>
      <c r="J8" s="4"/>
      <c r="K8" s="6"/>
      <c r="L8" s="147">
        <f>SUM(K8:K10)</f>
        <v>120.09</v>
      </c>
      <c r="M8" s="147"/>
    </row>
    <row r="9" spans="3:13" ht="15.75" x14ac:dyDescent="0.25">
      <c r="C9" s="142"/>
      <c r="D9" s="60" t="s">
        <v>85</v>
      </c>
      <c r="E9" s="12">
        <v>1</v>
      </c>
      <c r="F9" s="12" t="s">
        <v>8</v>
      </c>
      <c r="G9" s="13">
        <v>10883</v>
      </c>
      <c r="H9" s="14"/>
      <c r="I9" s="59" t="s">
        <v>80</v>
      </c>
      <c r="J9" s="12" t="s">
        <v>23</v>
      </c>
      <c r="K9" s="14">
        <v>120.09</v>
      </c>
      <c r="L9" s="148"/>
      <c r="M9" s="148"/>
    </row>
    <row r="10" spans="3:13" ht="16.5" thickBot="1" x14ac:dyDescent="0.3">
      <c r="C10" s="142"/>
      <c r="D10" s="77"/>
      <c r="E10" s="24"/>
      <c r="F10" s="24"/>
      <c r="G10" s="25"/>
      <c r="H10" s="26"/>
      <c r="I10" s="59"/>
      <c r="J10" s="12"/>
      <c r="K10" s="26"/>
      <c r="L10" s="149"/>
      <c r="M10" s="149"/>
    </row>
    <row r="11" spans="3:13" ht="18" thickBot="1" x14ac:dyDescent="0.35">
      <c r="C11" s="85"/>
      <c r="D11" s="86"/>
      <c r="E11" s="32"/>
      <c r="F11" s="32"/>
      <c r="G11" s="33"/>
      <c r="H11" s="34"/>
      <c r="I11" s="70"/>
      <c r="J11" s="32"/>
      <c r="K11" s="34"/>
      <c r="M11" s="90"/>
    </row>
    <row r="12" spans="3:13" ht="15.75" x14ac:dyDescent="0.25">
      <c r="C12" s="141" t="s">
        <v>84</v>
      </c>
      <c r="D12" s="63"/>
      <c r="E12" s="4"/>
      <c r="F12" s="4"/>
      <c r="G12" s="5"/>
      <c r="H12" s="62"/>
      <c r="I12" s="7"/>
      <c r="J12" s="4"/>
      <c r="K12" s="6"/>
      <c r="L12" s="147">
        <f>SUM(K12:K14)</f>
        <v>71.87</v>
      </c>
      <c r="M12" s="147"/>
    </row>
    <row r="13" spans="3:13" ht="31.5" x14ac:dyDescent="0.25">
      <c r="C13" s="142"/>
      <c r="D13" s="22" t="s">
        <v>83</v>
      </c>
      <c r="E13" s="12">
        <v>1</v>
      </c>
      <c r="F13" s="12" t="s">
        <v>8</v>
      </c>
      <c r="G13" s="13">
        <v>30583</v>
      </c>
      <c r="H13" s="14"/>
      <c r="I13" s="59" t="s">
        <v>80</v>
      </c>
      <c r="J13" s="12" t="s">
        <v>23</v>
      </c>
      <c r="K13" s="10">
        <v>71.87</v>
      </c>
      <c r="L13" s="148"/>
      <c r="M13" s="148"/>
    </row>
    <row r="14" spans="3:13" ht="16.5" thickBot="1" x14ac:dyDescent="0.3">
      <c r="C14" s="143"/>
      <c r="D14" s="58"/>
      <c r="E14" s="16"/>
      <c r="F14" s="16"/>
      <c r="G14" s="17"/>
      <c r="H14" s="18"/>
      <c r="I14" s="69"/>
      <c r="J14" s="16"/>
      <c r="K14" s="18"/>
      <c r="L14" s="149"/>
      <c r="M14" s="149"/>
    </row>
    <row r="15" spans="3:13" ht="18" thickBot="1" x14ac:dyDescent="0.35">
      <c r="C15" s="85"/>
      <c r="D15" s="86"/>
      <c r="E15" s="32"/>
      <c r="F15" s="32"/>
      <c r="G15" s="33"/>
      <c r="H15" s="34"/>
      <c r="I15" s="70"/>
      <c r="J15" s="32"/>
      <c r="K15" s="34"/>
      <c r="M15" s="90"/>
    </row>
    <row r="16" spans="3:13" ht="15.75" x14ac:dyDescent="0.25">
      <c r="C16" s="141" t="s">
        <v>82</v>
      </c>
      <c r="D16" s="63"/>
      <c r="E16" s="4"/>
      <c r="F16" s="4"/>
      <c r="G16" s="5"/>
      <c r="H16" s="62"/>
      <c r="I16" s="7"/>
      <c r="J16" s="4"/>
      <c r="K16" s="6"/>
      <c r="L16" s="147">
        <f>SUM(K16:K18)</f>
        <v>94.63</v>
      </c>
      <c r="M16" s="147"/>
    </row>
    <row r="17" spans="3:22" ht="31.5" x14ac:dyDescent="0.25">
      <c r="C17" s="142"/>
      <c r="D17" s="22" t="s">
        <v>81</v>
      </c>
      <c r="E17" s="12">
        <v>1</v>
      </c>
      <c r="F17" s="12" t="s">
        <v>8</v>
      </c>
      <c r="G17" s="13">
        <v>27157</v>
      </c>
      <c r="H17" s="14"/>
      <c r="I17" s="59" t="s">
        <v>80</v>
      </c>
      <c r="J17" s="12" t="s">
        <v>23</v>
      </c>
      <c r="K17" s="10">
        <v>94.63</v>
      </c>
      <c r="L17" s="148"/>
      <c r="M17" s="148"/>
    </row>
    <row r="18" spans="3:22" ht="16.5" thickBot="1" x14ac:dyDescent="0.3">
      <c r="C18" s="143"/>
      <c r="D18" s="58"/>
      <c r="E18" s="16"/>
      <c r="F18" s="16"/>
      <c r="G18" s="17"/>
      <c r="H18" s="18"/>
      <c r="I18" s="69"/>
      <c r="J18" s="16"/>
      <c r="K18" s="18"/>
      <c r="L18" s="149"/>
      <c r="M18" s="149"/>
    </row>
    <row r="19" spans="3:22" ht="18" thickBot="1" x14ac:dyDescent="0.3">
      <c r="C19" s="68"/>
      <c r="D19" s="67"/>
      <c r="E19" s="29"/>
      <c r="F19" s="29"/>
      <c r="G19" s="30"/>
      <c r="H19" s="65"/>
      <c r="I19" s="70"/>
      <c r="J19" s="32"/>
      <c r="K19" s="34"/>
      <c r="L19" s="64"/>
      <c r="M19" s="64"/>
    </row>
    <row r="20" spans="3:22" ht="15.75" x14ac:dyDescent="0.25">
      <c r="C20" s="141" t="s">
        <v>117</v>
      </c>
      <c r="D20" s="63"/>
      <c r="E20" s="4"/>
      <c r="F20" s="4"/>
      <c r="G20" s="5"/>
      <c r="H20" s="62"/>
      <c r="I20" s="7"/>
      <c r="J20" s="4"/>
      <c r="K20" s="6"/>
      <c r="L20" s="147">
        <f>SUM(K20:K22)</f>
        <v>91.86</v>
      </c>
      <c r="M20" s="147"/>
    </row>
    <row r="21" spans="3:22" ht="15.75" x14ac:dyDescent="0.25">
      <c r="C21" s="142"/>
      <c r="D21" s="60" t="s">
        <v>116</v>
      </c>
      <c r="E21" s="12">
        <v>1</v>
      </c>
      <c r="F21" s="12" t="s">
        <v>8</v>
      </c>
      <c r="G21" s="13">
        <v>27066</v>
      </c>
      <c r="H21" s="14"/>
      <c r="I21" s="59" t="s">
        <v>80</v>
      </c>
      <c r="J21" s="12" t="s">
        <v>23</v>
      </c>
      <c r="K21" s="14">
        <v>91.86</v>
      </c>
      <c r="L21" s="148"/>
      <c r="M21" s="148"/>
    </row>
    <row r="22" spans="3:22" ht="16.5" thickBot="1" x14ac:dyDescent="0.3">
      <c r="C22" s="143"/>
      <c r="D22" s="132"/>
      <c r="E22" s="16"/>
      <c r="F22" s="16"/>
      <c r="G22" s="17"/>
      <c r="H22" s="18"/>
      <c r="I22" s="69"/>
      <c r="J22" s="16"/>
      <c r="K22" s="18"/>
      <c r="L22" s="149"/>
      <c r="M22" s="149"/>
    </row>
    <row r="29" spans="3:22" x14ac:dyDescent="0.3">
      <c r="V29" s="90"/>
    </row>
    <row r="30" spans="3:22" x14ac:dyDescent="0.3">
      <c r="V30" s="90"/>
    </row>
    <row r="31" spans="3:22" x14ac:dyDescent="0.3">
      <c r="K31" s="90"/>
      <c r="L31"/>
      <c r="V31" s="90"/>
    </row>
    <row r="32" spans="3:22" x14ac:dyDescent="0.3">
      <c r="K32" s="90"/>
      <c r="L32"/>
    </row>
    <row r="33" spans="11:12" x14ac:dyDescent="0.3">
      <c r="K33" s="90"/>
      <c r="L33"/>
    </row>
  </sheetData>
  <mergeCells count="15">
    <mergeCell ref="C20:C22"/>
    <mergeCell ref="L20:L22"/>
    <mergeCell ref="M20:M22"/>
    <mergeCell ref="M4:M6"/>
    <mergeCell ref="M8:M10"/>
    <mergeCell ref="M12:M14"/>
    <mergeCell ref="M16:M18"/>
    <mergeCell ref="C16:C18"/>
    <mergeCell ref="L16:L18"/>
    <mergeCell ref="C4:C6"/>
    <mergeCell ref="C8:C10"/>
    <mergeCell ref="C12:C14"/>
    <mergeCell ref="L4:L6"/>
    <mergeCell ref="L8:L10"/>
    <mergeCell ref="L12:L14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DEA1-47B9-42F6-91CE-7679381A0E6C}">
  <dimension ref="C2:M24"/>
  <sheetViews>
    <sheetView topLeftCell="B1" zoomScale="70" zoomScaleNormal="70" workbookViewId="0">
      <selection activeCell="U28" sqref="U28"/>
    </sheetView>
  </sheetViews>
  <sheetFormatPr baseColWidth="10" defaultRowHeight="15" x14ac:dyDescent="0.25"/>
  <cols>
    <col min="3" max="3" width="15.28515625" customWidth="1"/>
    <col min="4" max="4" width="78.140625" customWidth="1"/>
    <col min="8" max="8" width="11.42578125" style="109"/>
    <col min="9" max="9" width="14" bestFit="1" customWidth="1"/>
    <col min="10" max="10" width="13" bestFit="1" customWidth="1"/>
    <col min="11" max="11" width="16" bestFit="1" customWidth="1"/>
  </cols>
  <sheetData>
    <row r="2" spans="3:13" ht="15.75" thickBot="1" x14ac:dyDescent="0.3"/>
    <row r="3" spans="3:13" ht="15.75" thickBot="1" x14ac:dyDescent="0.3">
      <c r="D3" s="1" t="s">
        <v>0</v>
      </c>
      <c r="E3" s="1" t="s">
        <v>1</v>
      </c>
      <c r="F3" s="2" t="s">
        <v>2</v>
      </c>
      <c r="G3" s="3" t="s">
        <v>3</v>
      </c>
      <c r="H3" s="110" t="s">
        <v>106</v>
      </c>
      <c r="I3" s="1" t="s">
        <v>4</v>
      </c>
      <c r="J3" s="2" t="s">
        <v>5</v>
      </c>
      <c r="K3" s="1" t="s">
        <v>6</v>
      </c>
      <c r="L3" s="1" t="s">
        <v>71</v>
      </c>
      <c r="M3" s="1" t="s">
        <v>44</v>
      </c>
    </row>
    <row r="4" spans="3:13" ht="15.75" x14ac:dyDescent="0.25">
      <c r="C4" s="141" t="s">
        <v>108</v>
      </c>
      <c r="D4" s="78"/>
      <c r="E4" s="4"/>
      <c r="F4" s="4"/>
      <c r="G4" s="5"/>
      <c r="H4" s="115"/>
      <c r="I4" s="56"/>
      <c r="J4" s="12"/>
      <c r="K4" s="6"/>
      <c r="L4" s="150">
        <f>SUM(K4:K6)</f>
        <v>51.7</v>
      </c>
      <c r="M4" s="150"/>
    </row>
    <row r="5" spans="3:13" ht="15.75" x14ac:dyDescent="0.25">
      <c r="C5" s="142"/>
      <c r="D5" s="60" t="s">
        <v>96</v>
      </c>
      <c r="E5" s="12">
        <v>1</v>
      </c>
      <c r="F5" s="12" t="s">
        <v>8</v>
      </c>
      <c r="G5" s="13">
        <v>12454</v>
      </c>
      <c r="H5" s="116">
        <v>128.72999999999999</v>
      </c>
      <c r="I5" s="59" t="s">
        <v>15</v>
      </c>
      <c r="J5" s="12" t="s">
        <v>10</v>
      </c>
      <c r="K5" s="14">
        <v>51.7</v>
      </c>
      <c r="L5" s="151"/>
      <c r="M5" s="151"/>
    </row>
    <row r="6" spans="3:13" ht="16.5" thickBot="1" x14ac:dyDescent="0.3">
      <c r="C6" s="143"/>
      <c r="D6" s="58"/>
      <c r="E6" s="16"/>
      <c r="F6" s="16"/>
      <c r="G6" s="17"/>
      <c r="H6" s="117"/>
      <c r="I6" s="71"/>
      <c r="J6" s="24"/>
      <c r="K6" s="26"/>
      <c r="L6" s="152"/>
      <c r="M6" s="152"/>
    </row>
    <row r="7" spans="3:13" ht="16.5" thickBot="1" x14ac:dyDescent="0.3">
      <c r="C7" s="68"/>
      <c r="D7" s="67"/>
      <c r="E7" s="29"/>
      <c r="F7" s="29"/>
      <c r="G7" s="30"/>
      <c r="H7" s="118"/>
      <c r="I7" s="70"/>
      <c r="J7" s="32"/>
      <c r="K7" s="34"/>
      <c r="L7" s="73"/>
      <c r="M7" s="73"/>
    </row>
    <row r="8" spans="3:13" ht="15.75" x14ac:dyDescent="0.25">
      <c r="C8" s="141" t="s">
        <v>107</v>
      </c>
      <c r="D8" s="78"/>
      <c r="E8" s="4"/>
      <c r="F8" s="4"/>
      <c r="G8" s="5"/>
      <c r="H8" s="115"/>
      <c r="I8" s="56"/>
      <c r="J8" s="12"/>
      <c r="K8" s="6"/>
      <c r="L8" s="150">
        <v>40.44</v>
      </c>
      <c r="M8" s="150"/>
    </row>
    <row r="9" spans="3:13" ht="15.75" x14ac:dyDescent="0.25">
      <c r="C9" s="142"/>
      <c r="D9" s="22" t="s">
        <v>109</v>
      </c>
      <c r="E9" s="12">
        <v>1</v>
      </c>
      <c r="F9" s="12" t="s">
        <v>8</v>
      </c>
      <c r="G9" s="13">
        <v>32753</v>
      </c>
      <c r="H9" s="116">
        <v>128.72999999999999</v>
      </c>
      <c r="I9" s="59" t="s">
        <v>15</v>
      </c>
      <c r="J9" s="12" t="s">
        <v>10</v>
      </c>
      <c r="K9" s="14">
        <v>51.7</v>
      </c>
      <c r="L9" s="151"/>
      <c r="M9" s="151"/>
    </row>
    <row r="10" spans="3:13" ht="16.5" thickBot="1" x14ac:dyDescent="0.3">
      <c r="C10" s="143"/>
      <c r="D10" s="58"/>
      <c r="E10" s="16"/>
      <c r="F10" s="16"/>
      <c r="G10" s="17"/>
      <c r="H10" s="117"/>
      <c r="I10" s="71"/>
      <c r="J10" s="24"/>
      <c r="K10" s="26"/>
      <c r="L10" s="152"/>
      <c r="M10" s="152"/>
    </row>
    <row r="11" spans="3:13" ht="16.5" thickBot="1" x14ac:dyDescent="0.3">
      <c r="C11" s="68"/>
      <c r="D11" s="67"/>
      <c r="E11" s="29"/>
      <c r="F11" s="29"/>
      <c r="G11" s="30"/>
      <c r="H11" s="118"/>
      <c r="I11" s="70"/>
      <c r="J11" s="32"/>
      <c r="K11" s="34"/>
      <c r="L11" s="73"/>
      <c r="M11" s="73"/>
    </row>
    <row r="12" spans="3:13" ht="15.75" x14ac:dyDescent="0.25">
      <c r="C12" s="141" t="s">
        <v>94</v>
      </c>
      <c r="D12" s="63"/>
      <c r="E12" s="4"/>
      <c r="F12" s="4"/>
      <c r="G12" s="5"/>
      <c r="H12" s="121"/>
      <c r="I12" s="7"/>
      <c r="J12" s="4"/>
      <c r="K12" s="6"/>
      <c r="L12" s="150">
        <f>SUM(K12:K19)</f>
        <v>5.9800000000000013</v>
      </c>
      <c r="M12" s="150"/>
    </row>
    <row r="13" spans="3:13" ht="15.75" x14ac:dyDescent="0.25">
      <c r="C13" s="142"/>
      <c r="D13" s="60" t="s">
        <v>56</v>
      </c>
      <c r="E13" s="12">
        <v>1</v>
      </c>
      <c r="F13" s="12" t="s">
        <v>8</v>
      </c>
      <c r="G13" s="13">
        <v>12450</v>
      </c>
      <c r="H13" s="116"/>
      <c r="I13" s="59" t="s">
        <v>15</v>
      </c>
      <c r="J13" s="12" t="s">
        <v>13</v>
      </c>
      <c r="K13" s="14">
        <v>13.32</v>
      </c>
      <c r="L13" s="151"/>
      <c r="M13" s="151"/>
    </row>
    <row r="14" spans="3:13" ht="15.75" x14ac:dyDescent="0.25">
      <c r="C14" s="142"/>
      <c r="D14" s="60" t="s">
        <v>55</v>
      </c>
      <c r="E14" s="12">
        <v>1</v>
      </c>
      <c r="F14" s="12" t="s">
        <v>8</v>
      </c>
      <c r="G14" s="72">
        <v>34193</v>
      </c>
      <c r="H14" s="116"/>
      <c r="I14" s="59" t="s">
        <v>9</v>
      </c>
      <c r="J14" s="12" t="s">
        <v>13</v>
      </c>
      <c r="K14" s="26">
        <v>1.31</v>
      </c>
      <c r="L14" s="151"/>
      <c r="M14" s="151"/>
    </row>
    <row r="15" spans="3:13" ht="47.25" x14ac:dyDescent="0.25">
      <c r="C15" s="142"/>
      <c r="D15" s="23" t="s">
        <v>98</v>
      </c>
      <c r="E15" s="24">
        <v>1</v>
      </c>
      <c r="F15" s="24" t="s">
        <v>8</v>
      </c>
      <c r="G15" s="25">
        <v>29075</v>
      </c>
      <c r="H15" s="120"/>
      <c r="I15" s="59" t="s">
        <v>15</v>
      </c>
      <c r="J15" s="12" t="s">
        <v>10</v>
      </c>
      <c r="K15" s="26">
        <v>-7.17</v>
      </c>
      <c r="L15" s="151"/>
      <c r="M15" s="151"/>
    </row>
    <row r="16" spans="3:13" ht="15.75" x14ac:dyDescent="0.25">
      <c r="C16" s="142"/>
      <c r="D16" s="77" t="s">
        <v>99</v>
      </c>
      <c r="E16" s="24">
        <v>1.9800000000000002E-2</v>
      </c>
      <c r="F16" s="24" t="s">
        <v>14</v>
      </c>
      <c r="G16" s="25">
        <v>30452</v>
      </c>
      <c r="H16" s="120"/>
      <c r="I16" s="59" t="s">
        <v>15</v>
      </c>
      <c r="J16" s="12" t="s">
        <v>10</v>
      </c>
      <c r="K16" s="26">
        <v>-6.06</v>
      </c>
      <c r="L16" s="151"/>
      <c r="M16" s="151"/>
    </row>
    <row r="17" spans="3:13" ht="15.75" x14ac:dyDescent="0.25">
      <c r="C17" s="142"/>
      <c r="D17" s="77" t="s">
        <v>100</v>
      </c>
      <c r="E17" s="24">
        <v>2</v>
      </c>
      <c r="F17" s="24" t="s">
        <v>8</v>
      </c>
      <c r="G17" s="25">
        <v>33977</v>
      </c>
      <c r="H17" s="120"/>
      <c r="I17" s="59" t="s">
        <v>9</v>
      </c>
      <c r="J17" s="12" t="s">
        <v>13</v>
      </c>
      <c r="K17" s="26">
        <v>3.17</v>
      </c>
      <c r="L17" s="151"/>
      <c r="M17" s="151"/>
    </row>
    <row r="18" spans="3:13" ht="15.75" x14ac:dyDescent="0.25">
      <c r="C18" s="142"/>
      <c r="D18" s="23" t="s">
        <v>101</v>
      </c>
      <c r="E18" s="24">
        <v>1</v>
      </c>
      <c r="F18" s="24" t="s">
        <v>8</v>
      </c>
      <c r="G18" s="25">
        <v>32442</v>
      </c>
      <c r="H18" s="120"/>
      <c r="I18" s="59" t="s">
        <v>9</v>
      </c>
      <c r="J18" s="12" t="s">
        <v>13</v>
      </c>
      <c r="K18" s="26">
        <v>1.41</v>
      </c>
      <c r="L18" s="151"/>
      <c r="M18" s="151"/>
    </row>
    <row r="19" spans="3:13" ht="16.5" thickBot="1" x14ac:dyDescent="0.3">
      <c r="C19" s="143"/>
      <c r="D19" s="58"/>
      <c r="E19" s="16"/>
      <c r="F19" s="16"/>
      <c r="G19" s="17"/>
      <c r="H19" s="117"/>
      <c r="I19" s="71"/>
      <c r="J19" s="24"/>
      <c r="K19" s="26"/>
      <c r="L19" s="152"/>
      <c r="M19" s="152"/>
    </row>
    <row r="20" spans="3:13" ht="16.5" thickBot="1" x14ac:dyDescent="0.3">
      <c r="C20" s="68"/>
      <c r="D20" s="67"/>
      <c r="E20" s="29"/>
      <c r="F20" s="29"/>
      <c r="G20" s="30"/>
      <c r="H20" s="118"/>
      <c r="I20" s="70"/>
      <c r="J20" s="32"/>
      <c r="K20" s="34"/>
      <c r="L20" s="73"/>
      <c r="M20" s="73"/>
    </row>
    <row r="21" spans="3:13" ht="15.75" x14ac:dyDescent="0.25">
      <c r="C21" s="141" t="s">
        <v>95</v>
      </c>
      <c r="D21" s="63"/>
      <c r="E21" s="4"/>
      <c r="F21" s="4"/>
      <c r="G21" s="5"/>
      <c r="H21" s="121"/>
      <c r="I21" s="7"/>
      <c r="J21" s="4"/>
      <c r="K21" s="6"/>
      <c r="L21" s="150">
        <f>SUM(K21:K24)</f>
        <v>45.52</v>
      </c>
      <c r="M21" s="150"/>
    </row>
    <row r="22" spans="3:13" ht="15.75" x14ac:dyDescent="0.25">
      <c r="C22" s="142"/>
      <c r="D22" s="93" t="s">
        <v>102</v>
      </c>
      <c r="E22" s="8">
        <v>0.15</v>
      </c>
      <c r="F22" s="8" t="s">
        <v>14</v>
      </c>
      <c r="G22" s="9">
        <v>24257</v>
      </c>
      <c r="H22" s="158">
        <v>110</v>
      </c>
      <c r="I22" s="11" t="s">
        <v>15</v>
      </c>
      <c r="J22" s="8" t="s">
        <v>10</v>
      </c>
      <c r="K22" s="10">
        <v>34.630000000000003</v>
      </c>
      <c r="L22" s="151"/>
      <c r="M22" s="151"/>
    </row>
    <row r="23" spans="3:13" ht="15.75" x14ac:dyDescent="0.25">
      <c r="C23" s="142"/>
      <c r="D23" s="72" t="s">
        <v>97</v>
      </c>
      <c r="E23" s="12">
        <v>1</v>
      </c>
      <c r="F23" s="12" t="s">
        <v>8</v>
      </c>
      <c r="G23" s="13">
        <v>33496</v>
      </c>
      <c r="H23" s="154"/>
      <c r="I23" s="59" t="s">
        <v>9</v>
      </c>
      <c r="J23" s="12" t="s">
        <v>10</v>
      </c>
      <c r="K23" s="10">
        <v>10.89</v>
      </c>
      <c r="L23" s="151"/>
      <c r="M23" s="151"/>
    </row>
    <row r="24" spans="3:13" ht="16.5" thickBot="1" x14ac:dyDescent="0.3">
      <c r="C24" s="143"/>
      <c r="D24" s="58"/>
      <c r="E24" s="16"/>
      <c r="F24" s="16"/>
      <c r="G24" s="17"/>
      <c r="H24" s="117"/>
      <c r="I24" s="69"/>
      <c r="J24" s="16"/>
      <c r="K24" s="18"/>
      <c r="L24" s="152"/>
      <c r="M24" s="152"/>
    </row>
  </sheetData>
  <mergeCells count="13">
    <mergeCell ref="M4:M6"/>
    <mergeCell ref="M12:M19"/>
    <mergeCell ref="M21:M24"/>
    <mergeCell ref="C4:C6"/>
    <mergeCell ref="L4:L6"/>
    <mergeCell ref="C12:C19"/>
    <mergeCell ref="L12:L19"/>
    <mergeCell ref="C21:C24"/>
    <mergeCell ref="L21:L24"/>
    <mergeCell ref="H22:H23"/>
    <mergeCell ref="C8:C10"/>
    <mergeCell ref="L8:L10"/>
    <mergeCell ref="M8:M10"/>
  </mergeCells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Présentation</vt:lpstr>
      <vt:lpstr>Toitures</vt:lpstr>
      <vt:lpstr>Revêtements de sols</vt:lpstr>
      <vt:lpstr>Façades</vt:lpstr>
      <vt:lpstr>MOB</vt:lpstr>
      <vt:lpstr>Menuiseries extérieures</vt:lpstr>
      <vt:lpstr>Planchers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MAGNIER</dc:creator>
  <cp:lastModifiedBy>Julie RUAULT</cp:lastModifiedBy>
  <dcterms:created xsi:type="dcterms:W3CDTF">2015-06-05T18:17:20Z</dcterms:created>
  <dcterms:modified xsi:type="dcterms:W3CDTF">2024-03-19T10:44:12Z</dcterms:modified>
</cp:coreProperties>
</file>