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467\Desktop\"/>
    </mc:Choice>
  </mc:AlternateContent>
  <xr:revisionPtr revIDLastSave="0" documentId="13_ncr:1_{1C68C78B-A6A6-422F-B542-4D97C2E3F6AC}" xr6:coauthVersionLast="47" xr6:coauthVersionMax="47" xr10:uidLastSave="{00000000-0000-0000-0000-000000000000}"/>
  <bookViews>
    <workbookView xWindow="4208" yWindow="2062" windowWidth="17280" windowHeight="998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1" l="1"/>
  <c r="B46" i="1"/>
  <c r="B45" i="1" a="1"/>
  <c r="B45" i="1" s="1"/>
  <c r="D45" i="1" s="1"/>
  <c r="I41" i="1"/>
  <c r="H41" i="1"/>
  <c r="G41" i="1"/>
  <c r="F41" i="1"/>
  <c r="E41" i="1"/>
  <c r="D41" i="1"/>
  <c r="C41" i="1"/>
  <c r="B41" i="1"/>
  <c r="B37" i="1" a="1"/>
  <c r="B37" i="1" s="1"/>
  <c r="D37" i="1" s="1"/>
  <c r="C33" i="1"/>
  <c r="D33" i="1"/>
  <c r="E33" i="1"/>
  <c r="F33" i="1"/>
  <c r="G33" i="1"/>
  <c r="H33" i="1"/>
  <c r="I33" i="1"/>
  <c r="B33" i="1"/>
  <c r="B14" i="1"/>
  <c r="D14" i="1" s="1"/>
  <c r="D29" i="1"/>
  <c r="D13" i="1"/>
  <c r="D10" i="1"/>
  <c r="D9" i="1"/>
  <c r="D8" i="1"/>
  <c r="D7" i="1"/>
  <c r="D4" i="1"/>
  <c r="D5" i="1"/>
  <c r="D6" i="1"/>
  <c r="D3" i="1"/>
  <c r="I22" i="1"/>
  <c r="I21" i="1"/>
  <c r="I18" i="1"/>
  <c r="I17" i="1"/>
  <c r="I43" i="1"/>
  <c r="H43" i="1"/>
  <c r="G43" i="1"/>
  <c r="F43" i="1"/>
  <c r="E43" i="1"/>
  <c r="D43" i="1"/>
  <c r="C43" i="1"/>
  <c r="B43" i="1"/>
  <c r="C35" i="1"/>
  <c r="D35" i="1"/>
  <c r="E35" i="1"/>
  <c r="F35" i="1"/>
  <c r="G35" i="1"/>
  <c r="H35" i="1"/>
  <c r="I35" i="1"/>
  <c r="B35" i="1"/>
  <c r="B28" i="1"/>
  <c r="H22" i="1"/>
  <c r="H21" i="1"/>
  <c r="H18" i="1"/>
  <c r="H17" i="1"/>
  <c r="B12" i="1"/>
  <c r="B11" i="1"/>
  <c r="B24" i="1" l="1"/>
  <c r="D24" i="1"/>
  <c r="D19" i="1"/>
  <c r="F19" i="1"/>
  <c r="D15" i="1"/>
  <c r="B23" i="1" s="1"/>
  <c r="F15" i="1"/>
  <c r="D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<sst xmlns="http://schemas.openxmlformats.org/spreadsheetml/2006/main" count="71" uniqueCount="56">
  <si>
    <t>铝环对中心轴的转动惯量</t>
    <phoneticPr fontId="1" type="noConversion"/>
  </si>
  <si>
    <t>有铝环时</t>
    <phoneticPr fontId="1" type="noConversion"/>
  </si>
  <si>
    <r>
      <rPr>
        <sz val="11"/>
        <color theme="1"/>
        <rFont val="等线"/>
        <family val="1"/>
        <charset val="134"/>
      </rPr>
      <t>θ</t>
    </r>
    <r>
      <rPr>
        <vertAlign val="subscript"/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1"/>
      </rPr>
      <t>/rad</t>
    </r>
    <phoneticPr fontId="1" type="noConversion"/>
  </si>
  <si>
    <r>
      <rPr>
        <sz val="11"/>
        <color theme="1"/>
        <rFont val="等线"/>
        <family val="1"/>
        <charset val="134"/>
      </rPr>
      <t>θ</t>
    </r>
    <r>
      <rPr>
        <vertAlign val="sub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1"/>
      </rPr>
      <t>/rad</t>
    </r>
    <phoneticPr fontId="1" type="noConversion"/>
  </si>
  <si>
    <r>
      <t>铝环m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/g</t>
    </r>
    <phoneticPr fontId="1" type="noConversion"/>
  </si>
  <si>
    <t>序号</t>
    <phoneticPr fontId="1" type="noConversion"/>
  </si>
  <si>
    <t>无铝环时</t>
    <phoneticPr fontId="1" type="noConversion"/>
  </si>
  <si>
    <t>aver β</t>
    <phoneticPr fontId="1" type="noConversion"/>
  </si>
  <si>
    <t>铝盘对中心轴的转动惯量</t>
    <phoneticPr fontId="1" type="noConversion"/>
  </si>
  <si>
    <t>有铝盘时</t>
    <phoneticPr fontId="1" type="noConversion"/>
  </si>
  <si>
    <r>
      <t>铝盘m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/g</t>
    </r>
    <phoneticPr fontId="1" type="noConversion"/>
  </si>
  <si>
    <r>
      <t>ω</t>
    </r>
    <r>
      <rPr>
        <vertAlign val="subscript"/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1"/>
      </rPr>
      <t>/(rad·s</t>
    </r>
    <r>
      <rPr>
        <vertAlign val="superscript"/>
        <sz val="11"/>
        <color theme="1"/>
        <rFont val="等线"/>
        <family val="3"/>
        <charset val="134"/>
      </rPr>
      <t>-1</t>
    </r>
    <r>
      <rPr>
        <sz val="11"/>
        <color theme="1"/>
        <rFont val="等线"/>
        <family val="1"/>
      </rPr>
      <t>)</t>
    </r>
    <phoneticPr fontId="1" type="noConversion"/>
  </si>
  <si>
    <r>
      <t>θ</t>
    </r>
    <r>
      <rPr>
        <sz val="11"/>
        <color theme="1"/>
        <rFont val="等线"/>
        <family val="1"/>
      </rPr>
      <t>/rad</t>
    </r>
    <phoneticPr fontId="1" type="noConversion"/>
  </si>
  <si>
    <t>m/g</t>
    <phoneticPr fontId="1" type="noConversion"/>
  </si>
  <si>
    <t>t/s</t>
    <phoneticPr fontId="1" type="noConversion"/>
  </si>
  <si>
    <t>无铝盘时</t>
    <phoneticPr fontId="1" type="noConversion"/>
  </si>
  <si>
    <r>
      <t>(1/t</t>
    </r>
    <r>
      <rPr>
        <vertAlign val="super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1"/>
      </rPr>
      <t>)/s</t>
    </r>
    <r>
      <rPr>
        <vertAlign val="superscript"/>
        <sz val="11"/>
        <color theme="1"/>
        <rFont val="等线"/>
        <family val="3"/>
        <charset val="134"/>
      </rPr>
      <t>-2</t>
    </r>
    <phoneticPr fontId="1" type="noConversion"/>
  </si>
  <si>
    <r>
      <t>β</t>
    </r>
    <r>
      <rPr>
        <sz val="11"/>
        <color theme="1"/>
        <rFont val="等线"/>
        <family val="1"/>
      </rPr>
      <t>/(rad·s</t>
    </r>
    <r>
      <rPr>
        <vertAlign val="superscript"/>
        <sz val="11"/>
        <color theme="1"/>
        <rFont val="等线"/>
        <family val="3"/>
        <charset val="134"/>
      </rPr>
      <t>-2</t>
    </r>
    <r>
      <rPr>
        <sz val="11"/>
        <color theme="1"/>
        <rFont val="等线"/>
        <family val="3"/>
        <charset val="134"/>
      </rPr>
      <t>)</t>
    </r>
    <phoneticPr fontId="1" type="noConversion"/>
  </si>
  <si>
    <r>
      <t>β'</t>
    </r>
    <r>
      <rPr>
        <sz val="11"/>
        <color theme="1"/>
        <rFont val="等线"/>
        <family val="1"/>
      </rPr>
      <t>/(rad·s</t>
    </r>
    <r>
      <rPr>
        <vertAlign val="superscript"/>
        <sz val="11"/>
        <color theme="1"/>
        <rFont val="等线"/>
        <family val="3"/>
        <charset val="134"/>
      </rPr>
      <t>-2</t>
    </r>
    <r>
      <rPr>
        <sz val="11"/>
        <color theme="1"/>
        <rFont val="等线"/>
        <family val="3"/>
        <charset val="134"/>
      </rPr>
      <t>)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</si>
  <si>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内</t>
    </r>
    <r>
      <rPr>
        <sz val="11"/>
        <color theme="1"/>
        <rFont val="等线"/>
        <family val="2"/>
        <scheme val="minor"/>
      </rPr>
      <t>/mm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</si>
  <si>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外</t>
    </r>
    <r>
      <rPr>
        <sz val="11"/>
        <color theme="1"/>
        <rFont val="等线"/>
        <family val="2"/>
        <scheme val="minor"/>
      </rPr>
      <t>/mm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</si>
  <si>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内</t>
    </r>
    <r>
      <rPr>
        <sz val="11"/>
        <color theme="1"/>
        <rFont val="等线"/>
        <family val="2"/>
        <scheme val="minor"/>
      </rPr>
      <t>/m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</si>
  <si>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外</t>
    </r>
    <r>
      <rPr>
        <sz val="11"/>
        <color theme="1"/>
        <rFont val="等线"/>
        <family val="2"/>
        <scheme val="minor"/>
      </rPr>
      <t>/m</t>
    </r>
    <phoneticPr fontId="1" type="noConversion"/>
  </si>
  <si>
    <t>K</t>
    <phoneticPr fontId="1" type="noConversion"/>
  </si>
  <si>
    <r>
      <t>u(R</t>
    </r>
    <r>
      <rPr>
        <vertAlign val="subscript"/>
        <sz val="11"/>
        <color theme="1"/>
        <rFont val="等线"/>
        <family val="3"/>
        <charset val="134"/>
        <scheme val="minor"/>
      </rPr>
      <t>内</t>
    </r>
    <r>
      <rPr>
        <sz val="11"/>
        <color theme="1"/>
        <rFont val="等线"/>
        <family val="2"/>
        <scheme val="minor"/>
      </rPr>
      <t>)/mm</t>
    </r>
    <phoneticPr fontId="1" type="noConversion"/>
  </si>
  <si>
    <r>
      <t>u(R</t>
    </r>
    <r>
      <rPr>
        <vertAlign val="subscript"/>
        <sz val="11"/>
        <color theme="1"/>
        <rFont val="等线"/>
        <family val="3"/>
        <charset val="134"/>
        <scheme val="minor"/>
      </rPr>
      <t>外</t>
    </r>
    <r>
      <rPr>
        <sz val="11"/>
        <color theme="1"/>
        <rFont val="等线"/>
        <family val="2"/>
        <scheme val="minor"/>
      </rPr>
      <t>)/mm</t>
    </r>
    <phoneticPr fontId="1" type="noConversion"/>
  </si>
  <si>
    <r>
      <t>u(R</t>
    </r>
    <r>
      <rPr>
        <vertAlign val="subscript"/>
        <sz val="11"/>
        <color theme="1"/>
        <rFont val="等线"/>
        <family val="3"/>
        <charset val="134"/>
        <scheme val="minor"/>
      </rPr>
      <t>内</t>
    </r>
    <r>
      <rPr>
        <sz val="11"/>
        <color theme="1"/>
        <rFont val="等线"/>
        <family val="2"/>
        <scheme val="minor"/>
      </rPr>
      <t>)/m</t>
    </r>
    <phoneticPr fontId="1" type="noConversion"/>
  </si>
  <si>
    <r>
      <t>u(R</t>
    </r>
    <r>
      <rPr>
        <vertAlign val="subscript"/>
        <sz val="11"/>
        <color theme="1"/>
        <rFont val="等线"/>
        <family val="3"/>
        <charset val="134"/>
        <scheme val="minor"/>
      </rPr>
      <t>外</t>
    </r>
    <r>
      <rPr>
        <sz val="11"/>
        <color theme="1"/>
        <rFont val="等线"/>
        <family val="2"/>
        <scheme val="minor"/>
      </rPr>
      <t>)/m</t>
    </r>
    <phoneticPr fontId="1" type="noConversion"/>
  </si>
  <si>
    <r>
      <t>m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/g</t>
    </r>
    <phoneticPr fontId="1" type="noConversion"/>
  </si>
  <si>
    <r>
      <t>m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/kg</t>
    </r>
    <phoneticPr fontId="1" type="noConversion"/>
  </si>
  <si>
    <r>
      <t>u(m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)/g</t>
    </r>
    <phoneticPr fontId="1" type="noConversion"/>
  </si>
  <si>
    <r>
      <t>u(m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)/kg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</si>
  <si>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(β)/</t>
    </r>
    <r>
      <rPr>
        <sz val="11"/>
        <color theme="1"/>
        <rFont val="等线"/>
        <family val="2"/>
        <scheme val="minor"/>
      </rPr>
      <t>(rad·s</t>
    </r>
    <r>
      <rPr>
        <vertAlign val="superscript"/>
        <sz val="11"/>
        <color theme="1"/>
        <rFont val="等线"/>
        <family val="3"/>
        <charset val="134"/>
        <scheme val="minor"/>
      </rPr>
      <t>-2</t>
    </r>
    <r>
      <rPr>
        <sz val="11"/>
        <color theme="1"/>
        <rFont val="等线"/>
        <family val="2"/>
        <scheme val="minor"/>
      </rPr>
      <t>)</t>
    </r>
    <phoneticPr fontId="1" type="noConversion"/>
  </si>
  <si>
    <t>r/m</t>
    <phoneticPr fontId="1" type="noConversion"/>
  </si>
  <si>
    <t>r/mm</t>
    <phoneticPr fontId="1" type="noConversion"/>
  </si>
  <si>
    <t>u(r)/mm</t>
    <phoneticPr fontId="1" type="noConversion"/>
  </si>
  <si>
    <t>u(r)/m</t>
    <phoneticPr fontId="1" type="noConversion"/>
  </si>
  <si>
    <r>
      <t>铝环m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/kg</t>
    </r>
    <phoneticPr fontId="1" type="noConversion"/>
  </si>
  <si>
    <r>
      <t>I/(kg·m</t>
    </r>
    <r>
      <rPr>
        <vertAlign val="superscript"/>
        <sz val="11"/>
        <color rgb="FFFF0000"/>
        <rFont val="等线"/>
        <family val="3"/>
        <charset val="134"/>
      </rPr>
      <t>2</t>
    </r>
    <r>
      <rPr>
        <sz val="11"/>
        <color rgb="FFFF0000"/>
        <rFont val="等线"/>
        <family val="3"/>
        <charset val="134"/>
      </rPr>
      <t>)</t>
    </r>
    <phoneticPr fontId="1" type="noConversion"/>
  </si>
  <si>
    <r>
      <t>u</t>
    </r>
    <r>
      <rPr>
        <vertAlign val="subscript"/>
        <sz val="11"/>
        <color rgb="FFFF0000"/>
        <rFont val="等线"/>
        <family val="3"/>
        <charset val="134"/>
        <scheme val="minor"/>
      </rPr>
      <t>A</t>
    </r>
    <r>
      <rPr>
        <sz val="11"/>
        <color rgb="FFFF0000"/>
        <rFont val="等线"/>
        <family val="3"/>
        <charset val="134"/>
        <scheme val="minor"/>
      </rPr>
      <t>(I)/(kg·m</t>
    </r>
    <r>
      <rPr>
        <vertAlign val="superscript"/>
        <sz val="11"/>
        <color rgb="FFFF0000"/>
        <rFont val="等线"/>
        <family val="3"/>
        <charset val="134"/>
        <scheme val="minor"/>
      </rPr>
      <t>2</t>
    </r>
    <r>
      <rPr>
        <sz val="11"/>
        <color rgb="FFFF0000"/>
        <rFont val="等线"/>
        <family val="3"/>
        <charset val="134"/>
        <scheme val="minor"/>
      </rPr>
      <t>)</t>
    </r>
    <phoneticPr fontId="1" type="noConversion"/>
  </si>
  <si>
    <r>
      <t>铝盘m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/kg</t>
    </r>
    <phoneticPr fontId="1" type="noConversion"/>
  </si>
  <si>
    <r>
      <t>u</t>
    </r>
    <r>
      <rPr>
        <vertAlign val="subscript"/>
        <sz val="11"/>
        <color rgb="FFFF0000"/>
        <rFont val="等线"/>
        <family val="3"/>
        <charset val="134"/>
        <scheme val="minor"/>
      </rPr>
      <t>A</t>
    </r>
    <r>
      <rPr>
        <sz val="11"/>
        <color rgb="FFFF0000"/>
        <rFont val="等线"/>
        <family val="3"/>
        <charset val="134"/>
        <scheme val="minor"/>
      </rPr>
      <t>(I</t>
    </r>
    <r>
      <rPr>
        <vertAlign val="subscript"/>
        <sz val="11"/>
        <color rgb="FFFF0000"/>
        <rFont val="等线"/>
        <family val="3"/>
        <charset val="134"/>
        <scheme val="minor"/>
      </rPr>
      <t>0</t>
    </r>
    <r>
      <rPr>
        <sz val="11"/>
        <color rgb="FFFF0000"/>
        <rFont val="等线"/>
        <family val="3"/>
        <charset val="134"/>
        <scheme val="minor"/>
      </rPr>
      <t>)/(kg·m</t>
    </r>
    <r>
      <rPr>
        <vertAlign val="superscript"/>
        <sz val="11"/>
        <color rgb="FFFF0000"/>
        <rFont val="等线"/>
        <family val="3"/>
        <charset val="134"/>
        <scheme val="minor"/>
      </rPr>
      <t>2</t>
    </r>
    <r>
      <rPr>
        <sz val="11"/>
        <color rgb="FFFF0000"/>
        <rFont val="等线"/>
        <family val="3"/>
        <charset val="134"/>
        <scheme val="minor"/>
      </rPr>
      <t>)</t>
    </r>
    <phoneticPr fontId="1" type="noConversion"/>
  </si>
  <si>
    <r>
      <t>I</t>
    </r>
    <r>
      <rPr>
        <vertAlign val="subscript"/>
        <sz val="11"/>
        <color rgb="FFFF0000"/>
        <rFont val="等线"/>
        <family val="3"/>
        <charset val="134"/>
      </rPr>
      <t>0</t>
    </r>
    <r>
      <rPr>
        <sz val="11"/>
        <color rgb="FFFF0000"/>
        <rFont val="等线"/>
        <family val="3"/>
        <charset val="134"/>
      </rPr>
      <t>/(kg·m</t>
    </r>
    <r>
      <rPr>
        <vertAlign val="superscript"/>
        <sz val="11"/>
        <color rgb="FFFF0000"/>
        <rFont val="等线"/>
        <family val="3"/>
        <charset val="134"/>
      </rPr>
      <t>2</t>
    </r>
    <r>
      <rPr>
        <sz val="11"/>
        <color rgb="FFFF0000"/>
        <rFont val="等线"/>
        <family val="3"/>
        <charset val="134"/>
      </rPr>
      <t>)</t>
    </r>
    <phoneticPr fontId="1" type="noConversion"/>
  </si>
  <si>
    <r>
      <t>u</t>
    </r>
    <r>
      <rPr>
        <vertAlign val="subscript"/>
        <sz val="11"/>
        <color rgb="FFFF0000"/>
        <rFont val="等线"/>
        <family val="3"/>
        <charset val="134"/>
        <scheme val="minor"/>
      </rPr>
      <t>C</t>
    </r>
    <r>
      <rPr>
        <sz val="11"/>
        <color rgb="FFFF0000"/>
        <rFont val="等线"/>
        <family val="3"/>
        <charset val="134"/>
        <scheme val="minor"/>
      </rPr>
      <t>(I</t>
    </r>
    <r>
      <rPr>
        <vertAlign val="subscript"/>
        <sz val="11"/>
        <color rgb="FFFF0000"/>
        <rFont val="等线"/>
        <family val="3"/>
        <charset val="134"/>
        <scheme val="minor"/>
      </rPr>
      <t>x</t>
    </r>
    <r>
      <rPr>
        <sz val="11"/>
        <color rgb="FFFF0000"/>
        <rFont val="等线"/>
        <family val="3"/>
        <charset val="134"/>
        <scheme val="minor"/>
      </rPr>
      <t>)/(kg·m</t>
    </r>
    <r>
      <rPr>
        <vertAlign val="superscript"/>
        <sz val="11"/>
        <color rgb="FFFF0000"/>
        <rFont val="等线"/>
        <family val="3"/>
        <charset val="134"/>
        <scheme val="minor"/>
      </rPr>
      <t>2</t>
    </r>
    <r>
      <rPr>
        <sz val="11"/>
        <color rgb="FFFF0000"/>
        <rFont val="等线"/>
        <family val="3"/>
        <charset val="134"/>
        <scheme val="minor"/>
      </rPr>
      <t>)</t>
    </r>
    <phoneticPr fontId="1" type="noConversion"/>
  </si>
  <si>
    <r>
      <t>I</t>
    </r>
    <r>
      <rPr>
        <vertAlign val="subscript"/>
        <sz val="11"/>
        <color rgb="FFFF0000"/>
        <rFont val="等线"/>
        <family val="3"/>
        <charset val="134"/>
      </rPr>
      <t>x</t>
    </r>
    <r>
      <rPr>
        <sz val="11"/>
        <color rgb="FFFF0000"/>
        <rFont val="等线"/>
        <family val="3"/>
        <charset val="134"/>
      </rPr>
      <t>/(kg·m</t>
    </r>
    <r>
      <rPr>
        <vertAlign val="superscript"/>
        <sz val="11"/>
        <color rgb="FFFF0000"/>
        <rFont val="等线"/>
        <family val="3"/>
        <charset val="134"/>
      </rPr>
      <t>2</t>
    </r>
    <r>
      <rPr>
        <sz val="11"/>
        <color rgb="FFFF0000"/>
        <rFont val="等线"/>
        <family val="3"/>
        <charset val="134"/>
      </rPr>
      <t>)</t>
    </r>
    <phoneticPr fontId="1" type="noConversion"/>
  </si>
  <si>
    <r>
      <t>I</t>
    </r>
    <r>
      <rPr>
        <vertAlign val="subscript"/>
        <sz val="11"/>
        <color rgb="FFFF0000"/>
        <rFont val="等线"/>
        <family val="3"/>
        <charset val="134"/>
      </rPr>
      <t>理论</t>
    </r>
    <r>
      <rPr>
        <sz val="11"/>
        <color rgb="FFFF0000"/>
        <rFont val="等线"/>
        <family val="3"/>
        <charset val="134"/>
      </rPr>
      <t>/(kg·m</t>
    </r>
    <r>
      <rPr>
        <vertAlign val="superscript"/>
        <sz val="11"/>
        <color rgb="FFFF0000"/>
        <rFont val="等线"/>
        <family val="3"/>
        <charset val="134"/>
      </rPr>
      <t>2</t>
    </r>
    <r>
      <rPr>
        <sz val="11"/>
        <color rgb="FFFF0000"/>
        <rFont val="等线"/>
        <family val="3"/>
        <charset val="134"/>
      </rPr>
      <t>)</t>
    </r>
    <phoneticPr fontId="1" type="noConversion"/>
  </si>
  <si>
    <r>
      <t>u</t>
    </r>
    <r>
      <rPr>
        <vertAlign val="subscript"/>
        <sz val="11"/>
        <color rgb="FFFF0000"/>
        <rFont val="等线"/>
        <family val="3"/>
        <charset val="134"/>
        <scheme val="minor"/>
      </rPr>
      <t>C</t>
    </r>
    <r>
      <rPr>
        <sz val="11"/>
        <color rgb="FFFF0000"/>
        <rFont val="等线"/>
        <family val="3"/>
        <charset val="134"/>
        <scheme val="minor"/>
      </rPr>
      <t>(I</t>
    </r>
    <r>
      <rPr>
        <vertAlign val="subscript"/>
        <sz val="11"/>
        <color rgb="FFFF0000"/>
        <rFont val="等线"/>
        <family val="3"/>
        <charset val="134"/>
        <scheme val="minor"/>
      </rPr>
      <t>理论</t>
    </r>
    <r>
      <rPr>
        <sz val="11"/>
        <color rgb="FFFF0000"/>
        <rFont val="等线"/>
        <family val="3"/>
        <charset val="134"/>
        <scheme val="minor"/>
      </rPr>
      <t>)/(kg·m</t>
    </r>
    <r>
      <rPr>
        <vertAlign val="superscript"/>
        <sz val="11"/>
        <color rgb="FFFF0000"/>
        <rFont val="等线"/>
        <family val="3"/>
        <charset val="134"/>
        <scheme val="minor"/>
      </rPr>
      <t>2</t>
    </r>
    <r>
      <rPr>
        <sz val="11"/>
        <color rgb="FFFF0000"/>
        <rFont val="等线"/>
        <family val="3"/>
        <charset val="134"/>
        <scheme val="minor"/>
      </rPr>
      <t>)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</si>
  <si>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scheme val="minor"/>
      </rPr>
      <t>(m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)/kg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</si>
  <si>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scheme val="minor"/>
      </rPr>
      <t>(m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)/g</t>
    </r>
    <phoneticPr fontId="1" type="noConversion"/>
  </si>
  <si>
    <t>b</t>
    <phoneticPr fontId="1" type="noConversion"/>
  </si>
  <si>
    <t>k</t>
    <phoneticPr fontId="1" type="noConversion"/>
  </si>
  <si>
    <r>
      <t>m=k/t</t>
    </r>
    <r>
      <rPr>
        <vertAlign val="super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1"/>
      </rPr>
      <t>+b</t>
    </r>
    <phoneticPr fontId="1" type="noConversion"/>
  </si>
  <si>
    <r>
      <t>m=k</t>
    </r>
    <r>
      <rPr>
        <vertAlign val="subscript"/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1"/>
      </rPr>
      <t>/t</t>
    </r>
    <r>
      <rPr>
        <vertAlign val="super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1"/>
      </rPr>
      <t>+b</t>
    </r>
    <r>
      <rPr>
        <vertAlign val="subscript"/>
        <sz val="11"/>
        <color theme="1"/>
        <rFont val="等线"/>
        <family val="3"/>
        <charset val="134"/>
      </rPr>
      <t>0</t>
    </r>
    <phoneticPr fontId="1" type="noConversion"/>
  </si>
  <si>
    <r>
      <t>k</t>
    </r>
    <r>
      <rPr>
        <vertAlign val="subscript"/>
        <sz val="11"/>
        <color rgb="FFFF0000"/>
        <rFont val="等线"/>
        <family val="3"/>
        <charset val="134"/>
        <scheme val="minor"/>
      </rPr>
      <t>0</t>
    </r>
    <phoneticPr fontId="1" type="noConversion"/>
  </si>
  <si>
    <r>
      <t>b</t>
    </r>
    <r>
      <rPr>
        <vertAlign val="subscript"/>
        <sz val="11"/>
        <rFont val="等线"/>
        <family val="3"/>
        <charset val="134"/>
        <scheme val="minor"/>
      </rPr>
      <t>0</t>
    </r>
    <phoneticPr fontId="1" type="noConversion"/>
  </si>
  <si>
    <t>m/kg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</si>
</sst>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vertAlign val="subscript"/>
      <sz val="11"/>
      <color theme="1"/>
      <name val="等线"/>
      <family val="3"/>
      <charset val="134"/>
    </font>
    <font>
      <sz val="11"/>
      <color theme="1"/>
      <name val="等线"/>
      <family val="1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charset val="134"/>
    </font>
    <font>
      <vertAlign val="superscript"/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</font>
    <font>
      <vertAlign val="superscript"/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vertAlign val="subscript"/>
      <sz val="11"/>
      <color rgb="FFFF0000"/>
      <name val="等线"/>
      <family val="3"/>
      <charset val="134"/>
      <scheme val="minor"/>
    </font>
    <font>
      <vertAlign val="superscript"/>
      <sz val="11"/>
      <color rgb="FFFF0000"/>
      <name val="等线"/>
      <family val="3"/>
      <charset val="134"/>
      <scheme val="minor"/>
    </font>
    <font>
      <vertAlign val="subscript"/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vertAlign val="subscript"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6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7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/>
  </sheetViews>
  <sheetFormatPr defaultRowHeight="13.9" x14ac:dyDescent="0.4"/>
  <cols>
    <col min="4" max="4" width="12.46484375" bestFit="1" customWidth="1"/>
    <col min="9" max="9" width="12.46484375" bestFit="1" customWidth="1"/>
  </cols>
  <sheetData>
    <row r="1" spans="1:9" x14ac:dyDescent="0.4">
      <c r="A1" t="s">
        <v>23</v>
      </c>
      <c r="B1">
        <v>1.645</v>
      </c>
    </row>
    <row r="2" spans="1:9" x14ac:dyDescent="0.4">
      <c r="A2" t="s">
        <v>0</v>
      </c>
    </row>
    <row r="3" spans="1:9" ht="15.4" x14ac:dyDescent="0.5">
      <c r="A3" t="s">
        <v>19</v>
      </c>
      <c r="B3" s="8">
        <v>105</v>
      </c>
      <c r="C3" t="s">
        <v>21</v>
      </c>
      <c r="D3">
        <f>B3/1000</f>
        <v>0.105</v>
      </c>
    </row>
    <row r="4" spans="1:9" ht="15.4" x14ac:dyDescent="0.5">
      <c r="A4" t="s">
        <v>24</v>
      </c>
      <c r="B4">
        <v>0.02</v>
      </c>
      <c r="C4" t="s">
        <v>26</v>
      </c>
      <c r="D4">
        <f t="shared" ref="D4:D10" si="0">B4/1000</f>
        <v>2.0000000000000002E-5</v>
      </c>
    </row>
    <row r="5" spans="1:9" ht="15.4" x14ac:dyDescent="0.5">
      <c r="A5" t="s">
        <v>20</v>
      </c>
      <c r="B5" s="8">
        <v>120</v>
      </c>
      <c r="C5" t="s">
        <v>22</v>
      </c>
      <c r="D5">
        <f t="shared" si="0"/>
        <v>0.12</v>
      </c>
    </row>
    <row r="6" spans="1:9" ht="15.4" x14ac:dyDescent="0.5">
      <c r="A6" t="s">
        <v>25</v>
      </c>
      <c r="B6">
        <v>0.02</v>
      </c>
      <c r="C6" t="s">
        <v>27</v>
      </c>
      <c r="D6">
        <f t="shared" si="0"/>
        <v>2.0000000000000002E-5</v>
      </c>
    </row>
    <row r="7" spans="1:9" ht="15.4" x14ac:dyDescent="0.5">
      <c r="A7" t="s">
        <v>28</v>
      </c>
      <c r="B7">
        <v>25</v>
      </c>
      <c r="C7" t="s">
        <v>29</v>
      </c>
      <c r="D7">
        <f t="shared" si="0"/>
        <v>2.5000000000000001E-2</v>
      </c>
    </row>
    <row r="8" spans="1:9" ht="15.4" x14ac:dyDescent="0.5">
      <c r="A8" t="s">
        <v>30</v>
      </c>
      <c r="B8">
        <v>0.5</v>
      </c>
      <c r="C8" t="s">
        <v>31</v>
      </c>
      <c r="D8">
        <f t="shared" si="0"/>
        <v>5.0000000000000001E-4</v>
      </c>
    </row>
    <row r="9" spans="1:9" x14ac:dyDescent="0.4">
      <c r="A9" t="s">
        <v>34</v>
      </c>
      <c r="B9">
        <v>25</v>
      </c>
      <c r="C9" t="s">
        <v>33</v>
      </c>
      <c r="D9">
        <f t="shared" si="0"/>
        <v>2.5000000000000001E-2</v>
      </c>
    </row>
    <row r="10" spans="1:9" x14ac:dyDescent="0.4">
      <c r="A10" t="s">
        <v>35</v>
      </c>
      <c r="B10">
        <v>0.02</v>
      </c>
      <c r="C10" t="s">
        <v>36</v>
      </c>
      <c r="D10">
        <f t="shared" si="0"/>
        <v>2.0000000000000002E-5</v>
      </c>
    </row>
    <row r="11" spans="1:9" ht="15.4" x14ac:dyDescent="0.5">
      <c r="A11" s="2" t="s">
        <v>2</v>
      </c>
      <c r="B11">
        <f>2*PI()</f>
        <v>6.2831853071795862</v>
      </c>
    </row>
    <row r="12" spans="1:9" ht="15.4" x14ac:dyDescent="0.5">
      <c r="A12" s="2" t="s">
        <v>3</v>
      </c>
      <c r="B12">
        <f>8*PI()</f>
        <v>25.132741228718345</v>
      </c>
    </row>
    <row r="13" spans="1:9" ht="15.4" x14ac:dyDescent="0.5">
      <c r="A13" t="s">
        <v>4</v>
      </c>
      <c r="B13" s="8">
        <v>486</v>
      </c>
      <c r="C13" t="s">
        <v>37</v>
      </c>
      <c r="D13">
        <f t="shared" ref="D13" si="1">B13/1000</f>
        <v>0.48599999999999999</v>
      </c>
    </row>
    <row r="14" spans="1:9" ht="15.4" x14ac:dyDescent="0.5">
      <c r="A14" t="s">
        <v>48</v>
      </c>
      <c r="B14">
        <f>1/$B$1</f>
        <v>0.60790273556231</v>
      </c>
      <c r="C14" t="s">
        <v>47</v>
      </c>
      <c r="D14">
        <f>B14/1000</f>
        <v>6.0790273556230996E-4</v>
      </c>
    </row>
    <row r="15" spans="1:9" ht="16.899999999999999" x14ac:dyDescent="0.5">
      <c r="A15" t="s">
        <v>1</v>
      </c>
      <c r="C15" s="5" t="s">
        <v>38</v>
      </c>
      <c r="D15" s="6">
        <f>$D$7*9.8*$D$9/(H17-H18)</f>
        <v>1.0112795506891837E-2</v>
      </c>
      <c r="E15" s="6" t="s">
        <v>39</v>
      </c>
      <c r="F15" s="6">
        <f>SQRT((9.8*$D$9*$D$8/(H17-H18))^2+($D$7*9.8*$D$9*$D$10/(H17-H18))^2+($D$7*9.8*$D$9*I17/(H17-H18)^2)^2+($D$7*9.8*$D$9*I18/(H17-H18)^2)^2)</f>
        <v>2.1014634535652043E-4</v>
      </c>
    </row>
    <row r="16" spans="1:9" ht="16.899999999999999" x14ac:dyDescent="0.5">
      <c r="A16" t="s">
        <v>5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 t="s">
        <v>7</v>
      </c>
      <c r="I16" t="s">
        <v>32</v>
      </c>
    </row>
    <row r="17" spans="1:9" ht="16.149999999999999" x14ac:dyDescent="0.4">
      <c r="A17" s="3" t="s">
        <v>17</v>
      </c>
      <c r="B17" s="8">
        <v>0.64663000000000004</v>
      </c>
      <c r="C17" s="8">
        <v>0.64785999999999999</v>
      </c>
      <c r="D17" s="8">
        <v>0.65158000000000005</v>
      </c>
      <c r="E17" s="8">
        <v>0.65795999999999999</v>
      </c>
      <c r="F17" s="8">
        <v>0.63759999999999994</v>
      </c>
      <c r="G17" s="8">
        <v>0.65717999999999999</v>
      </c>
      <c r="H17" s="4">
        <f>AVERAGE(B17:G17)</f>
        <v>0.64980166666666672</v>
      </c>
      <c r="I17" s="4">
        <f>SQRT(VAR(B17:G17)/5)</f>
        <v>3.3874526318951486E-3</v>
      </c>
    </row>
    <row r="18" spans="1:9" ht="16.149999999999999" x14ac:dyDescent="0.4">
      <c r="A18" s="3" t="s">
        <v>18</v>
      </c>
      <c r="B18" s="8">
        <v>4.4650000000000002E-2</v>
      </c>
      <c r="C18" s="8">
        <v>4.4499999999999998E-2</v>
      </c>
      <c r="D18" s="8">
        <v>4.4150000000000002E-2</v>
      </c>
      <c r="E18" s="8">
        <v>4.3529999999999999E-2</v>
      </c>
      <c r="F18" s="8">
        <v>4.5420000000000002E-2</v>
      </c>
      <c r="G18" s="8">
        <v>4.2549999999999998E-2</v>
      </c>
      <c r="H18" s="4">
        <f>AVERAGE(B18:G18)</f>
        <v>4.413333333333333E-2</v>
      </c>
      <c r="I18" s="4">
        <f>SQRT(VAR(B18:G18)/5)</f>
        <v>4.4398798782549731E-4</v>
      </c>
    </row>
    <row r="19" spans="1:9" ht="16.899999999999999" x14ac:dyDescent="0.5">
      <c r="A19" t="s">
        <v>6</v>
      </c>
      <c r="C19" s="5" t="s">
        <v>42</v>
      </c>
      <c r="D19" s="6">
        <f>$D$7*9.8*$D$9/(H21-H22)</f>
        <v>2.7138054050142267E-3</v>
      </c>
      <c r="E19" s="6" t="s">
        <v>41</v>
      </c>
      <c r="F19" s="6">
        <f>SQRT((9.8*$D$9*$D$8/(H21-H22))^2+($D$7*9.8*$D$9*$D$10/(H21-H22))^2+($D$7*9.8*$D$9*I21/(H21-H22)^2)^2+($D$7*9.8*$D$9*I22/(H21-H22)^2)^2)</f>
        <v>5.445295038467932E-5</v>
      </c>
    </row>
    <row r="20" spans="1:9" ht="16.899999999999999" x14ac:dyDescent="0.5">
      <c r="A20" t="s">
        <v>5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 t="s">
        <v>7</v>
      </c>
      <c r="I20" t="s">
        <v>32</v>
      </c>
    </row>
    <row r="21" spans="1:9" ht="16.149999999999999" x14ac:dyDescent="0.4">
      <c r="A21" s="3" t="s">
        <v>17</v>
      </c>
      <c r="B21" s="8">
        <v>2.4392200000000002</v>
      </c>
      <c r="C21" s="8">
        <v>2.43675</v>
      </c>
      <c r="D21" s="8">
        <v>2.4447299999999998</v>
      </c>
      <c r="E21" s="8">
        <v>2.44218</v>
      </c>
      <c r="F21" s="8">
        <v>2.4551599999999998</v>
      </c>
      <c r="G21" s="8">
        <v>2.45329</v>
      </c>
      <c r="H21" s="4">
        <f>AVERAGE(B21:G21)</f>
        <v>2.4452216666666668</v>
      </c>
      <c r="I21" s="4">
        <f>SQRT(VAR(B21:G21)/5)</f>
        <v>3.3535120893375481E-3</v>
      </c>
    </row>
    <row r="22" spans="1:9" ht="16.149999999999999" x14ac:dyDescent="0.4">
      <c r="A22" s="3" t="s">
        <v>18</v>
      </c>
      <c r="B22" s="8">
        <v>0.18740000000000001</v>
      </c>
      <c r="C22" s="8">
        <v>0.18804999999999999</v>
      </c>
      <c r="D22" s="8">
        <v>0.18947</v>
      </c>
      <c r="E22" s="8">
        <v>0.18486</v>
      </c>
      <c r="F22" s="8">
        <v>0.19386999999999999</v>
      </c>
      <c r="G22" s="8">
        <v>0.18581</v>
      </c>
      <c r="H22" s="4">
        <f>AVERAGE(B22:G22)</f>
        <v>0.18824333333333332</v>
      </c>
      <c r="I22" s="4">
        <f>SQRT(VAR(B22:G22)/5)</f>
        <v>1.4322113438083523E-3</v>
      </c>
    </row>
    <row r="23" spans="1:9" ht="16.899999999999999" x14ac:dyDescent="0.5">
      <c r="A23" s="5" t="s">
        <v>44</v>
      </c>
      <c r="B23" s="6">
        <f>D15-D19</f>
        <v>7.3989901018776099E-3</v>
      </c>
      <c r="C23" s="6" t="s">
        <v>43</v>
      </c>
      <c r="D23" s="6">
        <f>SQRT(F15^2+F19^2)</f>
        <v>2.1708664231660663E-4</v>
      </c>
      <c r="H23" s="4"/>
      <c r="I23" s="4"/>
    </row>
    <row r="24" spans="1:9" ht="16.899999999999999" x14ac:dyDescent="0.5">
      <c r="A24" s="5" t="s">
        <v>45</v>
      </c>
      <c r="B24" s="6">
        <f>$D$13*($D$3^2+$D$5^2)/2</f>
        <v>6.1782749999999987E-3</v>
      </c>
      <c r="C24" s="6" t="s">
        <v>46</v>
      </c>
      <c r="D24" s="6">
        <f>SQRT((($D$3^2+$D$5^2)*D14/2)^2+($D$13*$D$3*$D$4)^2+($D$13*$D$5*$D$6)^2)</f>
        <v>7.8818483604196233E-6</v>
      </c>
      <c r="H24" s="4"/>
      <c r="I24" s="4"/>
    </row>
    <row r="26" spans="1:9" x14ac:dyDescent="0.4">
      <c r="A26" t="s">
        <v>8</v>
      </c>
    </row>
    <row r="27" spans="1:9" ht="16.899999999999999" x14ac:dyDescent="0.5">
      <c r="A27" s="2" t="s">
        <v>11</v>
      </c>
      <c r="B27">
        <v>0</v>
      </c>
    </row>
    <row r="28" spans="1:9" x14ac:dyDescent="0.4">
      <c r="A28" s="2" t="s">
        <v>12</v>
      </c>
      <c r="B28">
        <f>8*PI()</f>
        <v>25.132741228718345</v>
      </c>
    </row>
    <row r="29" spans="1:9" ht="15.4" x14ac:dyDescent="0.5">
      <c r="A29" t="s">
        <v>10</v>
      </c>
      <c r="B29">
        <v>405</v>
      </c>
      <c r="C29" t="s">
        <v>40</v>
      </c>
      <c r="D29">
        <f t="shared" ref="D29" si="2">B29/1000</f>
        <v>0.40500000000000003</v>
      </c>
    </row>
    <row r="30" spans="1:9" x14ac:dyDescent="0.4">
      <c r="A30" t="s">
        <v>9</v>
      </c>
    </row>
    <row r="31" spans="1:9" x14ac:dyDescent="0.4">
      <c r="A31" t="s">
        <v>5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</row>
    <row r="32" spans="1:9" x14ac:dyDescent="0.4">
      <c r="A32" s="3" t="s">
        <v>13</v>
      </c>
      <c r="B32">
        <v>15</v>
      </c>
      <c r="C32">
        <v>20</v>
      </c>
      <c r="D32">
        <v>25</v>
      </c>
      <c r="E32">
        <v>30</v>
      </c>
      <c r="F32">
        <v>35</v>
      </c>
      <c r="G32">
        <v>40</v>
      </c>
      <c r="H32">
        <v>45</v>
      </c>
      <c r="I32">
        <v>50</v>
      </c>
    </row>
    <row r="33" spans="1:9" x14ac:dyDescent="0.4">
      <c r="A33" s="3" t="s">
        <v>55</v>
      </c>
      <c r="B33">
        <f>B32/1000</f>
        <v>1.4999999999999999E-2</v>
      </c>
      <c r="C33">
        <f t="shared" ref="C33:I33" si="3">C32/1000</f>
        <v>0.02</v>
      </c>
      <c r="D33">
        <f t="shared" si="3"/>
        <v>2.5000000000000001E-2</v>
      </c>
      <c r="E33">
        <f t="shared" si="3"/>
        <v>0.03</v>
      </c>
      <c r="F33">
        <f t="shared" si="3"/>
        <v>3.5000000000000003E-2</v>
      </c>
      <c r="G33">
        <f t="shared" si="3"/>
        <v>0.04</v>
      </c>
      <c r="H33">
        <f t="shared" si="3"/>
        <v>4.4999999999999998E-2</v>
      </c>
      <c r="I33">
        <f t="shared" si="3"/>
        <v>0.05</v>
      </c>
    </row>
    <row r="34" spans="1:9" x14ac:dyDescent="0.4">
      <c r="A34" s="3" t="s">
        <v>14</v>
      </c>
      <c r="B34" s="8">
        <v>8.9694000000000003</v>
      </c>
      <c r="C34" s="8">
        <v>7.7211999999999996</v>
      </c>
      <c r="D34" s="8">
        <v>6.8334999999999999</v>
      </c>
      <c r="E34" s="8">
        <v>6.2119999999999997</v>
      </c>
      <c r="F34" s="8">
        <v>5.7130999999999998</v>
      </c>
      <c r="G34" s="8">
        <v>5.3564999999999996</v>
      </c>
      <c r="H34" s="8">
        <v>5.0293000000000001</v>
      </c>
      <c r="I34" s="8">
        <v>4.7633000000000001</v>
      </c>
    </row>
    <row r="35" spans="1:9" ht="16.149999999999999" x14ac:dyDescent="0.4">
      <c r="A35" s="1" t="s">
        <v>16</v>
      </c>
      <c r="B35">
        <f>1/B34^2</f>
        <v>1.2430059726998826E-2</v>
      </c>
      <c r="C35">
        <f t="shared" ref="C35:I35" si="4">1/C34^2</f>
        <v>1.6773758886834748E-2</v>
      </c>
      <c r="D35">
        <f t="shared" si="4"/>
        <v>2.1414779278217968E-2</v>
      </c>
      <c r="E35">
        <f t="shared" si="4"/>
        <v>2.5914158210704082E-2</v>
      </c>
      <c r="F35">
        <f t="shared" si="4"/>
        <v>3.0637713331887688E-2</v>
      </c>
      <c r="G35">
        <f t="shared" si="4"/>
        <v>3.4852808616632001E-2</v>
      </c>
      <c r="H35">
        <f t="shared" si="4"/>
        <v>3.9535288789385489E-2</v>
      </c>
      <c r="I35">
        <f t="shared" si="4"/>
        <v>4.4074168753387197E-2</v>
      </c>
    </row>
    <row r="36" spans="1:9" ht="16.149999999999999" x14ac:dyDescent="0.4">
      <c r="A36" s="1" t="s">
        <v>51</v>
      </c>
      <c r="B36" s="4" t="s">
        <v>50</v>
      </c>
      <c r="C36" s="7" t="s">
        <v>49</v>
      </c>
      <c r="D36" s="5" t="s">
        <v>38</v>
      </c>
    </row>
    <row r="37" spans="1:9" x14ac:dyDescent="0.4">
      <c r="A37" s="1"/>
      <c r="B37" s="6" cm="1">
        <f t="array" ref="B37:C37">LINEST(B33:I33,B35:I35,TRUE,FALSE)</f>
        <v>1.1041468177540754</v>
      </c>
      <c r="C37" s="7">
        <v>1.3585416265856493E-3</v>
      </c>
      <c r="D37">
        <f>B37*9.8*$D$9/(2*$B$28)</f>
        <v>5.3817442333078842E-3</v>
      </c>
    </row>
    <row r="38" spans="1:9" x14ac:dyDescent="0.4">
      <c r="A38" t="s">
        <v>15</v>
      </c>
    </row>
    <row r="39" spans="1:9" x14ac:dyDescent="0.4">
      <c r="A39" t="s">
        <v>5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</row>
    <row r="40" spans="1:9" x14ac:dyDescent="0.4">
      <c r="A40" s="3" t="s">
        <v>13</v>
      </c>
      <c r="B40">
        <v>15</v>
      </c>
      <c r="C40">
        <v>20</v>
      </c>
      <c r="D40">
        <v>25</v>
      </c>
      <c r="E40">
        <v>30</v>
      </c>
      <c r="F40">
        <v>35</v>
      </c>
      <c r="G40">
        <v>40</v>
      </c>
      <c r="H40">
        <v>45</v>
      </c>
      <c r="I40">
        <v>50</v>
      </c>
    </row>
    <row r="41" spans="1:9" x14ac:dyDescent="0.4">
      <c r="A41" s="3" t="s">
        <v>55</v>
      </c>
      <c r="B41">
        <f>B40/1000</f>
        <v>1.4999999999999999E-2</v>
      </c>
      <c r="C41">
        <f t="shared" ref="C41" si="5">C40/1000</f>
        <v>0.02</v>
      </c>
      <c r="D41">
        <f t="shared" ref="D41" si="6">D40/1000</f>
        <v>2.5000000000000001E-2</v>
      </c>
      <c r="E41">
        <f t="shared" ref="E41" si="7">E40/1000</f>
        <v>0.03</v>
      </c>
      <c r="F41">
        <f t="shared" ref="F41" si="8">F40/1000</f>
        <v>3.5000000000000003E-2</v>
      </c>
      <c r="G41">
        <f t="shared" ref="G41" si="9">G40/1000</f>
        <v>0.04</v>
      </c>
      <c r="H41">
        <f t="shared" ref="H41" si="10">H40/1000</f>
        <v>4.4999999999999998E-2</v>
      </c>
      <c r="I41">
        <f t="shared" ref="I41" si="11">I40/1000</f>
        <v>0.05</v>
      </c>
    </row>
    <row r="42" spans="1:9" x14ac:dyDescent="0.4">
      <c r="A42" s="3" t="s">
        <v>14</v>
      </c>
      <c r="B42" s="8">
        <v>5.8352000000000004</v>
      </c>
      <c r="C42" s="8">
        <v>5.0251999999999999</v>
      </c>
      <c r="D42" s="8">
        <v>4.4320000000000004</v>
      </c>
      <c r="E42" s="8">
        <v>4.0536000000000003</v>
      </c>
      <c r="F42" s="8">
        <v>3.7570000000000001</v>
      </c>
      <c r="G42" s="8">
        <v>3.5036</v>
      </c>
      <c r="H42" s="8">
        <v>3.2959000000000001</v>
      </c>
      <c r="I42" s="8">
        <v>3.1284000000000001</v>
      </c>
    </row>
    <row r="43" spans="1:9" ht="16.149999999999999" x14ac:dyDescent="0.4">
      <c r="A43" s="1" t="s">
        <v>16</v>
      </c>
      <c r="B43">
        <f>1/B42^2</f>
        <v>2.9368955962843502E-2</v>
      </c>
      <c r="C43">
        <f t="shared" ref="C43" si="12">1/C42^2</f>
        <v>3.9599827836422102E-2</v>
      </c>
      <c r="D43">
        <f t="shared" ref="D43" si="13">1/D42^2</f>
        <v>5.0909695160890917E-2</v>
      </c>
      <c r="E43">
        <f t="shared" ref="E43" si="14">1/E42^2</f>
        <v>6.0858075890040095E-2</v>
      </c>
      <c r="F43">
        <f t="shared" ref="F43" si="15">1/F42^2</f>
        <v>7.0846371131974104E-2</v>
      </c>
      <c r="G43">
        <f t="shared" ref="G43" si="16">1/G42^2</f>
        <v>8.1464981769244993E-2</v>
      </c>
      <c r="H43">
        <f t="shared" ref="H43" si="17">1/H42^2</f>
        <v>9.2055967586968615E-2</v>
      </c>
      <c r="I43">
        <f t="shared" ref="I43" si="18">1/I42^2</f>
        <v>0.10217754071934393</v>
      </c>
    </row>
    <row r="44" spans="1:9" ht="16.899999999999999" x14ac:dyDescent="0.5">
      <c r="A44" s="1" t="s">
        <v>52</v>
      </c>
      <c r="B44" s="4" t="s">
        <v>53</v>
      </c>
      <c r="C44" s="7" t="s">
        <v>54</v>
      </c>
      <c r="D44" s="5" t="s">
        <v>42</v>
      </c>
    </row>
    <row r="45" spans="1:9" x14ac:dyDescent="0.4">
      <c r="A45" s="1"/>
      <c r="B45" s="6" cm="1">
        <f t="array" ref="B45:C45">LINEST(B41:I41,B43:I43,TRUE,FALSE)</f>
        <v>0.480707668471618</v>
      </c>
      <c r="C45" s="7">
        <v>8.1647248230953817E-4</v>
      </c>
      <c r="D45">
        <f>B45*9.8*$D$9/(2*$B$28)</f>
        <v>2.3430269245952907E-3</v>
      </c>
    </row>
    <row r="46" spans="1:9" ht="16.899999999999999" x14ac:dyDescent="0.5">
      <c r="A46" s="5" t="s">
        <v>44</v>
      </c>
      <c r="B46" s="6">
        <f>D37-D45</f>
        <v>3.0387173087125935E-3</v>
      </c>
    </row>
    <row r="47" spans="1:9" ht="16.899999999999999" x14ac:dyDescent="0.5">
      <c r="A47" s="5" t="s">
        <v>45</v>
      </c>
      <c r="B47" s="6">
        <f>D29*($D$5^2)/2</f>
        <v>2.9160000000000002E-3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2024-07-05T07:50:55Z</dcterms:modified>
</cp:coreProperties>
</file>