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ily\Tasks\物理实验B\"/>
    </mc:Choice>
  </mc:AlternateContent>
  <xr:revisionPtr revIDLastSave="0" documentId="13_ncr:1_{F24C1FD3-95C9-4016-8026-C4EA64D5DDC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H3" i="1" s="1"/>
  <c r="E3" i="1" a="1"/>
  <c r="E3" i="1" s="1"/>
  <c r="G3" i="1" s="1"/>
  <c r="D4" i="1"/>
  <c r="D5" i="1"/>
  <c r="D6" i="1"/>
  <c r="D7" i="1"/>
  <c r="D8" i="1"/>
  <c r="D9" i="1"/>
  <c r="D10" i="1"/>
  <c r="D11" i="1"/>
  <c r="D12" i="1"/>
  <c r="D3" i="1"/>
  <c r="C4" i="1"/>
  <c r="C5" i="1"/>
  <c r="C6" i="1"/>
  <c r="C7" i="1"/>
  <c r="C8" i="1"/>
  <c r="C9" i="1"/>
  <c r="C10" i="1"/>
  <c r="C11" i="1"/>
  <c r="C12" i="1"/>
  <c r="C3" i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21" i="1"/>
  <c r="F21" i="1" s="1"/>
  <c r="G21" i="1" l="1"/>
  <c r="H21" i="1" s="1"/>
  <c r="B62" i="1" s="1"/>
  <c r="B53" i="1" l="1"/>
  <c r="B54" i="1"/>
  <c r="B55" i="1"/>
  <c r="B56" i="1"/>
  <c r="B57" i="1"/>
  <c r="B58" i="1"/>
  <c r="B59" i="1"/>
  <c r="B60" i="1"/>
  <c r="B61" i="1"/>
  <c r="B63" i="1"/>
  <c r="B44" i="1"/>
  <c r="B43" i="1"/>
  <c r="B45" i="1"/>
  <c r="B46" i="1"/>
  <c r="B47" i="1"/>
  <c r="B48" i="1"/>
  <c r="B49" i="1"/>
  <c r="B50" i="1"/>
  <c r="B51" i="1"/>
  <c r="B52" i="1"/>
  <c r="E43" i="1" l="1"/>
  <c r="F43" i="1" s="1"/>
  <c r="E63" i="1"/>
  <c r="E53" i="1"/>
  <c r="F53" i="1" l="1"/>
  <c r="F63" i="1"/>
  <c r="G43" i="1" l="1"/>
  <c r="H43" i="1" l="1"/>
  <c r="I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<sst xmlns="http://schemas.openxmlformats.org/spreadsheetml/2006/main" count="28" uniqueCount="18">
  <si>
    <t>U/V</t>
    <phoneticPr fontId="1" type="noConversion"/>
  </si>
  <si>
    <t>I/mA</t>
    <phoneticPr fontId="1" type="noConversion"/>
  </si>
  <si>
    <t>I/A</t>
    <phoneticPr fontId="1" type="noConversion"/>
  </si>
  <si>
    <t>P/W</t>
    <phoneticPr fontId="1" type="noConversion"/>
  </si>
  <si>
    <t>Pmax/W</t>
    <phoneticPr fontId="1" type="noConversion"/>
  </si>
  <si>
    <t>No</t>
    <phoneticPr fontId="1" type="noConversion"/>
  </si>
  <si>
    <r>
      <t>R/</t>
    </r>
    <r>
      <rPr>
        <sz val="11"/>
        <color theme="1"/>
        <rFont val="等线"/>
        <family val="3"/>
        <charset val="134"/>
      </rPr>
      <t>Ω</t>
    </r>
    <phoneticPr fontId="1" type="noConversion"/>
  </si>
  <si>
    <t>ln I</t>
    <phoneticPr fontId="1" type="noConversion"/>
  </si>
  <si>
    <t>斜率</t>
    <phoneticPr fontId="1" type="noConversion"/>
  </si>
  <si>
    <t>截距</t>
    <phoneticPr fontId="1" type="noConversion"/>
  </si>
  <si>
    <t>β</t>
    <phoneticPr fontId="1" type="noConversion"/>
  </si>
  <si>
    <t>粗测最佳匹配电阻</t>
    <phoneticPr fontId="1" type="noConversion"/>
  </si>
  <si>
    <t>最佳匹配电阻</t>
    <phoneticPr fontId="1" type="noConversion"/>
  </si>
  <si>
    <t>填充因子FF</t>
    <phoneticPr fontId="1" type="noConversion"/>
  </si>
  <si>
    <t>细测最佳匹配电阻</t>
    <phoneticPr fontId="1" type="noConversion"/>
  </si>
  <si>
    <t>无光条件下太阳能电池正向偏压的伏安特性</t>
    <phoneticPr fontId="1" type="noConversion"/>
  </si>
  <si>
    <r>
      <t>P</t>
    </r>
    <r>
      <rPr>
        <vertAlign val="subscript"/>
        <sz val="11"/>
        <rFont val="等线"/>
        <family val="3"/>
        <charset val="134"/>
        <scheme val="minor"/>
      </rPr>
      <t>max</t>
    </r>
    <r>
      <rPr>
        <sz val="11"/>
        <rFont val="等线"/>
        <family val="3"/>
        <charset val="134"/>
        <scheme val="minor"/>
      </rPr>
      <t>/W</t>
    </r>
    <phoneticPr fontId="1" type="noConversion"/>
  </si>
  <si>
    <r>
      <t>I</t>
    </r>
    <r>
      <rPr>
        <vertAlign val="subscript"/>
        <sz val="11"/>
        <color rgb="FFFF0000"/>
        <rFont val="等线"/>
        <family val="3"/>
        <charset val="134"/>
        <scheme val="minor"/>
      </rPr>
      <t>S</t>
    </r>
    <r>
      <rPr>
        <sz val="11"/>
        <color rgb="FFFF0000"/>
        <rFont val="等线"/>
        <family val="3"/>
        <charset val="134"/>
        <scheme val="minor"/>
      </rPr>
      <t>/A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</si>
</sst>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vertAlign val="subscript"/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vertAlign val="subscript"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无光条件下太阳能电池正向偏压的</a:t>
            </a:r>
            <a:r>
              <a:rPr lang="en-US" altLang="zh-CN"/>
              <a:t>U-I</a:t>
            </a:r>
            <a:r>
              <a:rPr lang="zh-CN" altLang="en-US"/>
              <a:t>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I/A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Sheet1!$C$3:$C$12</c:f>
              <c:numCache>
                <c:formatCode>General</c:formatCode>
                <c:ptCount val="10"/>
                <c:pt idx="0">
                  <c:v>6.9999999999999999E-6</c:v>
                </c:pt>
                <c:pt idx="1">
                  <c:v>2.0000000000000002E-5</c:v>
                </c:pt>
                <c:pt idx="2">
                  <c:v>4.4999999999999996E-5</c:v>
                </c:pt>
                <c:pt idx="3">
                  <c:v>8.5000000000000006E-5</c:v>
                </c:pt>
                <c:pt idx="4">
                  <c:v>1.4899999999999999E-4</c:v>
                </c:pt>
                <c:pt idx="5">
                  <c:v>2.5300000000000002E-4</c:v>
                </c:pt>
                <c:pt idx="6">
                  <c:v>4.44E-4</c:v>
                </c:pt>
                <c:pt idx="7">
                  <c:v>7.94E-4</c:v>
                </c:pt>
                <c:pt idx="8">
                  <c:v>1.4479999999999999E-3</c:v>
                </c:pt>
                <c:pt idx="9">
                  <c:v>2.8E-3</c:v>
                </c:pt>
              </c:numCache>
            </c:numRef>
          </c:xVal>
          <c:yVal>
            <c:numRef>
              <c:f>Sheet1!$A$3:$A$12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A4-4571-90C2-A4F2C4816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84368"/>
        <c:axId val="195086032"/>
      </c:scatterChart>
      <c:valAx>
        <c:axId val="1950843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I/A</a:t>
                </a:r>
              </a:p>
            </c:rich>
          </c:tx>
          <c:layout>
            <c:manualLayout>
              <c:xMode val="edge"/>
              <c:yMode val="edge"/>
              <c:x val="0.89054746281714792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086032"/>
        <c:crosses val="autoZero"/>
        <c:crossBetween val="midCat"/>
      </c:valAx>
      <c:valAx>
        <c:axId val="19508603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U/V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1788582677165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084368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无光条件下太阳能电池正向偏压的</a:t>
            </a:r>
            <a:r>
              <a:rPr lang="en-US" altLang="zh-CN"/>
              <a:t>ln I -U</a:t>
            </a:r>
            <a:r>
              <a:rPr lang="zh-CN" altLang="en-US"/>
              <a:t>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I/A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Sheet1!$A$3:$A$12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-11.86960040890896</c:v>
                </c:pt>
                <c:pt idx="1">
                  <c:v>-10.819778284410283</c:v>
                </c:pt>
                <c:pt idx="2">
                  <c:v>-10.008848068193954</c:v>
                </c:pt>
                <c:pt idx="3">
                  <c:v>-9.372859301473957</c:v>
                </c:pt>
                <c:pt idx="4">
                  <c:v>-8.8115642520188153</c:v>
                </c:pt>
                <c:pt idx="5">
                  <c:v>-8.2821210692367533</c:v>
                </c:pt>
                <c:pt idx="6">
                  <c:v>-7.7196859955320489</c:v>
                </c:pt>
                <c:pt idx="7">
                  <c:v>-7.1384270967171384</c:v>
                </c:pt>
                <c:pt idx="8">
                  <c:v>-6.5375719850186123</c:v>
                </c:pt>
                <c:pt idx="9">
                  <c:v>-5.8781358618009785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92-4172-BBCF-FE8B8F77A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84368"/>
        <c:axId val="195086032"/>
      </c:scatterChart>
      <c:valAx>
        <c:axId val="19508436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U/A</a:t>
                </a:r>
              </a:p>
            </c:rich>
          </c:tx>
          <c:layout>
            <c:manualLayout>
              <c:xMode val="edge"/>
              <c:yMode val="edge"/>
              <c:x val="0.89054746281714792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086032"/>
        <c:crossesAt val="-12"/>
        <c:crossBetween val="midCat"/>
      </c:valAx>
      <c:valAx>
        <c:axId val="195086032"/>
        <c:scaling>
          <c:orientation val="minMax"/>
          <c:max val="-5"/>
          <c:min val="-1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ln(I/A)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1788582677165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08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恒定光照下太阳能电池的</a:t>
            </a:r>
            <a:r>
              <a:rPr lang="en-US" altLang="zh-CN"/>
              <a:t>I-U</a:t>
            </a:r>
            <a:r>
              <a:rPr lang="zh-CN" altLang="en-US"/>
              <a:t>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I/A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Sheet1!$E$21:$E$40</c:f>
              <c:numCache>
                <c:formatCode>General</c:formatCode>
                <c:ptCount val="20"/>
                <c:pt idx="0">
                  <c:v>5.5999999999999999E-3</c:v>
                </c:pt>
                <c:pt idx="1">
                  <c:v>5.5999999999999999E-3</c:v>
                </c:pt>
                <c:pt idx="2">
                  <c:v>5.4999999999999997E-3</c:v>
                </c:pt>
                <c:pt idx="3">
                  <c:v>5.4000000000000003E-3</c:v>
                </c:pt>
                <c:pt idx="4">
                  <c:v>5.3E-3</c:v>
                </c:pt>
                <c:pt idx="5">
                  <c:v>5.1999999999999998E-3</c:v>
                </c:pt>
                <c:pt idx="6">
                  <c:v>5.0999999999999995E-3</c:v>
                </c:pt>
                <c:pt idx="7">
                  <c:v>5.0000000000000001E-3</c:v>
                </c:pt>
                <c:pt idx="8">
                  <c:v>4.7999999999999996E-3</c:v>
                </c:pt>
                <c:pt idx="9">
                  <c:v>4.5999999999999999E-3</c:v>
                </c:pt>
                <c:pt idx="10">
                  <c:v>4.3E-3</c:v>
                </c:pt>
                <c:pt idx="11">
                  <c:v>4.0999999999999995E-3</c:v>
                </c:pt>
                <c:pt idx="12">
                  <c:v>3.8E-3</c:v>
                </c:pt>
                <c:pt idx="13">
                  <c:v>3.5999999999999999E-3</c:v>
                </c:pt>
                <c:pt idx="14">
                  <c:v>3.3999999999999998E-3</c:v>
                </c:pt>
                <c:pt idx="15">
                  <c:v>3.2000000000000002E-3</c:v>
                </c:pt>
                <c:pt idx="16">
                  <c:v>2.5000000000000001E-3</c:v>
                </c:pt>
                <c:pt idx="17">
                  <c:v>1.6999999999999999E-3</c:v>
                </c:pt>
                <c:pt idx="18">
                  <c:v>1.2999999999999999E-3</c:v>
                </c:pt>
                <c:pt idx="19">
                  <c:v>5.0000000000000001E-4</c:v>
                </c:pt>
              </c:numCache>
            </c:numRef>
          </c:xVal>
          <c:yVal>
            <c:numRef>
              <c:f>Sheet1!$C$21:$C$40</c:f>
              <c:numCache>
                <c:formatCode>General</c:formatCode>
                <c:ptCount val="20"/>
                <c:pt idx="0">
                  <c:v>0.03</c:v>
                </c:pt>
                <c:pt idx="1">
                  <c:v>0.59</c:v>
                </c:pt>
                <c:pt idx="2">
                  <c:v>1.1299999999999999</c:v>
                </c:pt>
                <c:pt idx="3">
                  <c:v>1.66</c:v>
                </c:pt>
                <c:pt idx="4">
                  <c:v>2.16</c:v>
                </c:pt>
                <c:pt idx="5">
                  <c:v>2.64</c:v>
                </c:pt>
                <c:pt idx="6">
                  <c:v>3.1</c:v>
                </c:pt>
                <c:pt idx="7">
                  <c:v>3.54</c:v>
                </c:pt>
                <c:pt idx="8">
                  <c:v>3.91</c:v>
                </c:pt>
                <c:pt idx="9">
                  <c:v>4.1900000000000004</c:v>
                </c:pt>
                <c:pt idx="10">
                  <c:v>4.3899999999999997</c:v>
                </c:pt>
                <c:pt idx="11">
                  <c:v>4.53</c:v>
                </c:pt>
                <c:pt idx="12">
                  <c:v>4.63</c:v>
                </c:pt>
                <c:pt idx="13">
                  <c:v>4.72</c:v>
                </c:pt>
                <c:pt idx="14">
                  <c:v>4.78</c:v>
                </c:pt>
                <c:pt idx="15">
                  <c:v>4.84</c:v>
                </c:pt>
                <c:pt idx="16">
                  <c:v>5</c:v>
                </c:pt>
                <c:pt idx="17">
                  <c:v>5.12</c:v>
                </c:pt>
                <c:pt idx="18">
                  <c:v>5.18</c:v>
                </c:pt>
                <c:pt idx="19">
                  <c:v>5.26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1E-4016-9AC3-4431861EC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84368"/>
        <c:axId val="195086032"/>
      </c:scatterChart>
      <c:valAx>
        <c:axId val="1950843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U/V</a:t>
                </a:r>
              </a:p>
            </c:rich>
          </c:tx>
          <c:layout>
            <c:manualLayout>
              <c:xMode val="edge"/>
              <c:yMode val="edge"/>
              <c:x val="0.89054746281714792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086032"/>
        <c:crosses val="autoZero"/>
        <c:crossBetween val="midCat"/>
      </c:valAx>
      <c:valAx>
        <c:axId val="1950860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I/A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1788582677165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08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恒定光照下太阳能电池的</a:t>
            </a:r>
            <a:r>
              <a:rPr lang="en-US" altLang="zh-CN"/>
              <a:t>P-R</a:t>
            </a:r>
            <a:r>
              <a:rPr lang="zh-CN" altLang="en-US"/>
              <a:t>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I/A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Sheet1!$B$21:$B$40</c:f>
              <c:numCache>
                <c:formatCode>General</c:formatCode>
                <c:ptCount val="2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2000</c:v>
                </c:pt>
                <c:pt idx="17">
                  <c:v>3000</c:v>
                </c:pt>
                <c:pt idx="18">
                  <c:v>4000</c:v>
                </c:pt>
                <c:pt idx="19">
                  <c:v>10000</c:v>
                </c:pt>
              </c:numCache>
            </c:numRef>
          </c:xVal>
          <c:yVal>
            <c:numRef>
              <c:f>Sheet1!$F$21:$F$40</c:f>
              <c:numCache>
                <c:formatCode>General</c:formatCode>
                <c:ptCount val="20"/>
                <c:pt idx="0">
                  <c:v>1.6799999999999999E-4</c:v>
                </c:pt>
                <c:pt idx="1">
                  <c:v>3.3039999999999996E-3</c:v>
                </c:pt>
                <c:pt idx="2">
                  <c:v>6.2149999999999992E-3</c:v>
                </c:pt>
                <c:pt idx="3">
                  <c:v>8.9639999999999997E-3</c:v>
                </c:pt>
                <c:pt idx="4">
                  <c:v>1.1448000000000002E-2</c:v>
                </c:pt>
                <c:pt idx="5">
                  <c:v>1.3728000000000001E-2</c:v>
                </c:pt>
                <c:pt idx="6">
                  <c:v>1.5809999999999998E-2</c:v>
                </c:pt>
                <c:pt idx="7">
                  <c:v>1.77E-2</c:v>
                </c:pt>
                <c:pt idx="8">
                  <c:v>1.8768E-2</c:v>
                </c:pt>
                <c:pt idx="9">
                  <c:v>1.9274000000000003E-2</c:v>
                </c:pt>
                <c:pt idx="10">
                  <c:v>1.8876999999999998E-2</c:v>
                </c:pt>
                <c:pt idx="11">
                  <c:v>1.8572999999999999E-2</c:v>
                </c:pt>
                <c:pt idx="12">
                  <c:v>1.7593999999999999E-2</c:v>
                </c:pt>
                <c:pt idx="13">
                  <c:v>1.6992E-2</c:v>
                </c:pt>
                <c:pt idx="14">
                  <c:v>1.6251999999999999E-2</c:v>
                </c:pt>
                <c:pt idx="15">
                  <c:v>1.5488E-2</c:v>
                </c:pt>
                <c:pt idx="16">
                  <c:v>1.2500000000000001E-2</c:v>
                </c:pt>
                <c:pt idx="17">
                  <c:v>8.7039999999999999E-3</c:v>
                </c:pt>
                <c:pt idx="18">
                  <c:v>6.7339999999999995E-3</c:v>
                </c:pt>
                <c:pt idx="19">
                  <c:v>2.63E-3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C6-481B-9A10-3668D0C2F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84368"/>
        <c:axId val="195086032"/>
      </c:scatterChart>
      <c:valAx>
        <c:axId val="1950843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R/</a:t>
                </a:r>
                <a:r>
                  <a:rPr lang="el-GR" altLang="zh-CN"/>
                  <a:t>Ω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89054746281714792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086032"/>
        <c:crosses val="autoZero"/>
        <c:crossBetween val="midCat"/>
      </c:valAx>
      <c:valAx>
        <c:axId val="1950860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P/W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1788582677165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08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恒定光照下太阳能电池的</a:t>
            </a:r>
            <a:r>
              <a:rPr lang="en-US" altLang="zh-CN"/>
              <a:t>I-U</a:t>
            </a:r>
            <a:r>
              <a:rPr lang="zh-CN" altLang="en-US"/>
              <a:t>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I/A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Sheet1!$E$43:$E$63</c:f>
              <c:numCache>
                <c:formatCode>General</c:formatCode>
                <c:ptCount val="21"/>
                <c:pt idx="0">
                  <c:v>4.7999999999999996E-3</c:v>
                </c:pt>
                <c:pt idx="1">
                  <c:v>4.7999999999999996E-3</c:v>
                </c:pt>
                <c:pt idx="2">
                  <c:v>4.7999999999999996E-3</c:v>
                </c:pt>
                <c:pt idx="3">
                  <c:v>4.7999999999999996E-3</c:v>
                </c:pt>
                <c:pt idx="4">
                  <c:v>4.7999999999999996E-3</c:v>
                </c:pt>
                <c:pt idx="5">
                  <c:v>4.7000000000000002E-3</c:v>
                </c:pt>
                <c:pt idx="6">
                  <c:v>4.7000000000000002E-3</c:v>
                </c:pt>
                <c:pt idx="7">
                  <c:v>4.7000000000000002E-3</c:v>
                </c:pt>
                <c:pt idx="8">
                  <c:v>4.7000000000000002E-3</c:v>
                </c:pt>
                <c:pt idx="9">
                  <c:v>4.5999999999999999E-3</c:v>
                </c:pt>
                <c:pt idx="10">
                  <c:v>4.5999999999999999E-3</c:v>
                </c:pt>
                <c:pt idx="11">
                  <c:v>4.5999999999999999E-3</c:v>
                </c:pt>
                <c:pt idx="12">
                  <c:v>4.5999999999999999E-3</c:v>
                </c:pt>
                <c:pt idx="13">
                  <c:v>4.4999999999999997E-3</c:v>
                </c:pt>
                <c:pt idx="14">
                  <c:v>4.4999999999999997E-3</c:v>
                </c:pt>
                <c:pt idx="15">
                  <c:v>4.4999999999999997E-3</c:v>
                </c:pt>
                <c:pt idx="16">
                  <c:v>4.4999999999999997E-3</c:v>
                </c:pt>
                <c:pt idx="17">
                  <c:v>4.4000000000000003E-3</c:v>
                </c:pt>
                <c:pt idx="18">
                  <c:v>4.4000000000000003E-3</c:v>
                </c:pt>
                <c:pt idx="19">
                  <c:v>4.4000000000000003E-3</c:v>
                </c:pt>
                <c:pt idx="20">
                  <c:v>4.4000000000000003E-3</c:v>
                </c:pt>
              </c:numCache>
            </c:numRef>
          </c:xVal>
          <c:yVal>
            <c:numRef>
              <c:f>Sheet1!$C$43:$C$63</c:f>
              <c:numCache>
                <c:formatCode>General</c:formatCode>
                <c:ptCount val="21"/>
                <c:pt idx="0">
                  <c:v>3.91</c:v>
                </c:pt>
                <c:pt idx="1">
                  <c:v>3.95</c:v>
                </c:pt>
                <c:pt idx="2">
                  <c:v>3.98</c:v>
                </c:pt>
                <c:pt idx="3">
                  <c:v>4.0199999999999996</c:v>
                </c:pt>
                <c:pt idx="4">
                  <c:v>4.05</c:v>
                </c:pt>
                <c:pt idx="5">
                  <c:v>4.08</c:v>
                </c:pt>
                <c:pt idx="6">
                  <c:v>4.0999999999999996</c:v>
                </c:pt>
                <c:pt idx="7">
                  <c:v>4.13</c:v>
                </c:pt>
                <c:pt idx="8">
                  <c:v>4.1500000000000004</c:v>
                </c:pt>
                <c:pt idx="9">
                  <c:v>4.18</c:v>
                </c:pt>
                <c:pt idx="10">
                  <c:v>4.21</c:v>
                </c:pt>
                <c:pt idx="11">
                  <c:v>4.2300000000000004</c:v>
                </c:pt>
                <c:pt idx="12">
                  <c:v>4.25</c:v>
                </c:pt>
                <c:pt idx="13">
                  <c:v>4.28</c:v>
                </c:pt>
                <c:pt idx="14">
                  <c:v>4.3099999999999996</c:v>
                </c:pt>
                <c:pt idx="15">
                  <c:v>4.32</c:v>
                </c:pt>
                <c:pt idx="16">
                  <c:v>4.34</c:v>
                </c:pt>
                <c:pt idx="17">
                  <c:v>4.3600000000000003</c:v>
                </c:pt>
                <c:pt idx="18">
                  <c:v>4.38</c:v>
                </c:pt>
                <c:pt idx="19">
                  <c:v>4.4000000000000004</c:v>
                </c:pt>
                <c:pt idx="20">
                  <c:v>4.4400000000000004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8-40FD-84F9-187DF3C6C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84368"/>
        <c:axId val="195086032"/>
      </c:scatterChart>
      <c:valAx>
        <c:axId val="1950843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U/V</a:t>
                </a:r>
              </a:p>
            </c:rich>
          </c:tx>
          <c:layout>
            <c:manualLayout>
              <c:xMode val="edge"/>
              <c:yMode val="edge"/>
              <c:x val="0.89054746281714792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086032"/>
        <c:crosses val="autoZero"/>
        <c:crossBetween val="midCat"/>
      </c:valAx>
      <c:valAx>
        <c:axId val="1950860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I/A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1788582677165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08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恒定光照下太阳能电池的</a:t>
            </a:r>
            <a:r>
              <a:rPr lang="en-US" altLang="zh-CN"/>
              <a:t>P-R</a:t>
            </a:r>
            <a:r>
              <a:rPr lang="zh-CN" altLang="en-US"/>
              <a:t>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I/A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Sheet1!$B$43:$B$63</c:f>
              <c:numCache>
                <c:formatCode>General</c:formatCode>
                <c:ptCount val="21"/>
                <c:pt idx="0">
                  <c:v>800</c:v>
                </c:pt>
                <c:pt idx="1">
                  <c:v>810</c:v>
                </c:pt>
                <c:pt idx="2">
                  <c:v>820</c:v>
                </c:pt>
                <c:pt idx="3">
                  <c:v>830</c:v>
                </c:pt>
                <c:pt idx="4">
                  <c:v>840</c:v>
                </c:pt>
                <c:pt idx="5">
                  <c:v>850</c:v>
                </c:pt>
                <c:pt idx="6">
                  <c:v>860</c:v>
                </c:pt>
                <c:pt idx="7">
                  <c:v>870</c:v>
                </c:pt>
                <c:pt idx="8">
                  <c:v>880</c:v>
                </c:pt>
                <c:pt idx="9">
                  <c:v>890</c:v>
                </c:pt>
                <c:pt idx="10">
                  <c:v>900</c:v>
                </c:pt>
                <c:pt idx="11">
                  <c:v>910</c:v>
                </c:pt>
                <c:pt idx="12">
                  <c:v>920</c:v>
                </c:pt>
                <c:pt idx="13">
                  <c:v>930</c:v>
                </c:pt>
                <c:pt idx="14">
                  <c:v>940</c:v>
                </c:pt>
                <c:pt idx="15">
                  <c:v>950</c:v>
                </c:pt>
                <c:pt idx="16">
                  <c:v>960</c:v>
                </c:pt>
                <c:pt idx="17">
                  <c:v>970</c:v>
                </c:pt>
                <c:pt idx="18">
                  <c:v>980</c:v>
                </c:pt>
                <c:pt idx="19">
                  <c:v>990</c:v>
                </c:pt>
                <c:pt idx="20">
                  <c:v>1000</c:v>
                </c:pt>
              </c:numCache>
            </c:numRef>
          </c:xVal>
          <c:yVal>
            <c:numRef>
              <c:f>Sheet1!$F$43:$F$63</c:f>
              <c:numCache>
                <c:formatCode>General</c:formatCode>
                <c:ptCount val="21"/>
                <c:pt idx="0">
                  <c:v>1.8768E-2</c:v>
                </c:pt>
                <c:pt idx="1">
                  <c:v>1.8959999999999998E-2</c:v>
                </c:pt>
                <c:pt idx="2">
                  <c:v>1.9103999999999999E-2</c:v>
                </c:pt>
                <c:pt idx="3">
                  <c:v>1.9295999999999997E-2</c:v>
                </c:pt>
                <c:pt idx="4">
                  <c:v>1.9439999999999999E-2</c:v>
                </c:pt>
                <c:pt idx="5">
                  <c:v>1.9176000000000002E-2</c:v>
                </c:pt>
                <c:pt idx="6">
                  <c:v>1.9269999999999999E-2</c:v>
                </c:pt>
                <c:pt idx="7">
                  <c:v>1.9411000000000001E-2</c:v>
                </c:pt>
                <c:pt idx="8">
                  <c:v>1.9505000000000002E-2</c:v>
                </c:pt>
                <c:pt idx="9">
                  <c:v>1.9227999999999999E-2</c:v>
                </c:pt>
                <c:pt idx="10">
                  <c:v>1.9365999999999998E-2</c:v>
                </c:pt>
                <c:pt idx="11">
                  <c:v>1.9458000000000003E-2</c:v>
                </c:pt>
                <c:pt idx="12">
                  <c:v>1.9549999999999998E-2</c:v>
                </c:pt>
                <c:pt idx="13">
                  <c:v>1.9259999999999999E-2</c:v>
                </c:pt>
                <c:pt idx="14">
                  <c:v>1.9394999999999996E-2</c:v>
                </c:pt>
                <c:pt idx="15">
                  <c:v>1.9439999999999999E-2</c:v>
                </c:pt>
                <c:pt idx="16">
                  <c:v>1.9529999999999999E-2</c:v>
                </c:pt>
                <c:pt idx="17">
                  <c:v>1.9184000000000003E-2</c:v>
                </c:pt>
                <c:pt idx="18">
                  <c:v>1.9272000000000001E-2</c:v>
                </c:pt>
                <c:pt idx="19">
                  <c:v>1.9360000000000002E-2</c:v>
                </c:pt>
                <c:pt idx="20">
                  <c:v>1.9536000000000001E-2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AF-422C-B351-96C7D983F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84368"/>
        <c:axId val="195086032"/>
      </c:scatterChart>
      <c:valAx>
        <c:axId val="1950843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R/</a:t>
                </a:r>
                <a:r>
                  <a:rPr lang="el-GR" altLang="zh-CN"/>
                  <a:t>Ω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89054746281714792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086032"/>
        <c:crosses val="autoZero"/>
        <c:crossBetween val="midCat"/>
      </c:valAx>
      <c:valAx>
        <c:axId val="1950860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P/W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1788582677165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08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11906</xdr:colOff>
      <xdr:row>1</xdr:row>
      <xdr:rowOff>9523</xdr:rowOff>
    </xdr:from>
    <xdr:to>
      <xdr:col>15</xdr:col>
      <xdr:colOff>50006</xdr:colOff>
      <xdr:row>16</xdr:row>
      <xdr:rowOff>90486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10DED91-A670-4243-A4A6-455D6D79A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47625</xdr:colOff>
      <xdr:row>1</xdr:row>
      <xdr:rowOff>9524</xdr:rowOff>
    </xdr:from>
    <xdr:to>
      <xdr:col>22</xdr:col>
      <xdr:colOff>85725</xdr:colOff>
      <xdr:row>16</xdr:row>
      <xdr:rowOff>90487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7B7E3A3-4CFF-463B-8AD2-0B39046FD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19</xdr:row>
      <xdr:rowOff>9524</xdr:rowOff>
    </xdr:from>
    <xdr:to>
      <xdr:col>15</xdr:col>
      <xdr:colOff>47625</xdr:colOff>
      <xdr:row>34</xdr:row>
      <xdr:rowOff>109537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956724C-361B-4C6F-84F3-5FDE41970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47625</xdr:colOff>
      <xdr:row>19</xdr:row>
      <xdr:rowOff>9526</xdr:rowOff>
    </xdr:from>
    <xdr:to>
      <xdr:col>22</xdr:col>
      <xdr:colOff>85725</xdr:colOff>
      <xdr:row>34</xdr:row>
      <xdr:rowOff>109539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85F838BA-186B-4DB1-939A-6B1EBE4E9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4762</xdr:colOff>
      <xdr:row>41</xdr:row>
      <xdr:rowOff>0</xdr:rowOff>
    </xdr:from>
    <xdr:to>
      <xdr:col>16</xdr:col>
      <xdr:colOff>42862</xdr:colOff>
      <xdr:row>56</xdr:row>
      <xdr:rowOff>100013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A2058D4D-219E-430B-A72A-AED6EDBCA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47625</xdr:colOff>
      <xdr:row>41</xdr:row>
      <xdr:rowOff>1</xdr:rowOff>
    </xdr:from>
    <xdr:to>
      <xdr:col>23</xdr:col>
      <xdr:colOff>85725</xdr:colOff>
      <xdr:row>56</xdr:row>
      <xdr:rowOff>100014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491FCF9-05D7-4762-9F88-917FD243A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sqref="A1:H1"/>
    </sheetView>
  </sheetViews>
  <sheetFormatPr defaultRowHeight="13.9" x14ac:dyDescent="0.4"/>
  <cols>
    <col min="1" max="7" width="9.06640625" style="1"/>
    <col min="8" max="8" width="12.46484375" style="1" bestFit="1" customWidth="1"/>
    <col min="9" max="9" width="10.59765625" style="1" customWidth="1"/>
    <col min="10" max="16384" width="9.06640625" style="1"/>
  </cols>
  <sheetData>
    <row r="1" spans="1:8" x14ac:dyDescent="0.4">
      <c r="A1" s="7" t="s">
        <v>15</v>
      </c>
      <c r="B1" s="7"/>
      <c r="C1" s="7"/>
      <c r="D1" s="7"/>
      <c r="E1" s="7"/>
      <c r="F1" s="7"/>
      <c r="G1" s="7"/>
      <c r="H1" s="7"/>
    </row>
    <row r="2" spans="1:8" ht="15.4" x14ac:dyDescent="0.4">
      <c r="A2" s="1" t="s">
        <v>0</v>
      </c>
      <c r="B2" s="1" t="s">
        <v>1</v>
      </c>
      <c r="C2" s="1" t="s">
        <v>2</v>
      </c>
      <c r="D2" s="1" t="s">
        <v>7</v>
      </c>
      <c r="E2" s="1" t="s">
        <v>8</v>
      </c>
      <c r="F2" s="1" t="s">
        <v>9</v>
      </c>
      <c r="G2" s="5" t="s">
        <v>10</v>
      </c>
      <c r="H2" s="6" t="s">
        <v>17</v>
      </c>
    </row>
    <row r="3" spans="1:8" x14ac:dyDescent="0.4">
      <c r="A3" s="4">
        <v>0.5</v>
      </c>
      <c r="B3" s="4">
        <v>7.0000000000000001E-3</v>
      </c>
      <c r="C3" s="1">
        <f>B3/1000</f>
        <v>6.9999999999999999E-6</v>
      </c>
      <c r="D3" s="1">
        <f>LN(C3)</f>
        <v>-11.86960040890896</v>
      </c>
      <c r="E3" s="7" cm="1">
        <f t="array" ref="E3">INDEX(LINEST(D3:D12,A3:A12,TRUE,FALSE),1)</f>
        <v>1.2574508239721867</v>
      </c>
      <c r="F3" s="7" cm="1">
        <f t="array" ref="F3">INDEX(LINEST(D3:D12,A3:A12,TRUE,FALSE),2)</f>
        <v>-12.101848998254663</v>
      </c>
      <c r="G3" s="8">
        <f>E3</f>
        <v>1.2574508239721867</v>
      </c>
      <c r="H3" s="8">
        <f>EXP(F3)</f>
        <v>5.5492432089317686E-6</v>
      </c>
    </row>
    <row r="4" spans="1:8" x14ac:dyDescent="0.4">
      <c r="A4" s="4">
        <v>1</v>
      </c>
      <c r="B4" s="4">
        <v>0.02</v>
      </c>
      <c r="C4" s="1">
        <f t="shared" ref="C4:C12" si="0">B4/1000</f>
        <v>2.0000000000000002E-5</v>
      </c>
      <c r="D4" s="1">
        <f t="shared" ref="D4:D12" si="1">LN(C4)</f>
        <v>-10.819778284410283</v>
      </c>
      <c r="E4" s="7"/>
      <c r="F4" s="7"/>
      <c r="G4" s="8"/>
      <c r="H4" s="8"/>
    </row>
    <row r="5" spans="1:8" x14ac:dyDescent="0.4">
      <c r="A5" s="4">
        <v>1.5</v>
      </c>
      <c r="B5" s="4">
        <v>4.4999999999999998E-2</v>
      </c>
      <c r="C5" s="1">
        <f t="shared" si="0"/>
        <v>4.4999999999999996E-5</v>
      </c>
      <c r="D5" s="1">
        <f t="shared" si="1"/>
        <v>-10.008848068193954</v>
      </c>
      <c r="E5" s="7"/>
      <c r="F5" s="7"/>
      <c r="G5" s="8"/>
      <c r="H5" s="8"/>
    </row>
    <row r="6" spans="1:8" x14ac:dyDescent="0.4">
      <c r="A6" s="4">
        <v>2</v>
      </c>
      <c r="B6" s="4">
        <v>8.5000000000000006E-2</v>
      </c>
      <c r="C6" s="1">
        <f t="shared" si="0"/>
        <v>8.5000000000000006E-5</v>
      </c>
      <c r="D6" s="1">
        <f t="shared" si="1"/>
        <v>-9.372859301473957</v>
      </c>
      <c r="E6" s="7"/>
      <c r="F6" s="7"/>
      <c r="G6" s="8"/>
      <c r="H6" s="8"/>
    </row>
    <row r="7" spans="1:8" x14ac:dyDescent="0.4">
      <c r="A7" s="4">
        <v>2.5</v>
      </c>
      <c r="B7" s="4">
        <v>0.14899999999999999</v>
      </c>
      <c r="C7" s="1">
        <f t="shared" si="0"/>
        <v>1.4899999999999999E-4</v>
      </c>
      <c r="D7" s="1">
        <f t="shared" si="1"/>
        <v>-8.8115642520188153</v>
      </c>
      <c r="E7" s="7"/>
      <c r="F7" s="7"/>
      <c r="G7" s="8"/>
      <c r="H7" s="8"/>
    </row>
    <row r="8" spans="1:8" x14ac:dyDescent="0.4">
      <c r="A8" s="4">
        <v>3</v>
      </c>
      <c r="B8" s="4">
        <v>0.253</v>
      </c>
      <c r="C8" s="1">
        <f t="shared" si="0"/>
        <v>2.5300000000000002E-4</v>
      </c>
      <c r="D8" s="1">
        <f t="shared" si="1"/>
        <v>-8.2821210692367533</v>
      </c>
      <c r="E8" s="7"/>
      <c r="F8" s="7"/>
      <c r="G8" s="8"/>
      <c r="H8" s="8"/>
    </row>
    <row r="9" spans="1:8" x14ac:dyDescent="0.4">
      <c r="A9" s="4">
        <v>3.5</v>
      </c>
      <c r="B9" s="4">
        <v>0.44400000000000001</v>
      </c>
      <c r="C9" s="1">
        <f t="shared" si="0"/>
        <v>4.44E-4</v>
      </c>
      <c r="D9" s="1">
        <f t="shared" si="1"/>
        <v>-7.7196859955320489</v>
      </c>
      <c r="E9" s="7"/>
      <c r="F9" s="7"/>
      <c r="G9" s="8"/>
      <c r="H9" s="8"/>
    </row>
    <row r="10" spans="1:8" x14ac:dyDescent="0.4">
      <c r="A10" s="4">
        <v>4</v>
      </c>
      <c r="B10" s="4">
        <v>0.79400000000000004</v>
      </c>
      <c r="C10" s="1">
        <f t="shared" si="0"/>
        <v>7.94E-4</v>
      </c>
      <c r="D10" s="1">
        <f t="shared" si="1"/>
        <v>-7.1384270967171384</v>
      </c>
      <c r="E10" s="7"/>
      <c r="F10" s="7"/>
      <c r="G10" s="8"/>
      <c r="H10" s="8"/>
    </row>
    <row r="11" spans="1:8" x14ac:dyDescent="0.4">
      <c r="A11" s="4">
        <v>4.5</v>
      </c>
      <c r="B11" s="4">
        <v>1.448</v>
      </c>
      <c r="C11" s="1">
        <f t="shared" si="0"/>
        <v>1.4479999999999999E-3</v>
      </c>
      <c r="D11" s="1">
        <f t="shared" si="1"/>
        <v>-6.5375719850186123</v>
      </c>
      <c r="E11" s="7"/>
      <c r="F11" s="7"/>
      <c r="G11" s="8"/>
      <c r="H11" s="8"/>
    </row>
    <row r="12" spans="1:8" x14ac:dyDescent="0.4">
      <c r="A12" s="4">
        <v>5</v>
      </c>
      <c r="B12" s="4">
        <v>2.8</v>
      </c>
      <c r="C12" s="1">
        <f t="shared" si="0"/>
        <v>2.8E-3</v>
      </c>
      <c r="D12" s="1">
        <f t="shared" si="1"/>
        <v>-5.8781358618009785</v>
      </c>
      <c r="E12" s="7"/>
      <c r="F12" s="7"/>
      <c r="G12" s="8"/>
      <c r="H12" s="8"/>
    </row>
    <row r="19" spans="1:10" x14ac:dyDescent="0.4">
      <c r="A19" s="7" t="s">
        <v>11</v>
      </c>
      <c r="B19" s="7"/>
      <c r="C19" s="7"/>
      <c r="D19" s="7"/>
      <c r="E19" s="7"/>
      <c r="F19" s="7"/>
      <c r="G19" s="7"/>
      <c r="H19" s="7"/>
    </row>
    <row r="20" spans="1:10" x14ac:dyDescent="0.4">
      <c r="A20" s="1" t="s">
        <v>5</v>
      </c>
      <c r="B20" s="1" t="s">
        <v>6</v>
      </c>
      <c r="C20" s="1" t="s">
        <v>0</v>
      </c>
      <c r="D20" s="1" t="s">
        <v>1</v>
      </c>
      <c r="E20" s="1" t="s">
        <v>2</v>
      </c>
      <c r="F20" s="1" t="s">
        <v>3</v>
      </c>
      <c r="G20" s="6" t="s">
        <v>4</v>
      </c>
      <c r="H20" s="6" t="s">
        <v>12</v>
      </c>
    </row>
    <row r="21" spans="1:10" x14ac:dyDescent="0.4">
      <c r="A21" s="1">
        <v>1</v>
      </c>
      <c r="B21" s="4">
        <v>0</v>
      </c>
      <c r="C21" s="4">
        <v>0.03</v>
      </c>
      <c r="D21" s="4">
        <v>5.6</v>
      </c>
      <c r="E21" s="1">
        <f>D21/1000</f>
        <v>5.5999999999999999E-3</v>
      </c>
      <c r="F21" s="1">
        <f>C21*E21</f>
        <v>1.6799999999999999E-4</v>
      </c>
      <c r="G21" s="8">
        <f>MAX(F21:F40)</f>
        <v>1.9274000000000003E-2</v>
      </c>
      <c r="H21" s="8">
        <f>_xlfn.XLOOKUP(G21,F21:F40,B21:B40)</f>
        <v>900</v>
      </c>
    </row>
    <row r="22" spans="1:10" x14ac:dyDescent="0.4">
      <c r="A22" s="1">
        <v>2</v>
      </c>
      <c r="B22" s="4">
        <v>100</v>
      </c>
      <c r="C22" s="4">
        <v>0.59</v>
      </c>
      <c r="D22" s="4">
        <v>5.6</v>
      </c>
      <c r="E22" s="1">
        <f t="shared" ref="E22:E40" si="2">D22/1000</f>
        <v>5.5999999999999999E-3</v>
      </c>
      <c r="F22" s="1">
        <f t="shared" ref="F22:F40" si="3">C22*E22</f>
        <v>3.3039999999999996E-3</v>
      </c>
      <c r="G22" s="8"/>
      <c r="H22" s="8"/>
    </row>
    <row r="23" spans="1:10" x14ac:dyDescent="0.4">
      <c r="A23" s="1">
        <v>3</v>
      </c>
      <c r="B23" s="4">
        <v>200</v>
      </c>
      <c r="C23" s="4">
        <v>1.1299999999999999</v>
      </c>
      <c r="D23" s="4">
        <v>5.5</v>
      </c>
      <c r="E23" s="1">
        <f t="shared" si="2"/>
        <v>5.4999999999999997E-3</v>
      </c>
      <c r="F23" s="1">
        <f t="shared" si="3"/>
        <v>6.2149999999999992E-3</v>
      </c>
      <c r="G23" s="8"/>
      <c r="H23" s="8"/>
    </row>
    <row r="24" spans="1:10" x14ac:dyDescent="0.4">
      <c r="A24" s="1">
        <v>4</v>
      </c>
      <c r="B24" s="4">
        <v>300</v>
      </c>
      <c r="C24" s="4">
        <v>1.66</v>
      </c>
      <c r="D24" s="4">
        <v>5.4</v>
      </c>
      <c r="E24" s="1">
        <f t="shared" si="2"/>
        <v>5.4000000000000003E-3</v>
      </c>
      <c r="F24" s="1">
        <f t="shared" si="3"/>
        <v>8.9639999999999997E-3</v>
      </c>
      <c r="G24" s="8"/>
      <c r="H24" s="8"/>
    </row>
    <row r="25" spans="1:10" x14ac:dyDescent="0.4">
      <c r="A25" s="1">
        <v>5</v>
      </c>
      <c r="B25" s="4">
        <v>400</v>
      </c>
      <c r="C25" s="4">
        <v>2.16</v>
      </c>
      <c r="D25" s="4">
        <v>5.3</v>
      </c>
      <c r="E25" s="1">
        <f t="shared" si="2"/>
        <v>5.3E-3</v>
      </c>
      <c r="F25" s="1">
        <f t="shared" si="3"/>
        <v>1.1448000000000002E-2</v>
      </c>
      <c r="G25" s="8"/>
      <c r="H25" s="8"/>
    </row>
    <row r="26" spans="1:10" x14ac:dyDescent="0.4">
      <c r="A26" s="1">
        <v>6</v>
      </c>
      <c r="B26" s="4">
        <v>500</v>
      </c>
      <c r="C26" s="4">
        <v>2.64</v>
      </c>
      <c r="D26" s="4">
        <v>5.2</v>
      </c>
      <c r="E26" s="1">
        <f t="shared" si="2"/>
        <v>5.1999999999999998E-3</v>
      </c>
      <c r="F26" s="1">
        <f t="shared" si="3"/>
        <v>1.3728000000000001E-2</v>
      </c>
      <c r="G26" s="8"/>
      <c r="H26" s="8"/>
    </row>
    <row r="27" spans="1:10" x14ac:dyDescent="0.4">
      <c r="A27" s="1">
        <v>7</v>
      </c>
      <c r="B27" s="4">
        <v>600</v>
      </c>
      <c r="C27" s="4">
        <v>3.1</v>
      </c>
      <c r="D27" s="4">
        <v>5.0999999999999996</v>
      </c>
      <c r="E27" s="1">
        <f t="shared" si="2"/>
        <v>5.0999999999999995E-3</v>
      </c>
      <c r="F27" s="1">
        <f t="shared" si="3"/>
        <v>1.5809999999999998E-2</v>
      </c>
      <c r="G27" s="8"/>
      <c r="H27" s="8"/>
    </row>
    <row r="28" spans="1:10" x14ac:dyDescent="0.4">
      <c r="A28" s="1">
        <v>8</v>
      </c>
      <c r="B28" s="4">
        <v>700</v>
      </c>
      <c r="C28" s="4">
        <v>3.54</v>
      </c>
      <c r="D28" s="4">
        <v>5</v>
      </c>
      <c r="E28" s="1">
        <f t="shared" si="2"/>
        <v>5.0000000000000001E-3</v>
      </c>
      <c r="F28" s="1">
        <f t="shared" si="3"/>
        <v>1.77E-2</v>
      </c>
      <c r="G28" s="8"/>
      <c r="H28" s="8"/>
      <c r="J28" s="3"/>
    </row>
    <row r="29" spans="1:10" x14ac:dyDescent="0.4">
      <c r="A29" s="1">
        <v>9</v>
      </c>
      <c r="B29" s="4">
        <v>800</v>
      </c>
      <c r="C29" s="4">
        <v>3.91</v>
      </c>
      <c r="D29" s="4">
        <v>4.8</v>
      </c>
      <c r="E29" s="1">
        <f t="shared" si="2"/>
        <v>4.7999999999999996E-3</v>
      </c>
      <c r="F29" s="1">
        <f t="shared" si="3"/>
        <v>1.8768E-2</v>
      </c>
      <c r="G29" s="8"/>
      <c r="H29" s="8"/>
    </row>
    <row r="30" spans="1:10" x14ac:dyDescent="0.4">
      <c r="A30" s="1">
        <v>10</v>
      </c>
      <c r="B30" s="4">
        <v>900</v>
      </c>
      <c r="C30" s="4">
        <v>4.1900000000000004</v>
      </c>
      <c r="D30" s="4">
        <v>4.5999999999999996</v>
      </c>
      <c r="E30" s="1">
        <f t="shared" si="2"/>
        <v>4.5999999999999999E-3</v>
      </c>
      <c r="F30" s="1">
        <f t="shared" si="3"/>
        <v>1.9274000000000003E-2</v>
      </c>
      <c r="G30" s="8"/>
      <c r="H30" s="8"/>
    </row>
    <row r="31" spans="1:10" x14ac:dyDescent="0.4">
      <c r="A31" s="1">
        <v>11</v>
      </c>
      <c r="B31" s="4">
        <v>1000</v>
      </c>
      <c r="C31" s="4">
        <v>4.3899999999999997</v>
      </c>
      <c r="D31" s="4">
        <v>4.3</v>
      </c>
      <c r="E31" s="1">
        <f t="shared" si="2"/>
        <v>4.3E-3</v>
      </c>
      <c r="F31" s="1">
        <f t="shared" si="3"/>
        <v>1.8876999999999998E-2</v>
      </c>
      <c r="G31" s="8"/>
      <c r="H31" s="8"/>
    </row>
    <row r="32" spans="1:10" x14ac:dyDescent="0.4">
      <c r="A32" s="1">
        <v>12</v>
      </c>
      <c r="B32" s="4">
        <v>1100</v>
      </c>
      <c r="C32" s="4">
        <v>4.53</v>
      </c>
      <c r="D32" s="4">
        <v>4.0999999999999996</v>
      </c>
      <c r="E32" s="1">
        <f t="shared" si="2"/>
        <v>4.0999999999999995E-3</v>
      </c>
      <c r="F32" s="1">
        <f t="shared" si="3"/>
        <v>1.8572999999999999E-2</v>
      </c>
      <c r="G32" s="8"/>
      <c r="H32" s="8"/>
    </row>
    <row r="33" spans="1:9" x14ac:dyDescent="0.4">
      <c r="A33" s="1">
        <v>13</v>
      </c>
      <c r="B33" s="4">
        <v>1200</v>
      </c>
      <c r="C33" s="4">
        <v>4.63</v>
      </c>
      <c r="D33" s="4">
        <v>3.8</v>
      </c>
      <c r="E33" s="1">
        <f t="shared" si="2"/>
        <v>3.8E-3</v>
      </c>
      <c r="F33" s="1">
        <f t="shared" si="3"/>
        <v>1.7593999999999999E-2</v>
      </c>
      <c r="G33" s="8"/>
      <c r="H33" s="8"/>
    </row>
    <row r="34" spans="1:9" x14ac:dyDescent="0.4">
      <c r="A34" s="1">
        <v>14</v>
      </c>
      <c r="B34" s="4">
        <v>1300</v>
      </c>
      <c r="C34" s="4">
        <v>4.72</v>
      </c>
      <c r="D34" s="4">
        <v>3.6</v>
      </c>
      <c r="E34" s="1">
        <f t="shared" si="2"/>
        <v>3.5999999999999999E-3</v>
      </c>
      <c r="F34" s="1">
        <f t="shared" si="3"/>
        <v>1.6992E-2</v>
      </c>
      <c r="G34" s="8"/>
      <c r="H34" s="8"/>
    </row>
    <row r="35" spans="1:9" x14ac:dyDescent="0.4">
      <c r="A35" s="1">
        <v>15</v>
      </c>
      <c r="B35" s="4">
        <v>1400</v>
      </c>
      <c r="C35" s="4">
        <v>4.78</v>
      </c>
      <c r="D35" s="4">
        <v>3.4</v>
      </c>
      <c r="E35" s="1">
        <f t="shared" si="2"/>
        <v>3.3999999999999998E-3</v>
      </c>
      <c r="F35" s="1">
        <f t="shared" si="3"/>
        <v>1.6251999999999999E-2</v>
      </c>
      <c r="G35" s="8"/>
      <c r="H35" s="8"/>
    </row>
    <row r="36" spans="1:9" x14ac:dyDescent="0.4">
      <c r="A36" s="1">
        <v>16</v>
      </c>
      <c r="B36" s="4">
        <v>1500</v>
      </c>
      <c r="C36" s="4">
        <v>4.84</v>
      </c>
      <c r="D36" s="4">
        <v>3.2</v>
      </c>
      <c r="E36" s="1">
        <f t="shared" si="2"/>
        <v>3.2000000000000002E-3</v>
      </c>
      <c r="F36" s="1">
        <f t="shared" si="3"/>
        <v>1.5488E-2</v>
      </c>
      <c r="G36" s="8"/>
      <c r="H36" s="8"/>
    </row>
    <row r="37" spans="1:9" x14ac:dyDescent="0.4">
      <c r="A37" s="1">
        <v>17</v>
      </c>
      <c r="B37" s="4">
        <v>2000</v>
      </c>
      <c r="C37" s="4">
        <v>5</v>
      </c>
      <c r="D37" s="4">
        <v>2.5</v>
      </c>
      <c r="E37" s="1">
        <f t="shared" si="2"/>
        <v>2.5000000000000001E-3</v>
      </c>
      <c r="F37" s="1">
        <f t="shared" si="3"/>
        <v>1.2500000000000001E-2</v>
      </c>
      <c r="G37" s="8"/>
      <c r="H37" s="8"/>
    </row>
    <row r="38" spans="1:9" x14ac:dyDescent="0.4">
      <c r="A38" s="1">
        <v>18</v>
      </c>
      <c r="B38" s="4">
        <v>3000</v>
      </c>
      <c r="C38" s="4">
        <v>5.12</v>
      </c>
      <c r="D38" s="4">
        <v>1.7</v>
      </c>
      <c r="E38" s="1">
        <f t="shared" si="2"/>
        <v>1.6999999999999999E-3</v>
      </c>
      <c r="F38" s="1">
        <f t="shared" si="3"/>
        <v>8.7039999999999999E-3</v>
      </c>
      <c r="G38" s="8"/>
      <c r="H38" s="8"/>
    </row>
    <row r="39" spans="1:9" x14ac:dyDescent="0.4">
      <c r="A39" s="1">
        <v>19</v>
      </c>
      <c r="B39" s="4">
        <v>4000</v>
      </c>
      <c r="C39" s="4">
        <v>5.18</v>
      </c>
      <c r="D39" s="4">
        <v>1.3</v>
      </c>
      <c r="E39" s="1">
        <f t="shared" si="2"/>
        <v>1.2999999999999999E-3</v>
      </c>
      <c r="F39" s="1">
        <f t="shared" si="3"/>
        <v>6.7339999999999995E-3</v>
      </c>
      <c r="G39" s="8"/>
      <c r="H39" s="8"/>
    </row>
    <row r="40" spans="1:9" x14ac:dyDescent="0.4">
      <c r="A40" s="1">
        <v>20</v>
      </c>
      <c r="B40" s="4">
        <v>10000</v>
      </c>
      <c r="C40" s="4">
        <v>5.26</v>
      </c>
      <c r="D40" s="4">
        <v>0.5</v>
      </c>
      <c r="E40" s="1">
        <f t="shared" si="2"/>
        <v>5.0000000000000001E-4</v>
      </c>
      <c r="F40" s="1">
        <f t="shared" si="3"/>
        <v>2.63E-3</v>
      </c>
      <c r="G40" s="8"/>
      <c r="H40" s="8"/>
    </row>
    <row r="41" spans="1:9" x14ac:dyDescent="0.4">
      <c r="A41" s="7" t="s">
        <v>14</v>
      </c>
      <c r="B41" s="7"/>
      <c r="C41" s="7"/>
      <c r="D41" s="7"/>
      <c r="E41" s="7"/>
      <c r="F41" s="7"/>
      <c r="G41" s="7"/>
      <c r="H41" s="7"/>
      <c r="I41" s="7"/>
    </row>
    <row r="42" spans="1:9" ht="15.4" x14ac:dyDescent="0.4">
      <c r="A42" s="1" t="s">
        <v>5</v>
      </c>
      <c r="B42" s="1" t="s">
        <v>6</v>
      </c>
      <c r="C42" s="1" t="s">
        <v>0</v>
      </c>
      <c r="D42" s="1" t="s">
        <v>1</v>
      </c>
      <c r="E42" s="1" t="s">
        <v>2</v>
      </c>
      <c r="F42" s="1" t="s">
        <v>3</v>
      </c>
      <c r="G42" s="2" t="s">
        <v>16</v>
      </c>
      <c r="H42" s="6" t="s">
        <v>12</v>
      </c>
      <c r="I42" s="6" t="s">
        <v>13</v>
      </c>
    </row>
    <row r="43" spans="1:9" x14ac:dyDescent="0.4">
      <c r="A43" s="1">
        <v>1</v>
      </c>
      <c r="B43" s="1">
        <f t="shared" ref="B43:B63" si="4">$H$21+10*A43-110</f>
        <v>800</v>
      </c>
      <c r="C43" s="4">
        <v>3.91</v>
      </c>
      <c r="D43" s="4">
        <v>4.8</v>
      </c>
      <c r="E43" s="1">
        <f>D43/1000</f>
        <v>4.7999999999999996E-3</v>
      </c>
      <c r="F43" s="1">
        <f>C43*E43</f>
        <v>1.8768E-2</v>
      </c>
      <c r="G43" s="9">
        <f>MAX(F43:F63)</f>
        <v>1.9549999999999998E-2</v>
      </c>
      <c r="H43" s="8">
        <f>_xlfn.XLOOKUP(G43,F43:F63,B43:B63)</f>
        <v>920</v>
      </c>
      <c r="I43" s="8">
        <f>G43/E21/C40</f>
        <v>0.66370179250407391</v>
      </c>
    </row>
    <row r="44" spans="1:9" x14ac:dyDescent="0.4">
      <c r="A44" s="1">
        <v>2</v>
      </c>
      <c r="B44" s="1">
        <f t="shared" si="4"/>
        <v>810</v>
      </c>
      <c r="C44" s="4">
        <v>3.95</v>
      </c>
      <c r="D44" s="4">
        <v>4.8</v>
      </c>
      <c r="E44" s="1">
        <f t="shared" ref="E44:E63" si="5">D44/1000</f>
        <v>4.7999999999999996E-3</v>
      </c>
      <c r="F44" s="1">
        <f t="shared" ref="F44:F63" si="6">C44*E44</f>
        <v>1.8959999999999998E-2</v>
      </c>
      <c r="G44" s="9"/>
      <c r="H44" s="8"/>
      <c r="I44" s="8"/>
    </row>
    <row r="45" spans="1:9" x14ac:dyDescent="0.4">
      <c r="A45" s="1">
        <v>3</v>
      </c>
      <c r="B45" s="1">
        <f t="shared" si="4"/>
        <v>820</v>
      </c>
      <c r="C45" s="4">
        <v>3.98</v>
      </c>
      <c r="D45" s="4">
        <v>4.8</v>
      </c>
      <c r="E45" s="1">
        <f t="shared" si="5"/>
        <v>4.7999999999999996E-3</v>
      </c>
      <c r="F45" s="1">
        <f t="shared" si="6"/>
        <v>1.9103999999999999E-2</v>
      </c>
      <c r="G45" s="9"/>
      <c r="H45" s="8"/>
      <c r="I45" s="8"/>
    </row>
    <row r="46" spans="1:9" x14ac:dyDescent="0.4">
      <c r="A46" s="1">
        <v>4</v>
      </c>
      <c r="B46" s="1">
        <f t="shared" si="4"/>
        <v>830</v>
      </c>
      <c r="C46" s="4">
        <v>4.0199999999999996</v>
      </c>
      <c r="D46" s="4">
        <v>4.8</v>
      </c>
      <c r="E46" s="1">
        <f t="shared" si="5"/>
        <v>4.7999999999999996E-3</v>
      </c>
      <c r="F46" s="1">
        <f t="shared" si="6"/>
        <v>1.9295999999999997E-2</v>
      </c>
      <c r="G46" s="9"/>
      <c r="H46" s="8"/>
      <c r="I46" s="8"/>
    </row>
    <row r="47" spans="1:9" x14ac:dyDescent="0.4">
      <c r="A47" s="1">
        <v>5</v>
      </c>
      <c r="B47" s="1">
        <f t="shared" si="4"/>
        <v>840</v>
      </c>
      <c r="C47" s="4">
        <v>4.05</v>
      </c>
      <c r="D47" s="4">
        <v>4.8</v>
      </c>
      <c r="E47" s="1">
        <f t="shared" si="5"/>
        <v>4.7999999999999996E-3</v>
      </c>
      <c r="F47" s="1">
        <f t="shared" si="6"/>
        <v>1.9439999999999999E-2</v>
      </c>
      <c r="G47" s="9"/>
      <c r="H47" s="8"/>
      <c r="I47" s="8"/>
    </row>
    <row r="48" spans="1:9" x14ac:dyDescent="0.4">
      <c r="A48" s="1">
        <v>6</v>
      </c>
      <c r="B48" s="1">
        <f t="shared" si="4"/>
        <v>850</v>
      </c>
      <c r="C48" s="4">
        <v>4.08</v>
      </c>
      <c r="D48" s="4">
        <v>4.7</v>
      </c>
      <c r="E48" s="1">
        <f t="shared" si="5"/>
        <v>4.7000000000000002E-3</v>
      </c>
      <c r="F48" s="1">
        <f t="shared" si="6"/>
        <v>1.9176000000000002E-2</v>
      </c>
      <c r="G48" s="9"/>
      <c r="H48" s="8"/>
      <c r="I48" s="8"/>
    </row>
    <row r="49" spans="1:9" x14ac:dyDescent="0.4">
      <c r="A49" s="1">
        <v>7</v>
      </c>
      <c r="B49" s="1">
        <f t="shared" si="4"/>
        <v>860</v>
      </c>
      <c r="C49" s="4">
        <v>4.0999999999999996</v>
      </c>
      <c r="D49" s="4">
        <v>4.7</v>
      </c>
      <c r="E49" s="1">
        <f t="shared" si="5"/>
        <v>4.7000000000000002E-3</v>
      </c>
      <c r="F49" s="1">
        <f t="shared" si="6"/>
        <v>1.9269999999999999E-2</v>
      </c>
      <c r="G49" s="9"/>
      <c r="H49" s="8"/>
      <c r="I49" s="8"/>
    </row>
    <row r="50" spans="1:9" x14ac:dyDescent="0.4">
      <c r="A50" s="1">
        <v>8</v>
      </c>
      <c r="B50" s="1">
        <f t="shared" si="4"/>
        <v>870</v>
      </c>
      <c r="C50" s="4">
        <v>4.13</v>
      </c>
      <c r="D50" s="4">
        <v>4.7</v>
      </c>
      <c r="E50" s="1">
        <f t="shared" si="5"/>
        <v>4.7000000000000002E-3</v>
      </c>
      <c r="F50" s="1">
        <f t="shared" si="6"/>
        <v>1.9411000000000001E-2</v>
      </c>
      <c r="G50" s="9"/>
      <c r="H50" s="8"/>
      <c r="I50" s="8"/>
    </row>
    <row r="51" spans="1:9" x14ac:dyDescent="0.4">
      <c r="A51" s="1">
        <v>9</v>
      </c>
      <c r="B51" s="1">
        <f t="shared" si="4"/>
        <v>880</v>
      </c>
      <c r="C51" s="4">
        <v>4.1500000000000004</v>
      </c>
      <c r="D51" s="4">
        <v>4.7</v>
      </c>
      <c r="E51" s="1">
        <f t="shared" si="5"/>
        <v>4.7000000000000002E-3</v>
      </c>
      <c r="F51" s="1">
        <f t="shared" si="6"/>
        <v>1.9505000000000002E-2</v>
      </c>
      <c r="G51" s="9"/>
      <c r="H51" s="8"/>
      <c r="I51" s="8"/>
    </row>
    <row r="52" spans="1:9" x14ac:dyDescent="0.4">
      <c r="A52" s="1">
        <v>10</v>
      </c>
      <c r="B52" s="1">
        <f t="shared" si="4"/>
        <v>890</v>
      </c>
      <c r="C52" s="4">
        <v>4.18</v>
      </c>
      <c r="D52" s="4">
        <v>4.5999999999999996</v>
      </c>
      <c r="E52" s="1">
        <f t="shared" si="5"/>
        <v>4.5999999999999999E-3</v>
      </c>
      <c r="F52" s="1">
        <f t="shared" si="6"/>
        <v>1.9227999999999999E-2</v>
      </c>
      <c r="G52" s="9"/>
      <c r="H52" s="8"/>
      <c r="I52" s="8"/>
    </row>
    <row r="53" spans="1:9" x14ac:dyDescent="0.4">
      <c r="A53" s="1">
        <v>11</v>
      </c>
      <c r="B53" s="1">
        <f t="shared" si="4"/>
        <v>900</v>
      </c>
      <c r="C53" s="4">
        <v>4.21</v>
      </c>
      <c r="D53" s="4">
        <v>4.5999999999999996</v>
      </c>
      <c r="E53" s="1">
        <f t="shared" si="5"/>
        <v>4.5999999999999999E-3</v>
      </c>
      <c r="F53" s="1">
        <f t="shared" si="6"/>
        <v>1.9365999999999998E-2</v>
      </c>
      <c r="G53" s="9"/>
      <c r="H53" s="8"/>
      <c r="I53" s="8"/>
    </row>
    <row r="54" spans="1:9" x14ac:dyDescent="0.4">
      <c r="A54" s="1">
        <v>12</v>
      </c>
      <c r="B54" s="1">
        <f t="shared" si="4"/>
        <v>910</v>
      </c>
      <c r="C54" s="4">
        <v>4.2300000000000004</v>
      </c>
      <c r="D54" s="4">
        <v>4.5999999999999996</v>
      </c>
      <c r="E54" s="1">
        <f t="shared" si="5"/>
        <v>4.5999999999999999E-3</v>
      </c>
      <c r="F54" s="1">
        <f t="shared" si="6"/>
        <v>1.9458000000000003E-2</v>
      </c>
      <c r="G54" s="9"/>
      <c r="H54" s="8"/>
      <c r="I54" s="8"/>
    </row>
    <row r="55" spans="1:9" x14ac:dyDescent="0.4">
      <c r="A55" s="1">
        <v>13</v>
      </c>
      <c r="B55" s="1">
        <f t="shared" si="4"/>
        <v>920</v>
      </c>
      <c r="C55" s="4">
        <v>4.25</v>
      </c>
      <c r="D55" s="4">
        <v>4.5999999999999996</v>
      </c>
      <c r="E55" s="1">
        <f t="shared" si="5"/>
        <v>4.5999999999999999E-3</v>
      </c>
      <c r="F55" s="1">
        <f t="shared" si="6"/>
        <v>1.9549999999999998E-2</v>
      </c>
      <c r="G55" s="9"/>
      <c r="H55" s="8"/>
      <c r="I55" s="8"/>
    </row>
    <row r="56" spans="1:9" x14ac:dyDescent="0.4">
      <c r="A56" s="1">
        <v>14</v>
      </c>
      <c r="B56" s="1">
        <f t="shared" si="4"/>
        <v>930</v>
      </c>
      <c r="C56" s="4">
        <v>4.28</v>
      </c>
      <c r="D56" s="4">
        <v>4.5</v>
      </c>
      <c r="E56" s="1">
        <f t="shared" si="5"/>
        <v>4.4999999999999997E-3</v>
      </c>
      <c r="F56" s="1">
        <f t="shared" si="6"/>
        <v>1.9259999999999999E-2</v>
      </c>
      <c r="G56" s="9"/>
      <c r="H56" s="8"/>
      <c r="I56" s="8"/>
    </row>
    <row r="57" spans="1:9" x14ac:dyDescent="0.4">
      <c r="A57" s="1">
        <v>15</v>
      </c>
      <c r="B57" s="1">
        <f t="shared" si="4"/>
        <v>940</v>
      </c>
      <c r="C57" s="4">
        <v>4.3099999999999996</v>
      </c>
      <c r="D57" s="4">
        <v>4.5</v>
      </c>
      <c r="E57" s="1">
        <f t="shared" si="5"/>
        <v>4.4999999999999997E-3</v>
      </c>
      <c r="F57" s="1">
        <f t="shared" si="6"/>
        <v>1.9394999999999996E-2</v>
      </c>
      <c r="G57" s="9"/>
      <c r="H57" s="8"/>
      <c r="I57" s="8"/>
    </row>
    <row r="58" spans="1:9" x14ac:dyDescent="0.4">
      <c r="A58" s="1">
        <v>16</v>
      </c>
      <c r="B58" s="1">
        <f t="shared" si="4"/>
        <v>950</v>
      </c>
      <c r="C58" s="4">
        <v>4.32</v>
      </c>
      <c r="D58" s="4">
        <v>4.5</v>
      </c>
      <c r="E58" s="1">
        <f t="shared" si="5"/>
        <v>4.4999999999999997E-3</v>
      </c>
      <c r="F58" s="1">
        <f t="shared" si="6"/>
        <v>1.9439999999999999E-2</v>
      </c>
      <c r="G58" s="9"/>
      <c r="H58" s="8"/>
      <c r="I58" s="8"/>
    </row>
    <row r="59" spans="1:9" x14ac:dyDescent="0.4">
      <c r="A59" s="1">
        <v>17</v>
      </c>
      <c r="B59" s="1">
        <f t="shared" si="4"/>
        <v>960</v>
      </c>
      <c r="C59" s="4">
        <v>4.34</v>
      </c>
      <c r="D59" s="4">
        <v>4.5</v>
      </c>
      <c r="E59" s="1">
        <f t="shared" si="5"/>
        <v>4.4999999999999997E-3</v>
      </c>
      <c r="F59" s="1">
        <f t="shared" si="6"/>
        <v>1.9529999999999999E-2</v>
      </c>
      <c r="G59" s="9"/>
      <c r="H59" s="8"/>
      <c r="I59" s="8"/>
    </row>
    <row r="60" spans="1:9" x14ac:dyDescent="0.4">
      <c r="A60" s="1">
        <v>18</v>
      </c>
      <c r="B60" s="1">
        <f t="shared" si="4"/>
        <v>970</v>
      </c>
      <c r="C60" s="4">
        <v>4.3600000000000003</v>
      </c>
      <c r="D60" s="4">
        <v>4.4000000000000004</v>
      </c>
      <c r="E60" s="1">
        <f t="shared" si="5"/>
        <v>4.4000000000000003E-3</v>
      </c>
      <c r="F60" s="1">
        <f t="shared" si="6"/>
        <v>1.9184000000000003E-2</v>
      </c>
      <c r="G60" s="9"/>
      <c r="H60" s="8"/>
      <c r="I60" s="8"/>
    </row>
    <row r="61" spans="1:9" x14ac:dyDescent="0.4">
      <c r="A61" s="1">
        <v>19</v>
      </c>
      <c r="B61" s="1">
        <f t="shared" si="4"/>
        <v>980</v>
      </c>
      <c r="C61" s="4">
        <v>4.38</v>
      </c>
      <c r="D61" s="4">
        <v>4.4000000000000004</v>
      </c>
      <c r="E61" s="1">
        <f t="shared" si="5"/>
        <v>4.4000000000000003E-3</v>
      </c>
      <c r="F61" s="1">
        <f t="shared" si="6"/>
        <v>1.9272000000000001E-2</v>
      </c>
      <c r="G61" s="9"/>
      <c r="H61" s="8"/>
      <c r="I61" s="8"/>
    </row>
    <row r="62" spans="1:9" x14ac:dyDescent="0.4">
      <c r="A62" s="1">
        <v>20</v>
      </c>
      <c r="B62" s="1">
        <f t="shared" si="4"/>
        <v>990</v>
      </c>
      <c r="C62" s="4">
        <v>4.4000000000000004</v>
      </c>
      <c r="D62" s="4">
        <v>4.4000000000000004</v>
      </c>
      <c r="E62" s="1">
        <f t="shared" si="5"/>
        <v>4.4000000000000003E-3</v>
      </c>
      <c r="F62" s="1">
        <f t="shared" si="6"/>
        <v>1.9360000000000002E-2</v>
      </c>
      <c r="G62" s="9"/>
      <c r="H62" s="8"/>
      <c r="I62" s="8"/>
    </row>
    <row r="63" spans="1:9" x14ac:dyDescent="0.4">
      <c r="A63" s="1">
        <v>21</v>
      </c>
      <c r="B63" s="1">
        <f t="shared" si="4"/>
        <v>1000</v>
      </c>
      <c r="C63" s="4">
        <v>4.4400000000000004</v>
      </c>
      <c r="D63" s="4">
        <v>4.4000000000000004</v>
      </c>
      <c r="E63" s="1">
        <f t="shared" si="5"/>
        <v>4.4000000000000003E-3</v>
      </c>
      <c r="F63" s="1">
        <f t="shared" si="6"/>
        <v>1.9536000000000001E-2</v>
      </c>
      <c r="G63" s="9"/>
      <c r="H63" s="8"/>
      <c r="I63" s="8"/>
    </row>
  </sheetData>
  <mergeCells count="12">
    <mergeCell ref="A1:H1"/>
    <mergeCell ref="E3:E12"/>
    <mergeCell ref="F3:F12"/>
    <mergeCell ref="G3:G12"/>
    <mergeCell ref="H3:H12"/>
    <mergeCell ref="A41:I41"/>
    <mergeCell ref="A19:H19"/>
    <mergeCell ref="I43:I63"/>
    <mergeCell ref="G21:G40"/>
    <mergeCell ref="H21:H40"/>
    <mergeCell ref="G43:G63"/>
    <mergeCell ref="H43:H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2024-04-01T13:54:57Z</dcterms:modified>
</cp:coreProperties>
</file>