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zoologicalsocietylondon-my.sharepoint.com/personal/christopher_michaels_zsl_org/Documents/Zoe macaw study/"/>
    </mc:Choice>
  </mc:AlternateContent>
  <xr:revisionPtr revIDLastSave="3" documentId="8_{F81942F3-1593-4D0C-8698-87017378C314}" xr6:coauthVersionLast="47" xr6:coauthVersionMax="47" xr10:uidLastSave="{779829E8-83C1-46DE-9E5A-23E4DC39AAD9}"/>
  <bookViews>
    <workbookView xWindow="-120" yWindow="-120" windowWidth="24240" windowHeight="13140" xr2:uid="{5EEF8EC1-387C-4272-BB2A-44C4374677B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6" i="1" l="1"/>
  <c r="I49" i="1"/>
  <c r="I45" i="1"/>
  <c r="I44" i="1"/>
  <c r="I40" i="1"/>
  <c r="I33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H55" i="1"/>
  <c r="I55" i="1" s="1"/>
  <c r="H54" i="1"/>
  <c r="G54" i="1"/>
  <c r="H53" i="1"/>
  <c r="G53" i="1"/>
  <c r="H52" i="1"/>
  <c r="I52" i="1" s="1"/>
  <c r="H51" i="1"/>
  <c r="G51" i="1"/>
  <c r="I51" i="1" s="1"/>
  <c r="H50" i="1"/>
  <c r="G50" i="1"/>
  <c r="H48" i="1"/>
  <c r="G48" i="1"/>
  <c r="H47" i="1"/>
  <c r="G47" i="1"/>
  <c r="G46" i="1"/>
  <c r="I46" i="1" s="1"/>
  <c r="H43" i="1"/>
  <c r="G43" i="1"/>
  <c r="H42" i="1"/>
  <c r="G42" i="1"/>
  <c r="H41" i="1"/>
  <c r="G41" i="1"/>
  <c r="G39" i="1"/>
  <c r="I39" i="1" s="1"/>
  <c r="H38" i="1"/>
  <c r="G38" i="1"/>
  <c r="I38" i="1" s="1"/>
  <c r="H37" i="1"/>
  <c r="G37" i="1"/>
  <c r="H36" i="1"/>
  <c r="G36" i="1"/>
  <c r="H35" i="1"/>
  <c r="I35" i="1" s="1"/>
  <c r="H34" i="1"/>
  <c r="G34" i="1"/>
  <c r="H32" i="1"/>
  <c r="I32" i="1" s="1"/>
  <c r="G31" i="1"/>
  <c r="I31" i="1" s="1"/>
  <c r="H30" i="1"/>
  <c r="I30" i="1" s="1"/>
  <c r="H29" i="1"/>
  <c r="G29" i="1"/>
  <c r="G28" i="1"/>
  <c r="I28" i="1" s="1"/>
  <c r="H27" i="1"/>
  <c r="G27" i="1"/>
  <c r="I47" i="1" l="1"/>
  <c r="I29" i="1"/>
  <c r="I36" i="1"/>
  <c r="I43" i="1"/>
  <c r="I37" i="1"/>
  <c r="I50" i="1"/>
  <c r="I34" i="1"/>
  <c r="I41" i="1"/>
  <c r="I48" i="1"/>
  <c r="I53" i="1"/>
  <c r="I42" i="1"/>
  <c r="I54" i="1"/>
  <c r="I27" i="1"/>
</calcChain>
</file>

<file path=xl/sharedStrings.xml><?xml version="1.0" encoding="utf-8"?>
<sst xmlns="http://schemas.openxmlformats.org/spreadsheetml/2006/main" count="287" uniqueCount="77">
  <si>
    <t>Den</t>
  </si>
  <si>
    <t>UVI</t>
  </si>
  <si>
    <t>LUX</t>
  </si>
  <si>
    <t>Temp ˚C</t>
  </si>
  <si>
    <t>Popeye 0.1</t>
  </si>
  <si>
    <t>Time to leave den after training</t>
  </si>
  <si>
    <t>Ollie 1.0</t>
  </si>
  <si>
    <t>Outside weather conditions</t>
  </si>
  <si>
    <t>Outside Temp ˚C</t>
  </si>
  <si>
    <t>Outside UVI reading</t>
  </si>
  <si>
    <t>Outside LUX</t>
  </si>
  <si>
    <t>Behaviours</t>
  </si>
  <si>
    <t xml:space="preserve">Session 1 </t>
  </si>
  <si>
    <t>FR</t>
  </si>
  <si>
    <t>FC2</t>
  </si>
  <si>
    <t xml:space="preserve">Session 2 </t>
  </si>
  <si>
    <t>OC</t>
  </si>
  <si>
    <t>Session 3</t>
  </si>
  <si>
    <t>FR, OC</t>
  </si>
  <si>
    <t>Session 4</t>
  </si>
  <si>
    <t>Session 5</t>
  </si>
  <si>
    <t>FC1</t>
  </si>
  <si>
    <t>Session 6</t>
  </si>
  <si>
    <t>Session 7</t>
  </si>
  <si>
    <t>Session 8</t>
  </si>
  <si>
    <t>CLR</t>
  </si>
  <si>
    <t>Session 9</t>
  </si>
  <si>
    <t>CLR, SUN</t>
  </si>
  <si>
    <t>Session 10</t>
  </si>
  <si>
    <t>OC, W</t>
  </si>
  <si>
    <t>Session 11</t>
  </si>
  <si>
    <t>DR, OC</t>
  </si>
  <si>
    <t>Session 12</t>
  </si>
  <si>
    <t>FR, SUN</t>
  </si>
  <si>
    <t>Season</t>
  </si>
  <si>
    <t>Winter</t>
  </si>
  <si>
    <t>Treatment (UV+ or -)</t>
  </si>
  <si>
    <t>UV-</t>
  </si>
  <si>
    <t>Session 13</t>
  </si>
  <si>
    <t>Session 14</t>
  </si>
  <si>
    <t>FC1, WC2</t>
  </si>
  <si>
    <t>Session 15</t>
  </si>
  <si>
    <t>Session 16</t>
  </si>
  <si>
    <t>Session 17</t>
  </si>
  <si>
    <t>Session 18</t>
  </si>
  <si>
    <t>Session 19</t>
  </si>
  <si>
    <t>OC, SUN</t>
  </si>
  <si>
    <t>Session 20</t>
  </si>
  <si>
    <t>Session 21</t>
  </si>
  <si>
    <t>OC, DR</t>
  </si>
  <si>
    <t>Session 22</t>
  </si>
  <si>
    <t>FC1, WC1</t>
  </si>
  <si>
    <t>Session 23</t>
  </si>
  <si>
    <t>FC2, WC1</t>
  </si>
  <si>
    <t>Session 24</t>
  </si>
  <si>
    <t>Spring</t>
  </si>
  <si>
    <t>W</t>
  </si>
  <si>
    <t>DR</t>
  </si>
  <si>
    <t>OC, FR</t>
  </si>
  <si>
    <t>FC2, WC1, B1</t>
  </si>
  <si>
    <t>FC2, B1</t>
  </si>
  <si>
    <t>SNW</t>
  </si>
  <si>
    <t>B2, FC2</t>
  </si>
  <si>
    <t>B2, FC2, WC1</t>
  </si>
  <si>
    <t>FC2, SG1</t>
  </si>
  <si>
    <t>UV+</t>
  </si>
  <si>
    <t>SUN</t>
  </si>
  <si>
    <t>FC1, WC1, B2</t>
  </si>
  <si>
    <t>Session 25</t>
  </si>
  <si>
    <t>Session 26</t>
  </si>
  <si>
    <t>FC2, SG2</t>
  </si>
  <si>
    <t>Session 27</t>
  </si>
  <si>
    <t>Session 28</t>
  </si>
  <si>
    <t>Session 29</t>
  </si>
  <si>
    <t>Session 30</t>
  </si>
  <si>
    <t>FC2, SG1,</t>
  </si>
  <si>
    <t>Mean TTLD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</si>
</sst>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A29ED6-45E2-4A22-B08A-5223FDFF105D}">
  <dimension ref="A1:N56"/>
  <sheetViews>
    <sheetView tabSelected="1" workbookViewId="0">
      <selection activeCell="O1" sqref="O1:Z1048576"/>
    </sheetView>
  </sheetViews>
  <sheetFormatPr defaultRowHeight="15" x14ac:dyDescent="0.25"/>
  <cols>
    <col min="1" max="1" width="18.140625" bestFit="1" customWidth="1"/>
  </cols>
  <sheetData>
    <row r="1" spans="1:14" ht="25.5" x14ac:dyDescent="0.25">
      <c r="B1" s="9" t="s">
        <v>34</v>
      </c>
      <c r="C1" s="10"/>
      <c r="D1" s="1" t="s">
        <v>0</v>
      </c>
      <c r="E1" s="1" t="s">
        <v>0</v>
      </c>
      <c r="F1" s="1" t="s">
        <v>0</v>
      </c>
      <c r="G1" s="1" t="s">
        <v>4</v>
      </c>
      <c r="H1" s="1" t="s">
        <v>6</v>
      </c>
      <c r="I1" s="1"/>
      <c r="J1" s="7" t="s">
        <v>7</v>
      </c>
      <c r="K1" s="7" t="s">
        <v>8</v>
      </c>
      <c r="L1" s="7" t="s">
        <v>9</v>
      </c>
      <c r="M1" s="7" t="s">
        <v>10</v>
      </c>
      <c r="N1" s="7" t="s">
        <v>11</v>
      </c>
    </row>
    <row r="2" spans="1:14" ht="51.75" thickBot="1" x14ac:dyDescent="0.3">
      <c r="A2" t="s">
        <v>36</v>
      </c>
      <c r="B2" s="9"/>
      <c r="C2" s="11"/>
      <c r="D2" s="2" t="s">
        <v>1</v>
      </c>
      <c r="E2" s="2" t="s">
        <v>2</v>
      </c>
      <c r="F2" s="2" t="s">
        <v>3</v>
      </c>
      <c r="G2" s="2" t="s">
        <v>5</v>
      </c>
      <c r="H2" s="2" t="s">
        <v>5</v>
      </c>
      <c r="I2" s="2" t="s">
        <v>76</v>
      </c>
      <c r="J2" s="8"/>
      <c r="K2" s="8"/>
      <c r="L2" s="8"/>
      <c r="M2" s="8"/>
      <c r="N2" s="8"/>
    </row>
    <row r="3" spans="1:14" ht="15.75" thickBot="1" x14ac:dyDescent="0.3">
      <c r="A3" t="s">
        <v>37</v>
      </c>
      <c r="B3" t="s">
        <v>35</v>
      </c>
      <c r="C3" s="3" t="s">
        <v>12</v>
      </c>
      <c r="D3" s="4">
        <v>0</v>
      </c>
      <c r="E3" s="4">
        <v>34.9</v>
      </c>
      <c r="F3" s="4">
        <v>14.4</v>
      </c>
      <c r="G3" s="4">
        <v>62</v>
      </c>
      <c r="H3" s="4">
        <v>68</v>
      </c>
      <c r="I3" s="4">
        <f>AVERAGE(G3:H3)</f>
        <v>65</v>
      </c>
      <c r="J3" s="4" t="s">
        <v>13</v>
      </c>
      <c r="K3" s="4">
        <v>1.7</v>
      </c>
      <c r="L3" s="4">
        <v>0.1</v>
      </c>
      <c r="M3" s="4">
        <v>785</v>
      </c>
      <c r="N3" s="4" t="s">
        <v>14</v>
      </c>
    </row>
    <row r="4" spans="1:14" ht="15.75" thickBot="1" x14ac:dyDescent="0.3">
      <c r="A4" t="s">
        <v>37</v>
      </c>
      <c r="B4" t="s">
        <v>35</v>
      </c>
      <c r="C4" s="5" t="s">
        <v>15</v>
      </c>
      <c r="D4" s="6">
        <v>0</v>
      </c>
      <c r="E4" s="6">
        <v>30.4</v>
      </c>
      <c r="F4" s="6">
        <v>17</v>
      </c>
      <c r="G4" s="6">
        <v>55</v>
      </c>
      <c r="H4" s="6">
        <v>62</v>
      </c>
      <c r="I4" s="4">
        <f t="shared" ref="I4:I56" si="0">AVERAGE(G4:H4)</f>
        <v>58.5</v>
      </c>
      <c r="J4" s="6" t="s">
        <v>16</v>
      </c>
      <c r="K4" s="6">
        <v>4.2</v>
      </c>
      <c r="L4" s="6">
        <v>0.4</v>
      </c>
      <c r="M4" s="6">
        <v>325</v>
      </c>
      <c r="N4" s="6" t="s">
        <v>14</v>
      </c>
    </row>
    <row r="5" spans="1:14" ht="15.75" thickBot="1" x14ac:dyDescent="0.3">
      <c r="A5" t="s">
        <v>37</v>
      </c>
      <c r="B5" t="s">
        <v>35</v>
      </c>
      <c r="C5" s="5" t="s">
        <v>17</v>
      </c>
      <c r="D5" s="6">
        <v>0</v>
      </c>
      <c r="E5" s="6">
        <v>42.2</v>
      </c>
      <c r="F5" s="6">
        <v>17.7</v>
      </c>
      <c r="G5" s="6">
        <v>90</v>
      </c>
      <c r="H5" s="6">
        <v>175</v>
      </c>
      <c r="I5" s="4">
        <f t="shared" si="0"/>
        <v>132.5</v>
      </c>
      <c r="J5" s="6" t="s">
        <v>18</v>
      </c>
      <c r="K5" s="6">
        <v>1</v>
      </c>
      <c r="L5" s="6">
        <v>0.1</v>
      </c>
      <c r="M5" s="6">
        <v>334</v>
      </c>
      <c r="N5" s="6" t="s">
        <v>14</v>
      </c>
    </row>
    <row r="6" spans="1:14" ht="15.75" thickBot="1" x14ac:dyDescent="0.3">
      <c r="A6" t="s">
        <v>37</v>
      </c>
      <c r="B6" t="s">
        <v>35</v>
      </c>
      <c r="C6" s="5" t="s">
        <v>19</v>
      </c>
      <c r="D6" s="6">
        <v>0</v>
      </c>
      <c r="E6" s="6">
        <v>32.4</v>
      </c>
      <c r="F6" s="6">
        <v>17</v>
      </c>
      <c r="G6" s="6">
        <v>48</v>
      </c>
      <c r="H6" s="6">
        <v>63</v>
      </c>
      <c r="I6" s="4">
        <f t="shared" si="0"/>
        <v>55.5</v>
      </c>
      <c r="J6" s="6" t="s">
        <v>16</v>
      </c>
      <c r="K6" s="6">
        <v>6.1</v>
      </c>
      <c r="L6" s="6">
        <v>0.2</v>
      </c>
      <c r="M6" s="6">
        <v>452</v>
      </c>
      <c r="N6" s="6"/>
    </row>
    <row r="7" spans="1:14" ht="15.75" thickBot="1" x14ac:dyDescent="0.3">
      <c r="A7" t="s">
        <v>37</v>
      </c>
      <c r="B7" t="s">
        <v>35</v>
      </c>
      <c r="C7" s="5" t="s">
        <v>20</v>
      </c>
      <c r="D7" s="6">
        <v>0</v>
      </c>
      <c r="E7" s="6">
        <v>40</v>
      </c>
      <c r="F7" s="6">
        <v>17.3</v>
      </c>
      <c r="G7" s="6">
        <v>122</v>
      </c>
      <c r="H7" s="6">
        <v>130</v>
      </c>
      <c r="I7" s="4">
        <f t="shared" si="0"/>
        <v>126</v>
      </c>
      <c r="J7" s="6" t="s">
        <v>16</v>
      </c>
      <c r="K7" s="6">
        <v>6.8</v>
      </c>
      <c r="L7" s="6">
        <v>0.1</v>
      </c>
      <c r="M7" s="6">
        <v>678</v>
      </c>
      <c r="N7" s="6" t="s">
        <v>21</v>
      </c>
    </row>
    <row r="8" spans="1:14" ht="15.75" thickBot="1" x14ac:dyDescent="0.3">
      <c r="A8" t="s">
        <v>37</v>
      </c>
      <c r="B8" t="s">
        <v>35</v>
      </c>
      <c r="C8" s="5" t="s">
        <v>22</v>
      </c>
      <c r="D8" s="6">
        <v>0</v>
      </c>
      <c r="E8" s="6">
        <v>41.3</v>
      </c>
      <c r="F8" s="6">
        <v>17</v>
      </c>
      <c r="G8" s="6">
        <v>78</v>
      </c>
      <c r="H8" s="6">
        <v>110</v>
      </c>
      <c r="I8" s="4">
        <f t="shared" si="0"/>
        <v>94</v>
      </c>
      <c r="J8" s="6" t="s">
        <v>16</v>
      </c>
      <c r="K8" s="6">
        <v>5.9</v>
      </c>
      <c r="L8" s="6">
        <v>0.2</v>
      </c>
      <c r="M8" s="6">
        <v>625</v>
      </c>
      <c r="N8" s="6" t="s">
        <v>14</v>
      </c>
    </row>
    <row r="9" spans="1:14" ht="28.15" customHeight="1" thickBot="1" x14ac:dyDescent="0.3">
      <c r="A9" t="s">
        <v>37</v>
      </c>
      <c r="B9" t="s">
        <v>35</v>
      </c>
      <c r="C9" s="5" t="s">
        <v>23</v>
      </c>
      <c r="D9" s="6">
        <v>0</v>
      </c>
      <c r="E9" s="6">
        <v>41</v>
      </c>
      <c r="F9" s="6">
        <v>16.899999999999999</v>
      </c>
      <c r="G9" s="6">
        <v>84</v>
      </c>
      <c r="H9" s="6">
        <v>100</v>
      </c>
      <c r="I9" s="4">
        <f t="shared" si="0"/>
        <v>92</v>
      </c>
      <c r="J9" s="6" t="s">
        <v>16</v>
      </c>
      <c r="K9" s="6">
        <v>6</v>
      </c>
      <c r="L9" s="6">
        <v>0.2</v>
      </c>
      <c r="M9" s="6">
        <v>617</v>
      </c>
      <c r="N9" s="6" t="s">
        <v>14</v>
      </c>
    </row>
    <row r="10" spans="1:14" ht="15.75" thickBot="1" x14ac:dyDescent="0.3">
      <c r="A10" t="s">
        <v>37</v>
      </c>
      <c r="B10" t="s">
        <v>35</v>
      </c>
      <c r="C10" s="5" t="s">
        <v>24</v>
      </c>
      <c r="D10" s="6">
        <v>0</v>
      </c>
      <c r="E10" s="6">
        <v>43.6</v>
      </c>
      <c r="F10" s="6">
        <v>16.2</v>
      </c>
      <c r="G10" s="6">
        <v>160</v>
      </c>
      <c r="H10" s="6">
        <v>170</v>
      </c>
      <c r="I10" s="4">
        <f t="shared" si="0"/>
        <v>165</v>
      </c>
      <c r="J10" s="6" t="s">
        <v>25</v>
      </c>
      <c r="K10" s="6">
        <v>6.3</v>
      </c>
      <c r="L10" s="6">
        <v>0.3</v>
      </c>
      <c r="M10" s="6">
        <v>623</v>
      </c>
      <c r="N10" s="6" t="s">
        <v>21</v>
      </c>
    </row>
    <row r="11" spans="1:14" ht="15.75" thickBot="1" x14ac:dyDescent="0.3">
      <c r="A11" t="s">
        <v>37</v>
      </c>
      <c r="B11" t="s">
        <v>35</v>
      </c>
      <c r="C11" s="5" t="s">
        <v>26</v>
      </c>
      <c r="D11" s="6">
        <v>0</v>
      </c>
      <c r="E11" s="6">
        <v>42.3</v>
      </c>
      <c r="F11" s="6">
        <v>17.7</v>
      </c>
      <c r="G11" s="6">
        <v>72</v>
      </c>
      <c r="H11" s="6">
        <v>73</v>
      </c>
      <c r="I11" s="4">
        <f t="shared" si="0"/>
        <v>72.5</v>
      </c>
      <c r="J11" s="6" t="s">
        <v>27</v>
      </c>
      <c r="K11" s="6">
        <v>11.3</v>
      </c>
      <c r="L11" s="6">
        <v>0.3</v>
      </c>
      <c r="M11" s="6">
        <v>965</v>
      </c>
      <c r="N11" s="6" t="s">
        <v>14</v>
      </c>
    </row>
    <row r="12" spans="1:14" ht="26.25" thickBot="1" x14ac:dyDescent="0.3">
      <c r="A12" t="s">
        <v>37</v>
      </c>
      <c r="B12" t="s">
        <v>35</v>
      </c>
      <c r="C12" s="5" t="s">
        <v>28</v>
      </c>
      <c r="D12" s="6">
        <v>0</v>
      </c>
      <c r="E12" s="6">
        <v>39</v>
      </c>
      <c r="F12" s="6">
        <v>14.9</v>
      </c>
      <c r="G12" s="6">
        <v>35</v>
      </c>
      <c r="H12" s="6">
        <v>62</v>
      </c>
      <c r="I12" s="4">
        <f t="shared" si="0"/>
        <v>48.5</v>
      </c>
      <c r="J12" s="6" t="s">
        <v>29</v>
      </c>
      <c r="K12" s="6">
        <v>8.6</v>
      </c>
      <c r="L12" s="6">
        <v>0.2</v>
      </c>
      <c r="M12" s="6">
        <v>329</v>
      </c>
      <c r="N12" s="6" t="s">
        <v>21</v>
      </c>
    </row>
    <row r="13" spans="1:14" ht="26.25" thickBot="1" x14ac:dyDescent="0.3">
      <c r="A13" t="s">
        <v>37</v>
      </c>
      <c r="B13" t="s">
        <v>35</v>
      </c>
      <c r="C13" s="5" t="s">
        <v>30</v>
      </c>
      <c r="D13" s="6">
        <v>0</v>
      </c>
      <c r="E13" s="6">
        <v>42.1</v>
      </c>
      <c r="F13" s="6">
        <v>15</v>
      </c>
      <c r="G13" s="6">
        <v>213</v>
      </c>
      <c r="H13" s="6">
        <v>215</v>
      </c>
      <c r="I13" s="4">
        <f t="shared" si="0"/>
        <v>214</v>
      </c>
      <c r="J13" s="6" t="s">
        <v>31</v>
      </c>
      <c r="K13" s="6">
        <v>6.9</v>
      </c>
      <c r="L13" s="6">
        <v>0.1</v>
      </c>
      <c r="M13" s="6">
        <v>802</v>
      </c>
      <c r="N13" s="6" t="s">
        <v>21</v>
      </c>
    </row>
    <row r="14" spans="1:14" ht="26.25" thickBot="1" x14ac:dyDescent="0.3">
      <c r="A14" t="s">
        <v>37</v>
      </c>
      <c r="B14" t="s">
        <v>35</v>
      </c>
      <c r="C14" s="5" t="s">
        <v>32</v>
      </c>
      <c r="D14" s="6">
        <v>0</v>
      </c>
      <c r="E14" s="6">
        <v>45.9</v>
      </c>
      <c r="F14" s="6">
        <v>11</v>
      </c>
      <c r="G14" s="6">
        <v>66</v>
      </c>
      <c r="H14" s="6">
        <v>77</v>
      </c>
      <c r="I14" s="4">
        <f t="shared" si="0"/>
        <v>71.5</v>
      </c>
      <c r="J14" s="6" t="s">
        <v>33</v>
      </c>
      <c r="K14" s="6">
        <v>1.2</v>
      </c>
      <c r="L14" s="6">
        <v>0.2</v>
      </c>
      <c r="M14" s="6">
        <v>1074</v>
      </c>
      <c r="N14" s="6" t="s">
        <v>14</v>
      </c>
    </row>
    <row r="15" spans="1:14" ht="26.25" thickBot="1" x14ac:dyDescent="0.3">
      <c r="A15" t="s">
        <v>37</v>
      </c>
      <c r="B15" t="s">
        <v>55</v>
      </c>
      <c r="C15" s="3" t="s">
        <v>38</v>
      </c>
      <c r="D15" s="4">
        <v>0</v>
      </c>
      <c r="E15" s="4">
        <v>42.1</v>
      </c>
      <c r="F15" s="4">
        <v>15.1</v>
      </c>
      <c r="G15" s="4">
        <v>21</v>
      </c>
      <c r="H15" s="4">
        <v>68</v>
      </c>
      <c r="I15" s="4">
        <f t="shared" si="0"/>
        <v>44.5</v>
      </c>
      <c r="J15" s="4" t="s">
        <v>29</v>
      </c>
      <c r="K15" s="4">
        <v>10.3</v>
      </c>
      <c r="L15" s="4">
        <v>0.7</v>
      </c>
      <c r="M15" s="4">
        <v>646</v>
      </c>
      <c r="N15" s="4" t="s">
        <v>21</v>
      </c>
    </row>
    <row r="16" spans="1:14" ht="26.25" thickBot="1" x14ac:dyDescent="0.3">
      <c r="A16" t="s">
        <v>37</v>
      </c>
      <c r="B16" t="s">
        <v>55</v>
      </c>
      <c r="C16" s="5" t="s">
        <v>39</v>
      </c>
      <c r="D16" s="6">
        <v>0</v>
      </c>
      <c r="E16" s="6">
        <v>71.900000000000006</v>
      </c>
      <c r="F16" s="6">
        <v>17.399999999999999</v>
      </c>
      <c r="G16" s="6">
        <v>25</v>
      </c>
      <c r="H16" s="6">
        <v>154</v>
      </c>
      <c r="I16" s="4">
        <f t="shared" si="0"/>
        <v>89.5</v>
      </c>
      <c r="J16" s="6" t="s">
        <v>27</v>
      </c>
      <c r="K16" s="6">
        <v>18.3</v>
      </c>
      <c r="L16" s="6">
        <v>0.13</v>
      </c>
      <c r="M16" s="6">
        <v>556</v>
      </c>
      <c r="N16" s="6" t="s">
        <v>40</v>
      </c>
    </row>
    <row r="17" spans="1:14" ht="26.25" thickBot="1" x14ac:dyDescent="0.3">
      <c r="A17" t="s">
        <v>37</v>
      </c>
      <c r="B17" t="s">
        <v>55</v>
      </c>
      <c r="C17" s="5" t="s">
        <v>41</v>
      </c>
      <c r="D17" s="6">
        <v>0</v>
      </c>
      <c r="E17" s="6">
        <v>51.4</v>
      </c>
      <c r="F17" s="6">
        <v>18.100000000000001</v>
      </c>
      <c r="G17" s="6">
        <v>63</v>
      </c>
      <c r="H17" s="6">
        <v>85</v>
      </c>
      <c r="I17" s="4">
        <f t="shared" si="0"/>
        <v>74</v>
      </c>
      <c r="J17" s="6" t="s">
        <v>16</v>
      </c>
      <c r="K17" s="6">
        <v>19.7</v>
      </c>
      <c r="L17" s="6">
        <v>0.4</v>
      </c>
      <c r="M17" s="6">
        <v>1278</v>
      </c>
      <c r="N17" s="6" t="s">
        <v>14</v>
      </c>
    </row>
    <row r="18" spans="1:14" ht="26.25" thickBot="1" x14ac:dyDescent="0.3">
      <c r="A18" t="s">
        <v>37</v>
      </c>
      <c r="B18" t="s">
        <v>55</v>
      </c>
      <c r="C18" s="5" t="s">
        <v>42</v>
      </c>
      <c r="D18" s="6">
        <v>0</v>
      </c>
      <c r="E18" s="6">
        <v>85.9</v>
      </c>
      <c r="F18" s="6">
        <v>18.899999999999999</v>
      </c>
      <c r="G18" s="6">
        <v>62</v>
      </c>
      <c r="H18" s="6">
        <v>80</v>
      </c>
      <c r="I18" s="4">
        <f t="shared" si="0"/>
        <v>71</v>
      </c>
      <c r="J18" s="6" t="s">
        <v>16</v>
      </c>
      <c r="K18" s="6">
        <v>11.8</v>
      </c>
      <c r="L18" s="6">
        <v>1.4</v>
      </c>
      <c r="M18" s="6">
        <v>300</v>
      </c>
      <c r="N18" s="6" t="s">
        <v>21</v>
      </c>
    </row>
    <row r="19" spans="1:14" ht="26.25" thickBot="1" x14ac:dyDescent="0.3">
      <c r="A19" t="s">
        <v>37</v>
      </c>
      <c r="B19" t="s">
        <v>55</v>
      </c>
      <c r="C19" s="5" t="s">
        <v>43</v>
      </c>
      <c r="D19" s="6">
        <v>0</v>
      </c>
      <c r="E19" s="6">
        <v>78.900000000000006</v>
      </c>
      <c r="F19" s="6">
        <v>19.100000000000001</v>
      </c>
      <c r="G19" s="6">
        <v>50</v>
      </c>
      <c r="H19" s="6">
        <v>63</v>
      </c>
      <c r="I19" s="4">
        <f t="shared" si="0"/>
        <v>56.5</v>
      </c>
      <c r="J19" s="6" t="s">
        <v>27</v>
      </c>
      <c r="K19" s="6">
        <v>15.3</v>
      </c>
      <c r="L19" s="6">
        <v>2.6</v>
      </c>
      <c r="M19" s="6">
        <v>973</v>
      </c>
      <c r="N19" s="6" t="s">
        <v>21</v>
      </c>
    </row>
    <row r="20" spans="1:14" ht="26.25" thickBot="1" x14ac:dyDescent="0.3">
      <c r="A20" t="s">
        <v>37</v>
      </c>
      <c r="B20" t="s">
        <v>55</v>
      </c>
      <c r="C20" s="5" t="s">
        <v>44</v>
      </c>
      <c r="D20" s="6">
        <v>0</v>
      </c>
      <c r="E20" s="6">
        <v>83.6</v>
      </c>
      <c r="F20" s="6">
        <v>15.4</v>
      </c>
      <c r="G20" s="6">
        <v>18</v>
      </c>
      <c r="H20" s="6">
        <v>44</v>
      </c>
      <c r="I20" s="4">
        <f t="shared" si="0"/>
        <v>31</v>
      </c>
      <c r="J20" s="6" t="s">
        <v>27</v>
      </c>
      <c r="K20" s="6">
        <v>8.3000000000000007</v>
      </c>
      <c r="L20" s="6">
        <v>1.2</v>
      </c>
      <c r="M20" s="6">
        <v>1915</v>
      </c>
      <c r="N20" s="6" t="s">
        <v>21</v>
      </c>
    </row>
    <row r="21" spans="1:14" ht="26.25" thickBot="1" x14ac:dyDescent="0.3">
      <c r="A21" t="s">
        <v>37</v>
      </c>
      <c r="B21" t="s">
        <v>55</v>
      </c>
      <c r="C21" s="5" t="s">
        <v>45</v>
      </c>
      <c r="D21" s="6">
        <v>0</v>
      </c>
      <c r="E21" s="6">
        <v>91</v>
      </c>
      <c r="F21" s="6">
        <v>17.899999999999999</v>
      </c>
      <c r="G21" s="6">
        <v>30</v>
      </c>
      <c r="H21" s="6">
        <v>45</v>
      </c>
      <c r="I21" s="4">
        <f t="shared" si="0"/>
        <v>37.5</v>
      </c>
      <c r="J21" s="6" t="s">
        <v>46</v>
      </c>
      <c r="K21" s="6">
        <v>14.8</v>
      </c>
      <c r="L21" s="6">
        <v>3</v>
      </c>
      <c r="M21" s="6">
        <v>326</v>
      </c>
      <c r="N21" s="6" t="s">
        <v>21</v>
      </c>
    </row>
    <row r="22" spans="1:14" ht="26.25" thickBot="1" x14ac:dyDescent="0.3">
      <c r="A22" t="s">
        <v>37</v>
      </c>
      <c r="B22" t="s">
        <v>55</v>
      </c>
      <c r="C22" s="5" t="s">
        <v>47</v>
      </c>
      <c r="D22" s="6">
        <v>0</v>
      </c>
      <c r="E22" s="6">
        <v>46.1</v>
      </c>
      <c r="F22" s="6">
        <v>18.5</v>
      </c>
      <c r="G22" s="6">
        <v>75</v>
      </c>
      <c r="H22" s="6">
        <v>90</v>
      </c>
      <c r="I22" s="4">
        <f t="shared" si="0"/>
        <v>82.5</v>
      </c>
      <c r="J22" s="6" t="s">
        <v>16</v>
      </c>
      <c r="K22" s="6">
        <v>10.1</v>
      </c>
      <c r="L22" s="6">
        <v>0.5</v>
      </c>
      <c r="M22" s="6">
        <v>702</v>
      </c>
      <c r="N22" s="6" t="s">
        <v>14</v>
      </c>
    </row>
    <row r="23" spans="1:14" ht="26.25" thickBot="1" x14ac:dyDescent="0.3">
      <c r="A23" t="s">
        <v>37</v>
      </c>
      <c r="B23" t="s">
        <v>55</v>
      </c>
      <c r="C23" s="5" t="s">
        <v>48</v>
      </c>
      <c r="D23" s="6">
        <v>0</v>
      </c>
      <c r="E23" s="6">
        <v>49.2</v>
      </c>
      <c r="F23" s="6">
        <v>18.3</v>
      </c>
      <c r="G23" s="6">
        <v>50</v>
      </c>
      <c r="H23" s="6">
        <v>62</v>
      </c>
      <c r="I23" s="4">
        <f t="shared" si="0"/>
        <v>56</v>
      </c>
      <c r="J23" s="6" t="s">
        <v>49</v>
      </c>
      <c r="K23" s="6">
        <v>9.6</v>
      </c>
      <c r="L23" s="6">
        <v>0.3</v>
      </c>
      <c r="M23" s="6">
        <v>698</v>
      </c>
      <c r="N23" s="6" t="s">
        <v>21</v>
      </c>
    </row>
    <row r="24" spans="1:14" ht="26.25" thickBot="1" x14ac:dyDescent="0.3">
      <c r="A24" t="s">
        <v>37</v>
      </c>
      <c r="B24" t="s">
        <v>55</v>
      </c>
      <c r="C24" s="5" t="s">
        <v>50</v>
      </c>
      <c r="D24" s="6">
        <v>0</v>
      </c>
      <c r="E24" s="6">
        <v>18.7</v>
      </c>
      <c r="F24" s="6">
        <v>17.2</v>
      </c>
      <c r="G24" s="6">
        <v>90</v>
      </c>
      <c r="H24" s="6">
        <v>95</v>
      </c>
      <c r="I24" s="4">
        <f t="shared" si="0"/>
        <v>92.5</v>
      </c>
      <c r="J24" s="6" t="s">
        <v>27</v>
      </c>
      <c r="K24" s="6">
        <v>10.199999999999999</v>
      </c>
      <c r="L24" s="6">
        <v>1.2</v>
      </c>
      <c r="M24" s="6">
        <v>1918</v>
      </c>
      <c r="N24" s="6" t="s">
        <v>51</v>
      </c>
    </row>
    <row r="25" spans="1:14" ht="26.25" thickBot="1" x14ac:dyDescent="0.3">
      <c r="A25" t="s">
        <v>37</v>
      </c>
      <c r="B25" t="s">
        <v>55</v>
      </c>
      <c r="C25" s="5" t="s">
        <v>52</v>
      </c>
      <c r="D25" s="6">
        <v>0</v>
      </c>
      <c r="E25" s="6">
        <v>56.3</v>
      </c>
      <c r="F25" s="6">
        <v>17.8</v>
      </c>
      <c r="G25" s="6">
        <v>52</v>
      </c>
      <c r="H25" s="6">
        <v>78</v>
      </c>
      <c r="I25" s="4">
        <f t="shared" si="0"/>
        <v>65</v>
      </c>
      <c r="J25" s="6" t="s">
        <v>27</v>
      </c>
      <c r="K25" s="6">
        <v>16.2</v>
      </c>
      <c r="L25" s="6">
        <v>0.8</v>
      </c>
      <c r="M25" s="6">
        <v>1723</v>
      </c>
      <c r="N25" s="6" t="s">
        <v>53</v>
      </c>
    </row>
    <row r="26" spans="1:14" ht="26.25" thickBot="1" x14ac:dyDescent="0.3">
      <c r="A26" t="s">
        <v>37</v>
      </c>
      <c r="B26" t="s">
        <v>55</v>
      </c>
      <c r="C26" s="5" t="s">
        <v>54</v>
      </c>
      <c r="D26" s="6">
        <v>0</v>
      </c>
      <c r="E26" s="6">
        <v>65.5</v>
      </c>
      <c r="F26" s="6">
        <v>19.8</v>
      </c>
      <c r="G26" s="6">
        <v>45</v>
      </c>
      <c r="H26" s="6">
        <v>55</v>
      </c>
      <c r="I26" s="4">
        <f t="shared" si="0"/>
        <v>50</v>
      </c>
      <c r="J26" s="6" t="s">
        <v>16</v>
      </c>
      <c r="K26" s="6">
        <v>13.2</v>
      </c>
      <c r="L26" s="6">
        <v>0.6</v>
      </c>
      <c r="M26" s="6">
        <v>1662</v>
      </c>
      <c r="N26" s="6" t="s">
        <v>21</v>
      </c>
    </row>
    <row r="27" spans="1:14" ht="15.75" thickBot="1" x14ac:dyDescent="0.3">
      <c r="A27" t="s">
        <v>65</v>
      </c>
      <c r="B27" t="s">
        <v>35</v>
      </c>
      <c r="C27" s="3" t="s">
        <v>12</v>
      </c>
      <c r="D27" s="4">
        <v>1.9</v>
      </c>
      <c r="E27" s="4">
        <v>545</v>
      </c>
      <c r="F27" s="4">
        <v>17</v>
      </c>
      <c r="G27" s="4">
        <f>(6*60)+22</f>
        <v>382</v>
      </c>
      <c r="H27" s="4">
        <f>(5*60)+52</f>
        <v>352</v>
      </c>
      <c r="I27" s="4">
        <f t="shared" si="0"/>
        <v>367</v>
      </c>
      <c r="J27" s="4" t="s">
        <v>13</v>
      </c>
      <c r="K27" s="4">
        <v>2</v>
      </c>
      <c r="L27" s="4">
        <v>0.2</v>
      </c>
      <c r="M27" s="4">
        <v>783</v>
      </c>
      <c r="N27" s="4" t="s">
        <v>14</v>
      </c>
    </row>
    <row r="28" spans="1:14" ht="15.75" thickBot="1" x14ac:dyDescent="0.3">
      <c r="A28" t="s">
        <v>65</v>
      </c>
      <c r="B28" t="s">
        <v>35</v>
      </c>
      <c r="C28" s="5" t="s">
        <v>15</v>
      </c>
      <c r="D28" s="6">
        <v>1.9</v>
      </c>
      <c r="E28" s="6">
        <v>578</v>
      </c>
      <c r="F28" s="6">
        <v>17.7</v>
      </c>
      <c r="G28" s="6">
        <f>(9*60)+20</f>
        <v>560</v>
      </c>
      <c r="H28" s="6">
        <v>610</v>
      </c>
      <c r="I28" s="4">
        <f t="shared" si="0"/>
        <v>585</v>
      </c>
      <c r="J28" s="6" t="s">
        <v>13</v>
      </c>
      <c r="K28" s="6">
        <v>2.1</v>
      </c>
      <c r="L28" s="6">
        <v>0.2</v>
      </c>
      <c r="M28" s="6">
        <v>782</v>
      </c>
      <c r="N28" s="6" t="s">
        <v>14</v>
      </c>
    </row>
    <row r="29" spans="1:14" ht="15.75" thickBot="1" x14ac:dyDescent="0.3">
      <c r="A29" t="s">
        <v>65</v>
      </c>
      <c r="B29" t="s">
        <v>35</v>
      </c>
      <c r="C29" s="5" t="s">
        <v>17</v>
      </c>
      <c r="D29" s="6">
        <v>1.9</v>
      </c>
      <c r="E29" s="6">
        <v>591</v>
      </c>
      <c r="F29" s="6">
        <v>17.399999999999999</v>
      </c>
      <c r="G29" s="6">
        <f>(7*60)+12</f>
        <v>432</v>
      </c>
      <c r="H29" s="6">
        <f>(7*60)+40</f>
        <v>460</v>
      </c>
      <c r="I29" s="4">
        <f t="shared" si="0"/>
        <v>446</v>
      </c>
      <c r="J29" s="6" t="s">
        <v>13</v>
      </c>
      <c r="K29" s="6">
        <v>1.7</v>
      </c>
      <c r="L29" s="6">
        <v>0.1</v>
      </c>
      <c r="M29" s="6">
        <v>785</v>
      </c>
      <c r="N29" s="6" t="s">
        <v>53</v>
      </c>
    </row>
    <row r="30" spans="1:14" ht="15.75" thickBot="1" x14ac:dyDescent="0.3">
      <c r="A30" t="s">
        <v>65</v>
      </c>
      <c r="B30" t="s">
        <v>35</v>
      </c>
      <c r="C30" s="5" t="s">
        <v>19</v>
      </c>
      <c r="D30" s="6">
        <v>1.9</v>
      </c>
      <c r="E30" s="6">
        <v>434</v>
      </c>
      <c r="F30" s="6">
        <v>14.8</v>
      </c>
      <c r="G30" s="6">
        <v>45</v>
      </c>
      <c r="H30" s="6">
        <f>(5*60)+21</f>
        <v>321</v>
      </c>
      <c r="I30" s="4">
        <f t="shared" si="0"/>
        <v>183</v>
      </c>
      <c r="J30" s="6" t="s">
        <v>56</v>
      </c>
      <c r="K30" s="6">
        <v>5.3</v>
      </c>
      <c r="L30" s="6">
        <v>0.1</v>
      </c>
      <c r="M30" s="6">
        <v>416</v>
      </c>
      <c r="N30" s="6" t="s">
        <v>14</v>
      </c>
    </row>
    <row r="31" spans="1:14" ht="15.75" thickBot="1" x14ac:dyDescent="0.3">
      <c r="A31" t="s">
        <v>65</v>
      </c>
      <c r="B31" t="s">
        <v>35</v>
      </c>
      <c r="C31" s="5" t="s">
        <v>20</v>
      </c>
      <c r="D31" s="6">
        <v>2</v>
      </c>
      <c r="E31" s="6">
        <v>484</v>
      </c>
      <c r="F31" s="6">
        <v>19.399999999999999</v>
      </c>
      <c r="G31" s="6">
        <f>(15*60)</f>
        <v>900</v>
      </c>
      <c r="H31" s="6">
        <v>900</v>
      </c>
      <c r="I31" s="4">
        <f t="shared" si="0"/>
        <v>900</v>
      </c>
      <c r="J31" s="6" t="s">
        <v>57</v>
      </c>
      <c r="K31" s="6">
        <v>3.6</v>
      </c>
      <c r="L31" s="6">
        <v>0</v>
      </c>
      <c r="M31" s="6">
        <v>152</v>
      </c>
      <c r="N31" s="6" t="s">
        <v>53</v>
      </c>
    </row>
    <row r="32" spans="1:14" ht="15.75" thickBot="1" x14ac:dyDescent="0.3">
      <c r="A32" t="s">
        <v>65</v>
      </c>
      <c r="B32" t="s">
        <v>35</v>
      </c>
      <c r="C32" s="5" t="s">
        <v>22</v>
      </c>
      <c r="D32" s="6">
        <v>1.9</v>
      </c>
      <c r="E32" s="6">
        <v>456</v>
      </c>
      <c r="F32" s="6">
        <v>15.3</v>
      </c>
      <c r="G32" s="6">
        <v>68</v>
      </c>
      <c r="H32" s="6">
        <f>(5*60)+16</f>
        <v>316</v>
      </c>
      <c r="I32" s="4">
        <f t="shared" si="0"/>
        <v>192</v>
      </c>
      <c r="J32" s="6" t="s">
        <v>58</v>
      </c>
      <c r="K32" s="6">
        <v>3.1</v>
      </c>
      <c r="L32" s="6">
        <v>0.1</v>
      </c>
      <c r="M32" s="6">
        <v>452</v>
      </c>
      <c r="N32" s="6" t="s">
        <v>14</v>
      </c>
    </row>
    <row r="33" spans="1:14" ht="15.75" thickBot="1" x14ac:dyDescent="0.3">
      <c r="A33" t="s">
        <v>65</v>
      </c>
      <c r="B33" t="s">
        <v>35</v>
      </c>
      <c r="C33" s="5" t="s">
        <v>23</v>
      </c>
      <c r="D33" s="6">
        <v>1.9</v>
      </c>
      <c r="E33" s="6">
        <v>483</v>
      </c>
      <c r="F33" s="6">
        <v>16.600000000000001</v>
      </c>
      <c r="G33" s="6">
        <v>33</v>
      </c>
      <c r="H33" s="6">
        <v>101</v>
      </c>
      <c r="I33" s="4">
        <f t="shared" si="0"/>
        <v>67</v>
      </c>
      <c r="J33" s="6" t="s">
        <v>16</v>
      </c>
      <c r="K33" s="6">
        <v>5.9</v>
      </c>
      <c r="L33" s="6">
        <v>0.2</v>
      </c>
      <c r="M33" s="6">
        <v>618</v>
      </c>
      <c r="N33" s="6" t="s">
        <v>21</v>
      </c>
    </row>
    <row r="34" spans="1:14" ht="30.75" thickBot="1" x14ac:dyDescent="0.3">
      <c r="A34" t="s">
        <v>65</v>
      </c>
      <c r="B34" t="s">
        <v>35</v>
      </c>
      <c r="C34" s="5" t="s">
        <v>24</v>
      </c>
      <c r="D34" s="6">
        <v>2.1</v>
      </c>
      <c r="E34" s="6">
        <v>569</v>
      </c>
      <c r="F34" s="6">
        <v>17.399999999999999</v>
      </c>
      <c r="G34" s="6">
        <f>(8*60)+41</f>
        <v>521</v>
      </c>
      <c r="H34" s="6">
        <f>(12*60)+21</f>
        <v>741</v>
      </c>
      <c r="I34" s="4">
        <f t="shared" si="0"/>
        <v>631</v>
      </c>
      <c r="J34" s="6" t="s">
        <v>29</v>
      </c>
      <c r="K34" s="6">
        <v>8.6999999999999993</v>
      </c>
      <c r="L34" s="6">
        <v>0</v>
      </c>
      <c r="M34" s="6">
        <v>161</v>
      </c>
      <c r="N34" s="6" t="s">
        <v>59</v>
      </c>
    </row>
    <row r="35" spans="1:14" ht="30.75" thickBot="1" x14ac:dyDescent="0.3">
      <c r="A35" t="s">
        <v>65</v>
      </c>
      <c r="B35" t="s">
        <v>35</v>
      </c>
      <c r="C35" s="5" t="s">
        <v>26</v>
      </c>
      <c r="D35" s="6">
        <v>2</v>
      </c>
      <c r="E35" s="6">
        <v>516</v>
      </c>
      <c r="F35" s="6">
        <v>19.8</v>
      </c>
      <c r="G35" s="6">
        <v>620</v>
      </c>
      <c r="H35" s="6">
        <f>(12*60)+10</f>
        <v>730</v>
      </c>
      <c r="I35" s="4">
        <f t="shared" si="0"/>
        <v>675</v>
      </c>
      <c r="J35" s="6" t="s">
        <v>33</v>
      </c>
      <c r="K35" s="6">
        <v>0.6</v>
      </c>
      <c r="L35" s="6">
        <v>0.3</v>
      </c>
      <c r="M35" s="6">
        <v>305</v>
      </c>
      <c r="N35" s="6" t="s">
        <v>59</v>
      </c>
    </row>
    <row r="36" spans="1:14" ht="26.25" thickBot="1" x14ac:dyDescent="0.3">
      <c r="A36" t="s">
        <v>65</v>
      </c>
      <c r="B36" t="s">
        <v>35</v>
      </c>
      <c r="C36" s="5" t="s">
        <v>28</v>
      </c>
      <c r="D36" s="6">
        <v>1.9</v>
      </c>
      <c r="E36" s="6">
        <v>573</v>
      </c>
      <c r="F36" s="6">
        <v>19.100000000000001</v>
      </c>
      <c r="G36" s="6">
        <f>(7*60)+10</f>
        <v>430</v>
      </c>
      <c r="H36" s="6">
        <f>(13*60)+5</f>
        <v>785</v>
      </c>
      <c r="I36" s="4">
        <f t="shared" si="0"/>
        <v>607.5</v>
      </c>
      <c r="J36" s="6" t="s">
        <v>27</v>
      </c>
      <c r="K36" s="6">
        <v>11.4</v>
      </c>
      <c r="L36" s="6">
        <v>0.2</v>
      </c>
      <c r="M36" s="6">
        <v>1002</v>
      </c>
      <c r="N36" s="6" t="s">
        <v>51</v>
      </c>
    </row>
    <row r="37" spans="1:14" ht="26.25" thickBot="1" x14ac:dyDescent="0.3">
      <c r="A37" t="s">
        <v>65</v>
      </c>
      <c r="B37" t="s">
        <v>35</v>
      </c>
      <c r="C37" s="5" t="s">
        <v>30</v>
      </c>
      <c r="D37" s="6">
        <v>1.9</v>
      </c>
      <c r="E37" s="6">
        <v>527</v>
      </c>
      <c r="F37" s="6">
        <v>19.7</v>
      </c>
      <c r="G37" s="6">
        <f>(9+60)+20</f>
        <v>89</v>
      </c>
      <c r="H37" s="6">
        <f>(12*60)+8</f>
        <v>728</v>
      </c>
      <c r="I37" s="4">
        <f t="shared" si="0"/>
        <v>408.5</v>
      </c>
      <c r="J37" s="6" t="s">
        <v>27</v>
      </c>
      <c r="K37" s="6">
        <v>7.9</v>
      </c>
      <c r="L37" s="6">
        <v>0.5</v>
      </c>
      <c r="M37" s="6">
        <v>966</v>
      </c>
      <c r="N37" s="6" t="s">
        <v>60</v>
      </c>
    </row>
    <row r="38" spans="1:14" ht="26.25" thickBot="1" x14ac:dyDescent="0.3">
      <c r="A38" t="s">
        <v>65</v>
      </c>
      <c r="B38" t="s">
        <v>35</v>
      </c>
      <c r="C38" s="5" t="s">
        <v>32</v>
      </c>
      <c r="D38" s="6">
        <v>1.9</v>
      </c>
      <c r="E38" s="6">
        <v>497</v>
      </c>
      <c r="F38" s="6">
        <v>20</v>
      </c>
      <c r="G38" s="6">
        <f>(8*60)+10</f>
        <v>490</v>
      </c>
      <c r="H38" s="6">
        <f>(11*60)+2</f>
        <v>662</v>
      </c>
      <c r="I38" s="4">
        <f t="shared" si="0"/>
        <v>576</v>
      </c>
      <c r="J38" s="6" t="s">
        <v>16</v>
      </c>
      <c r="K38" s="6">
        <v>6.9</v>
      </c>
      <c r="L38" s="6">
        <v>0.3</v>
      </c>
      <c r="M38" s="6">
        <v>950</v>
      </c>
      <c r="N38" s="6" t="s">
        <v>14</v>
      </c>
    </row>
    <row r="39" spans="1:14" ht="26.25" thickBot="1" x14ac:dyDescent="0.3">
      <c r="A39" t="s">
        <v>65</v>
      </c>
      <c r="B39" t="s">
        <v>35</v>
      </c>
      <c r="C39" s="5" t="s">
        <v>38</v>
      </c>
      <c r="D39" s="6">
        <v>1.9</v>
      </c>
      <c r="E39" s="6">
        <v>434</v>
      </c>
      <c r="F39" s="6">
        <v>18.5</v>
      </c>
      <c r="G39" s="6">
        <f>15*60</f>
        <v>900</v>
      </c>
      <c r="H39" s="6">
        <v>900</v>
      </c>
      <c r="I39" s="4">
        <f t="shared" si="0"/>
        <v>900</v>
      </c>
      <c r="J39" s="6" t="s">
        <v>61</v>
      </c>
      <c r="K39" s="6">
        <v>0.7</v>
      </c>
      <c r="L39" s="6">
        <v>0</v>
      </c>
      <c r="M39" s="6">
        <v>756</v>
      </c>
      <c r="N39" s="6" t="s">
        <v>62</v>
      </c>
    </row>
    <row r="40" spans="1:14" ht="30.75" thickBot="1" x14ac:dyDescent="0.3">
      <c r="A40" t="s">
        <v>65</v>
      </c>
      <c r="B40" t="s">
        <v>35</v>
      </c>
      <c r="C40" s="5" t="s">
        <v>39</v>
      </c>
      <c r="D40" s="6">
        <v>1.9</v>
      </c>
      <c r="E40" s="6">
        <v>665</v>
      </c>
      <c r="F40" s="6">
        <v>12.8</v>
      </c>
      <c r="G40" s="6">
        <v>900</v>
      </c>
      <c r="H40" s="6">
        <v>900</v>
      </c>
      <c r="I40" s="4">
        <f t="shared" si="0"/>
        <v>900</v>
      </c>
      <c r="J40" s="6" t="s">
        <v>33</v>
      </c>
      <c r="K40" s="6">
        <v>2</v>
      </c>
      <c r="L40" s="6">
        <v>0.1</v>
      </c>
      <c r="M40" s="6">
        <v>1082</v>
      </c>
      <c r="N40" s="6" t="s">
        <v>63</v>
      </c>
    </row>
    <row r="41" spans="1:14" ht="26.25" thickBot="1" x14ac:dyDescent="0.3">
      <c r="A41" t="s">
        <v>65</v>
      </c>
      <c r="B41" t="s">
        <v>35</v>
      </c>
      <c r="C41" s="5" t="s">
        <v>41</v>
      </c>
      <c r="D41" s="6">
        <v>1.9</v>
      </c>
      <c r="E41" s="6">
        <v>533</v>
      </c>
      <c r="F41" s="6">
        <v>13.2</v>
      </c>
      <c r="G41" s="6">
        <f>(7*60)+53</f>
        <v>473</v>
      </c>
      <c r="H41" s="6">
        <f>(8*60)+19</f>
        <v>499</v>
      </c>
      <c r="I41" s="4">
        <f t="shared" si="0"/>
        <v>486</v>
      </c>
      <c r="J41" s="6" t="s">
        <v>33</v>
      </c>
      <c r="K41" s="6">
        <v>-0.6</v>
      </c>
      <c r="L41" s="6">
        <v>0.2</v>
      </c>
      <c r="M41" s="6">
        <v>946</v>
      </c>
      <c r="N41" s="6" t="s">
        <v>64</v>
      </c>
    </row>
    <row r="42" spans="1:14" ht="26.25" thickBot="1" x14ac:dyDescent="0.3">
      <c r="A42" t="s">
        <v>65</v>
      </c>
      <c r="B42" t="s">
        <v>55</v>
      </c>
      <c r="C42" s="3" t="s">
        <v>42</v>
      </c>
      <c r="D42" s="4">
        <v>1.9</v>
      </c>
      <c r="E42" s="4">
        <v>849</v>
      </c>
      <c r="F42" s="4">
        <v>19.899999999999999</v>
      </c>
      <c r="G42" s="4">
        <f>(9*60)+20</f>
        <v>560</v>
      </c>
      <c r="H42" s="4">
        <f>(5*60)+40</f>
        <v>340</v>
      </c>
      <c r="I42" s="4">
        <f t="shared" si="0"/>
        <v>450</v>
      </c>
      <c r="J42" s="4" t="s">
        <v>66</v>
      </c>
      <c r="K42" s="4">
        <v>19</v>
      </c>
      <c r="L42" s="4">
        <v>3.4</v>
      </c>
      <c r="M42" s="4">
        <v>908</v>
      </c>
      <c r="N42" s="4" t="s">
        <v>53</v>
      </c>
    </row>
    <row r="43" spans="1:14" ht="26.25" thickBot="1" x14ac:dyDescent="0.3">
      <c r="A43" t="s">
        <v>65</v>
      </c>
      <c r="B43" t="s">
        <v>55</v>
      </c>
      <c r="C43" s="5" t="s">
        <v>43</v>
      </c>
      <c r="D43" s="6">
        <v>1.9</v>
      </c>
      <c r="E43" s="6">
        <v>796</v>
      </c>
      <c r="F43" s="6">
        <v>16.7</v>
      </c>
      <c r="G43" s="6">
        <f>(8*60)+10</f>
        <v>490</v>
      </c>
      <c r="H43" s="6">
        <f>(4*60)+36</f>
        <v>276</v>
      </c>
      <c r="I43" s="4">
        <f t="shared" si="0"/>
        <v>383</v>
      </c>
      <c r="J43" s="6" t="s">
        <v>66</v>
      </c>
      <c r="K43" s="6">
        <v>16.100000000000001</v>
      </c>
      <c r="L43" s="6">
        <v>3.2</v>
      </c>
      <c r="M43" s="6">
        <v>896</v>
      </c>
      <c r="N43" s="6" t="s">
        <v>53</v>
      </c>
    </row>
    <row r="44" spans="1:14" ht="26.25" thickBot="1" x14ac:dyDescent="0.3">
      <c r="A44" t="s">
        <v>65</v>
      </c>
      <c r="B44" t="s">
        <v>55</v>
      </c>
      <c r="C44" s="5" t="s">
        <v>44</v>
      </c>
      <c r="D44" s="6">
        <v>1.9</v>
      </c>
      <c r="E44" s="6">
        <v>437</v>
      </c>
      <c r="F44" s="6">
        <v>16.600000000000001</v>
      </c>
      <c r="G44" s="6">
        <v>900</v>
      </c>
      <c r="H44" s="6">
        <v>900</v>
      </c>
      <c r="I44" s="4">
        <f t="shared" si="0"/>
        <v>900</v>
      </c>
      <c r="J44" s="6" t="s">
        <v>29</v>
      </c>
      <c r="K44" s="6">
        <v>13.1</v>
      </c>
      <c r="L44" s="6">
        <v>0.3</v>
      </c>
      <c r="M44" s="6">
        <v>779</v>
      </c>
      <c r="N44" s="6" t="s">
        <v>53</v>
      </c>
    </row>
    <row r="45" spans="1:14" ht="26.25" thickBot="1" x14ac:dyDescent="0.3">
      <c r="A45" t="s">
        <v>65</v>
      </c>
      <c r="B45" t="s">
        <v>55</v>
      </c>
      <c r="C45" s="5" t="s">
        <v>45</v>
      </c>
      <c r="D45" s="6">
        <v>1.9</v>
      </c>
      <c r="E45" s="6">
        <v>567</v>
      </c>
      <c r="F45" s="6">
        <v>17.7</v>
      </c>
      <c r="G45" s="6">
        <v>900</v>
      </c>
      <c r="H45" s="6">
        <v>900</v>
      </c>
      <c r="I45" s="4">
        <f t="shared" si="0"/>
        <v>900</v>
      </c>
      <c r="J45" s="6" t="s">
        <v>16</v>
      </c>
      <c r="K45" s="6">
        <v>14.1</v>
      </c>
      <c r="L45" s="6">
        <v>0.3</v>
      </c>
      <c r="M45" s="6">
        <v>950</v>
      </c>
      <c r="N45" s="6" t="s">
        <v>53</v>
      </c>
    </row>
    <row r="46" spans="1:14" ht="30.75" thickBot="1" x14ac:dyDescent="0.3">
      <c r="A46" t="s">
        <v>65</v>
      </c>
      <c r="B46" t="s">
        <v>55</v>
      </c>
      <c r="C46" s="5" t="s">
        <v>47</v>
      </c>
      <c r="D46" s="6">
        <v>1.9</v>
      </c>
      <c r="E46" s="6">
        <v>685</v>
      </c>
      <c r="F46" s="6">
        <v>17.399999999999999</v>
      </c>
      <c r="G46" s="6">
        <f>(7*60)+53</f>
        <v>473</v>
      </c>
      <c r="H46" s="6">
        <v>143</v>
      </c>
      <c r="I46" s="4">
        <f t="shared" si="0"/>
        <v>308</v>
      </c>
      <c r="J46" s="6" t="s">
        <v>16</v>
      </c>
      <c r="K46" s="6">
        <v>13.4</v>
      </c>
      <c r="L46" s="6">
        <v>0.2</v>
      </c>
      <c r="M46" s="6">
        <v>896</v>
      </c>
      <c r="N46" s="6" t="s">
        <v>59</v>
      </c>
    </row>
    <row r="47" spans="1:14" ht="26.25" thickBot="1" x14ac:dyDescent="0.3">
      <c r="A47" t="s">
        <v>65</v>
      </c>
      <c r="B47" t="s">
        <v>55</v>
      </c>
      <c r="C47" s="5" t="s">
        <v>48</v>
      </c>
      <c r="D47" s="6">
        <v>1.9</v>
      </c>
      <c r="E47" s="6">
        <v>586</v>
      </c>
      <c r="F47" s="6">
        <v>18.100000000000001</v>
      </c>
      <c r="G47" s="6">
        <f>(5*60)+10</f>
        <v>310</v>
      </c>
      <c r="H47" s="6">
        <f>(4*60)+13</f>
        <v>253</v>
      </c>
      <c r="I47" s="4">
        <f t="shared" si="0"/>
        <v>281.5</v>
      </c>
      <c r="J47" s="6" t="s">
        <v>25</v>
      </c>
      <c r="K47" s="6">
        <v>15.7</v>
      </c>
      <c r="L47" s="6">
        <v>1.2</v>
      </c>
      <c r="M47" s="6">
        <v>934</v>
      </c>
      <c r="N47" s="6" t="s">
        <v>51</v>
      </c>
    </row>
    <row r="48" spans="1:14" ht="26.25" thickBot="1" x14ac:dyDescent="0.3">
      <c r="A48" t="s">
        <v>65</v>
      </c>
      <c r="B48" t="s">
        <v>55</v>
      </c>
      <c r="C48" s="5" t="s">
        <v>50</v>
      </c>
      <c r="D48" s="6">
        <v>1.9</v>
      </c>
      <c r="E48" s="6">
        <v>623</v>
      </c>
      <c r="F48" s="6">
        <v>18.8</v>
      </c>
      <c r="G48" s="6">
        <f>(4*60)+58</f>
        <v>298</v>
      </c>
      <c r="H48" s="6">
        <f>(5*60)+12</f>
        <v>312</v>
      </c>
      <c r="I48" s="4">
        <f t="shared" si="0"/>
        <v>305</v>
      </c>
      <c r="J48" s="6" t="s">
        <v>16</v>
      </c>
      <c r="K48" s="6">
        <v>15.4</v>
      </c>
      <c r="L48" s="6">
        <v>0.8</v>
      </c>
      <c r="M48" s="6">
        <v>945</v>
      </c>
      <c r="N48" s="6" t="s">
        <v>53</v>
      </c>
    </row>
    <row r="49" spans="1:14" ht="30.75" thickBot="1" x14ac:dyDescent="0.3">
      <c r="A49" t="s">
        <v>65</v>
      </c>
      <c r="B49" t="s">
        <v>55</v>
      </c>
      <c r="C49" s="5" t="s">
        <v>52</v>
      </c>
      <c r="D49" s="6">
        <v>1.9</v>
      </c>
      <c r="E49" s="6">
        <v>543</v>
      </c>
      <c r="F49" s="6">
        <v>17.399999999999999</v>
      </c>
      <c r="G49" s="6">
        <v>35</v>
      </c>
      <c r="H49" s="6">
        <v>45</v>
      </c>
      <c r="I49" s="4">
        <f t="shared" si="0"/>
        <v>40</v>
      </c>
      <c r="J49" s="6" t="s">
        <v>16</v>
      </c>
      <c r="K49" s="6">
        <v>14.1</v>
      </c>
      <c r="L49" s="6">
        <v>0.5</v>
      </c>
      <c r="M49" s="6">
        <v>896</v>
      </c>
      <c r="N49" s="6" t="s">
        <v>67</v>
      </c>
    </row>
    <row r="50" spans="1:14" ht="26.25" thickBot="1" x14ac:dyDescent="0.3">
      <c r="A50" t="s">
        <v>65</v>
      </c>
      <c r="B50" t="s">
        <v>55</v>
      </c>
      <c r="C50" s="5" t="s">
        <v>54</v>
      </c>
      <c r="D50" s="6">
        <v>1.9</v>
      </c>
      <c r="E50" s="6">
        <v>656</v>
      </c>
      <c r="F50" s="6">
        <v>19.600000000000001</v>
      </c>
      <c r="G50" s="6">
        <f>(7*60)+20</f>
        <v>440</v>
      </c>
      <c r="H50" s="6">
        <f>(7*60)+35</f>
        <v>455</v>
      </c>
      <c r="I50" s="4">
        <f t="shared" si="0"/>
        <v>447.5</v>
      </c>
      <c r="J50" s="6" t="s">
        <v>27</v>
      </c>
      <c r="K50" s="6">
        <v>18</v>
      </c>
      <c r="L50" s="6">
        <v>3.6</v>
      </c>
      <c r="M50" s="6">
        <v>1082</v>
      </c>
      <c r="N50" s="6" t="s">
        <v>53</v>
      </c>
    </row>
    <row r="51" spans="1:14" ht="30.75" thickBot="1" x14ac:dyDescent="0.3">
      <c r="A51" t="s">
        <v>65</v>
      </c>
      <c r="B51" t="s">
        <v>55</v>
      </c>
      <c r="C51" s="5" t="s">
        <v>68</v>
      </c>
      <c r="D51" s="6">
        <v>1.9</v>
      </c>
      <c r="E51" s="6">
        <v>687</v>
      </c>
      <c r="F51" s="6">
        <v>20</v>
      </c>
      <c r="G51" s="6">
        <f>(9*60)+20</f>
        <v>560</v>
      </c>
      <c r="H51" s="6">
        <f>(4*60)+20</f>
        <v>260</v>
      </c>
      <c r="I51" s="4">
        <f t="shared" si="0"/>
        <v>410</v>
      </c>
      <c r="J51" s="6" t="s">
        <v>27</v>
      </c>
      <c r="K51" s="6">
        <v>18.3</v>
      </c>
      <c r="L51" s="6">
        <v>3.7</v>
      </c>
      <c r="M51" s="6">
        <v>930</v>
      </c>
      <c r="N51" s="6" t="s">
        <v>67</v>
      </c>
    </row>
    <row r="52" spans="1:14" ht="26.25" thickBot="1" x14ac:dyDescent="0.3">
      <c r="A52" t="s">
        <v>65</v>
      </c>
      <c r="B52" t="s">
        <v>55</v>
      </c>
      <c r="C52" s="5" t="s">
        <v>69</v>
      </c>
      <c r="D52" s="6">
        <v>1.9</v>
      </c>
      <c r="E52" s="6">
        <v>743</v>
      </c>
      <c r="F52" s="6">
        <v>19.600000000000001</v>
      </c>
      <c r="G52" s="6">
        <v>900</v>
      </c>
      <c r="H52" s="6">
        <f>(8*60)+23</f>
        <v>503</v>
      </c>
      <c r="I52" s="4">
        <f t="shared" si="0"/>
        <v>701.5</v>
      </c>
      <c r="J52" s="6" t="s">
        <v>27</v>
      </c>
      <c r="K52" s="6">
        <v>19</v>
      </c>
      <c r="L52" s="6">
        <v>3.6</v>
      </c>
      <c r="M52" s="6">
        <v>1084</v>
      </c>
      <c r="N52" s="6" t="s">
        <v>70</v>
      </c>
    </row>
    <row r="53" spans="1:14" ht="26.25" thickBot="1" x14ac:dyDescent="0.3">
      <c r="A53" t="s">
        <v>65</v>
      </c>
      <c r="B53" t="s">
        <v>55</v>
      </c>
      <c r="C53" s="5" t="s">
        <v>71</v>
      </c>
      <c r="D53" s="6">
        <v>1.8</v>
      </c>
      <c r="E53" s="6">
        <v>712</v>
      </c>
      <c r="F53" s="6">
        <v>18.899999999999999</v>
      </c>
      <c r="G53" s="6">
        <f>(8*60)+30</f>
        <v>510</v>
      </c>
      <c r="H53" s="6">
        <f>(7*60)+12</f>
        <v>432</v>
      </c>
      <c r="I53" s="4">
        <f t="shared" si="0"/>
        <v>471</v>
      </c>
      <c r="J53" s="6" t="s">
        <v>25</v>
      </c>
      <c r="K53" s="6">
        <v>16.5</v>
      </c>
      <c r="L53" s="6">
        <v>2.8</v>
      </c>
      <c r="M53" s="6">
        <v>896</v>
      </c>
      <c r="N53" s="6" t="s">
        <v>51</v>
      </c>
    </row>
    <row r="54" spans="1:14" ht="30.75" thickBot="1" x14ac:dyDescent="0.3">
      <c r="A54" t="s">
        <v>65</v>
      </c>
      <c r="B54" t="s">
        <v>55</v>
      </c>
      <c r="C54" s="5" t="s">
        <v>72</v>
      </c>
      <c r="D54" s="6">
        <v>1.8</v>
      </c>
      <c r="E54" s="6">
        <v>614</v>
      </c>
      <c r="F54" s="6">
        <v>20</v>
      </c>
      <c r="G54" s="6">
        <f>(5*60)+12</f>
        <v>312</v>
      </c>
      <c r="H54" s="6">
        <f>4*60</f>
        <v>240</v>
      </c>
      <c r="I54" s="4">
        <f t="shared" si="0"/>
        <v>276</v>
      </c>
      <c r="J54" s="6" t="s">
        <v>16</v>
      </c>
      <c r="K54" s="6">
        <v>17.600000000000001</v>
      </c>
      <c r="L54" s="6">
        <v>1</v>
      </c>
      <c r="M54" s="6">
        <v>996</v>
      </c>
      <c r="N54" s="6" t="s">
        <v>59</v>
      </c>
    </row>
    <row r="55" spans="1:14" ht="26.25" thickBot="1" x14ac:dyDescent="0.3">
      <c r="A55" t="s">
        <v>65</v>
      </c>
      <c r="B55" t="s">
        <v>55</v>
      </c>
      <c r="C55" s="5" t="s">
        <v>73</v>
      </c>
      <c r="D55" s="6">
        <v>1.8</v>
      </c>
      <c r="E55" s="6">
        <v>793</v>
      </c>
      <c r="F55" s="6">
        <v>20.100000000000001</v>
      </c>
      <c r="G55" s="6">
        <v>900</v>
      </c>
      <c r="H55" s="6">
        <f>(10*60)+13</f>
        <v>613</v>
      </c>
      <c r="I55" s="4">
        <f t="shared" si="0"/>
        <v>756.5</v>
      </c>
      <c r="J55" s="6" t="s">
        <v>66</v>
      </c>
      <c r="K55" s="6">
        <v>19</v>
      </c>
      <c r="L55" s="6">
        <v>3.2</v>
      </c>
      <c r="M55" s="6">
        <v>1052</v>
      </c>
      <c r="N55" s="6" t="s">
        <v>64</v>
      </c>
    </row>
    <row r="56" spans="1:14" ht="26.25" thickBot="1" x14ac:dyDescent="0.3">
      <c r="A56" t="s">
        <v>65</v>
      </c>
      <c r="B56" t="s">
        <v>55</v>
      </c>
      <c r="C56" s="5" t="s">
        <v>74</v>
      </c>
      <c r="D56" s="6">
        <v>1.8</v>
      </c>
      <c r="E56" s="6">
        <v>694</v>
      </c>
      <c r="F56" s="6">
        <v>19.3</v>
      </c>
      <c r="G56" s="6">
        <v>900</v>
      </c>
      <c r="H56" s="6">
        <v>900</v>
      </c>
      <c r="I56" s="4">
        <f t="shared" si="0"/>
        <v>900</v>
      </c>
      <c r="J56" s="6" t="s">
        <v>66</v>
      </c>
      <c r="K56" s="6">
        <v>19.100000000000001</v>
      </c>
      <c r="L56" s="6">
        <v>3.5</v>
      </c>
      <c r="M56" s="6">
        <v>1087</v>
      </c>
      <c r="N56" s="6" t="s">
        <v>75</v>
      </c>
    </row>
  </sheetData>
  <mergeCells count="7">
    <mergeCell ref="M1:M2"/>
    <mergeCell ref="N1:N2"/>
    <mergeCell ref="B1:B2"/>
    <mergeCell ref="C1:C2"/>
    <mergeCell ref="J1:J2"/>
    <mergeCell ref="K1:K2"/>
    <mergeCell ref="L1:L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Reviewer</dc:creator>
  <cp:lastModifiedBy>Christopher Michaels</cp:lastModifiedBy>
  <dcterms:created xsi:type="dcterms:W3CDTF">2021-10-19T10:46:33Z</dcterms:created>
  <dcterms:modified xsi:type="dcterms:W3CDTF">2022-02-28T13:55:18Z</dcterms:modified>
</cp:coreProperties>
</file>