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CK/Git/Knowledge/ProjectManagement/"/>
    </mc:Choice>
  </mc:AlternateContent>
  <bookViews>
    <workbookView xWindow="980" yWindow="40" windowWidth="32620" windowHeight="20960" activeTab="6"/>
  </bookViews>
  <sheets>
    <sheet name="Q4 EAC - Step 1 - Original Budg" sheetId="10" r:id="rId1"/>
    <sheet name="Q4 EAC - Step 2 - Revised Budge" sheetId="13" r:id="rId2"/>
    <sheet name="Q4 EAC - Step 3 - Budgeted Cost" sheetId="16" r:id="rId3"/>
    <sheet name="Q4 EAC - Step 4 - Budget Cost o" sheetId="17" r:id="rId4"/>
    <sheet name="Q4 EAC - Step 5 - Actual Cost o" sheetId="11" r:id="rId5"/>
    <sheet name="Q4 EAC - Step 6 - Expected to c" sheetId="14" r:id="rId6"/>
    <sheet name="Q4 EAC - SCR Resource Budget Pa" sheetId="9" r:id="rId7"/>
    <sheet name="Q4 EAC - ARS Quotation Part.1-1" sheetId="12" r:id="rId8"/>
    <sheet name="Q4 EAC - Project Score Sheet" sheetId="1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3" l="1"/>
  <c r="D4" i="13"/>
  <c r="B4" i="17"/>
  <c r="D4" i="17"/>
  <c r="F4" i="9"/>
  <c r="H4" i="9"/>
  <c r="F5" i="9"/>
  <c r="H5" i="9"/>
  <c r="I4" i="9"/>
  <c r="E4" i="17"/>
  <c r="G4" i="17"/>
  <c r="H4" i="17"/>
  <c r="B5" i="13"/>
  <c r="D5" i="13"/>
  <c r="B5" i="17"/>
  <c r="C5" i="17"/>
  <c r="D5" i="17"/>
  <c r="F6" i="9"/>
  <c r="H6" i="9"/>
  <c r="F7" i="9"/>
  <c r="H7" i="9"/>
  <c r="I6" i="9"/>
  <c r="E5" i="17"/>
  <c r="F5" i="17"/>
  <c r="G5" i="17"/>
  <c r="H5" i="17"/>
  <c r="B6" i="13"/>
  <c r="D6" i="13"/>
  <c r="B6" i="17"/>
  <c r="D6" i="17"/>
  <c r="F8" i="9"/>
  <c r="H8" i="9"/>
  <c r="F9" i="9"/>
  <c r="H9" i="9"/>
  <c r="F10" i="9"/>
  <c r="H10" i="9"/>
  <c r="I8" i="9"/>
  <c r="E6" i="17"/>
  <c r="G6" i="17"/>
  <c r="H6" i="17"/>
  <c r="B7" i="13"/>
  <c r="D7" i="13"/>
  <c r="B7" i="17"/>
  <c r="D7" i="17"/>
  <c r="F11" i="9"/>
  <c r="H11" i="9"/>
  <c r="F12" i="9"/>
  <c r="H12" i="9"/>
  <c r="I11" i="9"/>
  <c r="E7" i="17"/>
  <c r="G7" i="17"/>
  <c r="H7" i="17"/>
  <c r="H9" i="17"/>
  <c r="G9" i="17"/>
  <c r="B8" i="13"/>
  <c r="D8" i="13"/>
  <c r="B8" i="17"/>
  <c r="C8" i="17"/>
  <c r="D8" i="17"/>
  <c r="D9" i="17"/>
  <c r="B4" i="16"/>
  <c r="D4" i="16"/>
  <c r="B5" i="16"/>
  <c r="D5" i="16"/>
  <c r="B6" i="16"/>
  <c r="D6" i="16"/>
  <c r="B7" i="16"/>
  <c r="D7" i="16"/>
  <c r="B8" i="16"/>
  <c r="D8" i="16"/>
  <c r="D9" i="16"/>
  <c r="E4" i="16"/>
  <c r="G4" i="16"/>
  <c r="E5" i="16"/>
  <c r="G5" i="16"/>
  <c r="E6" i="16"/>
  <c r="G6" i="16"/>
  <c r="E7" i="16"/>
  <c r="G7" i="16"/>
  <c r="G9" i="16"/>
  <c r="H9" i="16"/>
  <c r="B4" i="11"/>
  <c r="D4" i="11"/>
  <c r="B5" i="11"/>
  <c r="D5" i="11"/>
  <c r="B6" i="11"/>
  <c r="D6" i="11"/>
  <c r="B7" i="11"/>
  <c r="D7" i="11"/>
  <c r="B8" i="11"/>
  <c r="D8" i="11"/>
  <c r="D9" i="11"/>
  <c r="D3" i="12"/>
  <c r="F3" i="12"/>
  <c r="G4" i="11"/>
  <c r="D4" i="12"/>
  <c r="F4" i="12"/>
  <c r="G5" i="11"/>
  <c r="G9" i="11"/>
  <c r="H9" i="11"/>
  <c r="D5" i="15"/>
  <c r="D9" i="13"/>
  <c r="E4" i="13"/>
  <c r="E5" i="13"/>
  <c r="E6" i="13"/>
  <c r="E7" i="13"/>
  <c r="E9" i="13"/>
  <c r="F9" i="13"/>
  <c r="D8" i="15"/>
  <c r="D14" i="15"/>
  <c r="D4" i="15"/>
  <c r="D13" i="15"/>
  <c r="D12" i="15"/>
  <c r="D11" i="15"/>
  <c r="D3" i="15"/>
  <c r="D10" i="15"/>
  <c r="D9" i="15"/>
  <c r="B4" i="14"/>
  <c r="D4" i="14"/>
  <c r="B5" i="14"/>
  <c r="D5" i="14"/>
  <c r="B7" i="14"/>
  <c r="D7" i="14"/>
  <c r="B11" i="14"/>
  <c r="D11" i="14"/>
  <c r="B13" i="14"/>
  <c r="D13" i="14"/>
  <c r="D14" i="14"/>
  <c r="H5" i="14"/>
  <c r="H6" i="14"/>
  <c r="H7" i="14"/>
  <c r="H8" i="14"/>
  <c r="H9" i="14"/>
  <c r="H10" i="14"/>
  <c r="H11" i="14"/>
  <c r="H12" i="14"/>
  <c r="H14" i="14"/>
  <c r="I14" i="14"/>
  <c r="D6" i="15"/>
  <c r="D7" i="15"/>
  <c r="F8" i="13"/>
  <c r="F7" i="13"/>
  <c r="F6" i="13"/>
  <c r="F5" i="13"/>
  <c r="F4" i="13"/>
  <c r="D5" i="12"/>
  <c r="F5" i="12"/>
  <c r="F6" i="12"/>
  <c r="C4" i="10"/>
  <c r="D4" i="10"/>
  <c r="C5" i="10"/>
  <c r="D5" i="10"/>
  <c r="C6" i="10"/>
  <c r="D6" i="10"/>
  <c r="C7" i="10"/>
  <c r="D7" i="10"/>
  <c r="D8" i="10"/>
  <c r="D9" i="10"/>
  <c r="C9" i="10"/>
  <c r="B9" i="10"/>
  <c r="K4" i="9"/>
  <c r="K6" i="9"/>
  <c r="K8" i="9"/>
  <c r="K11" i="9"/>
  <c r="K13" i="9"/>
  <c r="K14" i="9"/>
  <c r="I14" i="9"/>
  <c r="C14" i="9"/>
</calcChain>
</file>

<file path=xl/sharedStrings.xml><?xml version="1.0" encoding="utf-8"?>
<sst xmlns="http://schemas.openxmlformats.org/spreadsheetml/2006/main" count="186" uniqueCount="89">
  <si>
    <t>SCR Resource Budget Part.2</t>
  </si>
  <si>
    <r>
      <rPr>
        <sz val="10"/>
        <color indexed="16"/>
        <rFont val="Arial"/>
        <family val="2"/>
      </rPr>
      <t>.</t>
    </r>
    <r>
      <rPr>
        <b/>
        <sz val="10"/>
        <color indexed="16"/>
        <rFont val="Arial"/>
        <family val="2"/>
      </rPr>
      <t>Project Phase</t>
    </r>
  </si>
  <si>
    <t>Estimated Effort in Person Months</t>
  </si>
  <si>
    <t>ARS Quotation  - 1st Part</t>
  </si>
  <si>
    <t>SCR Resources -  2nd Part</t>
  </si>
  <si>
    <t>Estimated Elapsed Time in Months</t>
  </si>
  <si>
    <t>Original Budget</t>
  </si>
  <si>
    <t>Role</t>
  </si>
  <si>
    <t>Person Months</t>
  </si>
  <si>
    <t>Working Housrs(20*8)</t>
  </si>
  <si>
    <t>Rate Per Hour</t>
  </si>
  <si>
    <t>Original Subtotal</t>
  </si>
  <si>
    <t>Budget Performed</t>
  </si>
  <si>
    <t>Requirements Analysis</t>
  </si>
  <si>
    <t>Project Manager</t>
  </si>
  <si>
    <t>Business Analyst</t>
  </si>
  <si>
    <t>Configuration and Testing</t>
  </si>
  <si>
    <t>User Acceptance Testing</t>
  </si>
  <si>
    <t>Testers</t>
  </si>
  <si>
    <t>Implementation including user training</t>
  </si>
  <si>
    <t>Step 1 - Original Budget</t>
  </si>
  <si>
    <r>
      <rPr>
        <b/>
        <sz val="10"/>
        <color indexed="16"/>
        <rFont val="Arial"/>
        <family val="2"/>
      </rPr>
      <t>Project Phase</t>
    </r>
  </si>
  <si>
    <t>Total Budget</t>
  </si>
  <si>
    <t>Setup cost for networking and communication</t>
  </si>
  <si>
    <t>-</t>
  </si>
  <si>
    <t>Step 5 - Actual Cost of Work Scheduled (AC)</t>
  </si>
  <si>
    <t>Total AC</t>
  </si>
  <si>
    <t>Revised Budget (8%)</t>
  </si>
  <si>
    <t>Percentage Completed</t>
  </si>
  <si>
    <t>AC</t>
  </si>
  <si>
    <t>ARS Quotation Part.1-1</t>
  </si>
  <si>
    <t xml:space="preserve">Person Months </t>
  </si>
  <si>
    <t>Working Days</t>
  </si>
  <si>
    <t>Working Hours</t>
  </si>
  <si>
    <t>Rate</t>
  </si>
  <si>
    <t>Step 2 - Revised Budget (BAC)</t>
  </si>
  <si>
    <t>Total</t>
  </si>
  <si>
    <t>Revised</t>
  </si>
  <si>
    <t>Revised Budget</t>
  </si>
  <si>
    <t>Step 6 - Expected to complete (ETC)</t>
  </si>
  <si>
    <t>Total ETC</t>
  </si>
  <si>
    <t>Percentage Uncompleted</t>
  </si>
  <si>
    <t>ETC</t>
  </si>
  <si>
    <t>ETC in Person Months</t>
  </si>
  <si>
    <t>Project Manager ($140 from 7th Month)</t>
  </si>
  <si>
    <t>Tester</t>
  </si>
  <si>
    <t>Project Score Sheet</t>
  </si>
  <si>
    <t>Description</t>
  </si>
  <si>
    <t>Detail</t>
  </si>
  <si>
    <t>PV</t>
  </si>
  <si>
    <t>Budgeted cost of work scheduled</t>
  </si>
  <si>
    <t>4 months (Complete: Phase 1st = 100%, Phase 2nd and 5th = 2/3 )</t>
  </si>
  <si>
    <t>EV</t>
  </si>
  <si>
    <t>Budgeted cost of work performed</t>
  </si>
  <si>
    <t>Complete: Phase 1st = 100%, Phase 2nd and 5th = 80%</t>
  </si>
  <si>
    <t>Actual cost of work performed</t>
  </si>
  <si>
    <t>Money spent</t>
  </si>
  <si>
    <t>Estimate to complete</t>
  </si>
  <si>
    <t>6 months left, ARS Budget Revised 8%, SRS Project Manager add $5 per hour from the 7th month</t>
  </si>
  <si>
    <t>EAC</t>
  </si>
  <si>
    <t>Estimate at Completion</t>
  </si>
  <si>
    <t>AC + ETC</t>
  </si>
  <si>
    <t>BAC</t>
  </si>
  <si>
    <t>Budget at Completion</t>
  </si>
  <si>
    <t>My original cost estimate</t>
  </si>
  <si>
    <t>SV</t>
  </si>
  <si>
    <t>Schedule Variance</t>
  </si>
  <si>
    <t>EV – PV</t>
  </si>
  <si>
    <t>SPI</t>
  </si>
  <si>
    <t>Schedule Performance Index</t>
  </si>
  <si>
    <t>EV / PV</t>
  </si>
  <si>
    <t>CV</t>
  </si>
  <si>
    <t>Cost Variance</t>
  </si>
  <si>
    <t>EV – AC</t>
  </si>
  <si>
    <t>CPI</t>
  </si>
  <si>
    <t>Cost Performance Index</t>
  </si>
  <si>
    <t>EV / AC</t>
  </si>
  <si>
    <t>PC</t>
  </si>
  <si>
    <t>Percentage Work Completed</t>
  </si>
  <si>
    <t>EV / BAC</t>
  </si>
  <si>
    <t>PS</t>
  </si>
  <si>
    <t>Percentage Money Spent</t>
  </si>
  <si>
    <t>AC / BAC</t>
  </si>
  <si>
    <t>Step 3 - Budgeted Cost of Work Performed (EV)</t>
  </si>
  <si>
    <t>Total EV</t>
  </si>
  <si>
    <t>Revised Budget (5%)</t>
  </si>
  <si>
    <t>Step 4 - Budget Cost of Work Scheduled (PV)</t>
  </si>
  <si>
    <t>Total PV</t>
  </si>
  <si>
    <t>Original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</si>
</sst>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6" formatCode="&quot;$&quot;#,##0.00"/>
    <numFmt numFmtId="168" formatCode="#,##0%"/>
    <numFmt numFmtId="169" formatCode="&quot;$&quot;0"/>
    <numFmt numFmtId="170" formatCode="#,##0.0%"/>
    <numFmt numFmtId="171" formatCode="0.0%"/>
  </numFmts>
  <fonts count="13" x14ac:knownFonts="1">
    <font>
      <sz val="10"/>
      <color indexed="8"/>
      <name val="Avenir Next"/>
    </font>
    <font>
      <sz val="12"/>
      <color indexed="8"/>
      <name val="Avenir Next"/>
      <family val="2"/>
    </font>
    <font>
      <sz val="10"/>
      <color indexed="8"/>
      <name val="Avenir Next Demi Bold"/>
      <family val="2"/>
    </font>
    <font>
      <sz val="10"/>
      <color indexed="16"/>
      <name val="Avenir Next Demi Bold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8"/>
      <name val="Arial"/>
      <family val="2"/>
    </font>
    <font>
      <b/>
      <sz val="11"/>
      <color indexed="16"/>
      <name val="Helvetica"/>
      <family val="2"/>
    </font>
    <font>
      <sz val="11"/>
      <color indexed="23"/>
      <name val="Helvetica"/>
      <family val="2"/>
    </font>
    <font>
      <sz val="11"/>
      <color indexed="8"/>
      <name val="Helvetica"/>
      <family val="2"/>
    </font>
    <font>
      <b/>
      <sz val="11"/>
      <color indexed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8"/>
        <bgColor auto="1"/>
      </patternFill>
    </fill>
  </fills>
  <borders count="32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7"/>
      </right>
      <top/>
      <bottom style="thin">
        <color indexed="22"/>
      </bottom>
      <diagonal/>
    </border>
    <border>
      <left style="thin">
        <color indexed="22"/>
      </left>
      <right style="thin">
        <color indexed="27"/>
      </right>
      <top/>
      <bottom style="thin">
        <color indexed="22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7"/>
      </left>
      <right/>
      <top/>
      <bottom style="thin">
        <color indexed="22"/>
      </bottom>
      <diagonal/>
    </border>
    <border>
      <left style="thin">
        <color indexed="27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7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7"/>
      </right>
      <top style="thin">
        <color indexed="22"/>
      </top>
      <bottom style="thin">
        <color indexed="22"/>
      </bottom>
      <diagonal/>
    </border>
    <border>
      <left style="thin">
        <color indexed="2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7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7"/>
      </left>
      <right style="thin">
        <color indexed="27"/>
      </right>
      <top style="thin">
        <color indexed="21"/>
      </top>
      <bottom style="thin">
        <color indexed="27"/>
      </bottom>
      <diagonal/>
    </border>
    <border>
      <left style="thin">
        <color indexed="27"/>
      </left>
      <right style="thin">
        <color indexed="21"/>
      </right>
      <top style="thin">
        <color indexed="21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1"/>
      </bottom>
      <diagonal/>
    </border>
    <border>
      <left style="thin">
        <color indexed="27"/>
      </left>
      <right style="thin">
        <color indexed="27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18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1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8"/>
      </bottom>
      <diagonal/>
    </border>
    <border>
      <left style="thin">
        <color indexed="21"/>
      </left>
      <right style="thin">
        <color indexed="21"/>
      </right>
      <top style="thin">
        <color indexed="18"/>
      </top>
      <bottom style="thin">
        <color indexed="2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0">
    <xf numFmtId="0" fontId="0" fillId="0" borderId="0" xfId="0" applyFont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164" fontId="0" fillId="0" borderId="6" xfId="0" applyNumberFormat="1" applyFont="1" applyBorder="1" applyAlignment="1">
      <alignment vertical="top" wrapText="1"/>
    </xf>
    <xf numFmtId="49" fontId="3" fillId="2" borderId="7" xfId="0" applyNumberFormat="1" applyFont="1" applyFill="1" applyBorder="1" applyAlignment="1">
      <alignment vertical="top" wrapText="1"/>
    </xf>
    <xf numFmtId="164" fontId="0" fillId="4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left" vertical="center" wrapText="1"/>
    </xf>
    <xf numFmtId="0" fontId="6" fillId="0" borderId="20" xfId="0" applyNumberFormat="1" applyFont="1" applyBorder="1" applyAlignment="1">
      <alignment vertical="center" wrapText="1"/>
    </xf>
    <xf numFmtId="164" fontId="6" fillId="0" borderId="20" xfId="0" applyNumberFormat="1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49" fontId="6" fillId="5" borderId="20" xfId="0" applyNumberFormat="1" applyFont="1" applyFill="1" applyBorder="1" applyAlignment="1">
      <alignment horizontal="left" vertical="center" wrapText="1"/>
    </xf>
    <xf numFmtId="0" fontId="6" fillId="5" borderId="20" xfId="0" applyNumberFormat="1" applyFont="1" applyFill="1" applyBorder="1" applyAlignment="1">
      <alignment vertical="center" wrapText="1"/>
    </xf>
    <xf numFmtId="164" fontId="6" fillId="5" borderId="20" xfId="0" applyNumberFormat="1" applyFont="1" applyFill="1" applyBorder="1" applyAlignment="1">
      <alignment vertical="center" wrapText="1"/>
    </xf>
    <xf numFmtId="164" fontId="6" fillId="0" borderId="20" xfId="0" applyNumberFormat="1" applyFont="1" applyBorder="1" applyAlignment="1">
      <alignment horizontal="left" vertical="center" wrapText="1"/>
    </xf>
    <xf numFmtId="169" fontId="7" fillId="0" borderId="20" xfId="0" applyNumberFormat="1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 wrapText="1"/>
    </xf>
    <xf numFmtId="164" fontId="7" fillId="0" borderId="20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2" borderId="12" xfId="0" applyNumberFormat="1" applyFont="1" applyFill="1" applyBorder="1" applyAlignment="1">
      <alignment vertical="center" wrapText="1"/>
    </xf>
    <xf numFmtId="164" fontId="6" fillId="0" borderId="12" xfId="0" applyNumberFormat="1" applyFont="1" applyBorder="1" applyAlignment="1">
      <alignment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164" fontId="6" fillId="4" borderId="12" xfId="0" applyNumberFormat="1" applyFont="1" applyFill="1" applyBorder="1" applyAlignment="1">
      <alignment vertical="center" wrapText="1"/>
    </xf>
    <xf numFmtId="164" fontId="6" fillId="4" borderId="12" xfId="0" applyNumberFormat="1" applyFont="1" applyFill="1" applyBorder="1" applyAlignment="1">
      <alignment horizontal="right" vertical="center" wrapText="1"/>
    </xf>
    <xf numFmtId="49" fontId="6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164" fontId="7" fillId="0" borderId="12" xfId="0" applyNumberFormat="1" applyFont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168" fontId="6" fillId="0" borderId="12" xfId="0" applyNumberFormat="1" applyFont="1" applyBorder="1" applyAlignment="1">
      <alignment horizontal="right" vertical="center" wrapText="1"/>
    </xf>
    <xf numFmtId="49" fontId="4" fillId="2" borderId="26" xfId="0" applyNumberFormat="1" applyFont="1" applyFill="1" applyBorder="1" applyAlignment="1">
      <alignment vertical="top" wrapText="1"/>
    </xf>
    <xf numFmtId="3" fontId="6" fillId="0" borderId="12" xfId="0" applyNumberFormat="1" applyFont="1" applyBorder="1" applyAlignment="1">
      <alignment horizontal="right" vertical="center" wrapText="1"/>
    </xf>
    <xf numFmtId="170" fontId="6" fillId="4" borderId="12" xfId="0" applyNumberFormat="1" applyFont="1" applyFill="1" applyBorder="1" applyAlignment="1">
      <alignment horizontal="right" vertical="center" wrapText="1"/>
    </xf>
    <xf numFmtId="49" fontId="4" fillId="2" borderId="27" xfId="0" applyNumberFormat="1" applyFont="1" applyFill="1" applyBorder="1" applyAlignment="1">
      <alignment vertical="top" wrapText="1"/>
    </xf>
    <xf numFmtId="3" fontId="6" fillId="4" borderId="12" xfId="0" applyNumberFormat="1" applyFont="1" applyFill="1" applyBorder="1" applyAlignment="1">
      <alignment horizontal="right" vertical="center" wrapText="1"/>
    </xf>
    <xf numFmtId="49" fontId="4" fillId="2" borderId="24" xfId="0" applyNumberFormat="1" applyFont="1" applyFill="1" applyBorder="1" applyAlignment="1">
      <alignment vertical="top" wrapText="1"/>
    </xf>
    <xf numFmtId="168" fontId="6" fillId="4" borderId="12" xfId="0" applyNumberFormat="1" applyFont="1" applyFill="1" applyBorder="1" applyAlignment="1">
      <alignment horizontal="right" vertical="center" wrapText="1"/>
    </xf>
    <xf numFmtId="164" fontId="4" fillId="2" borderId="12" xfId="0" applyNumberFormat="1" applyFont="1" applyFill="1" applyBorder="1" applyAlignment="1">
      <alignment horizontal="right" vertical="center" wrapText="1"/>
    </xf>
    <xf numFmtId="170" fontId="6" fillId="0" borderId="12" xfId="0" applyNumberFormat="1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3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4" borderId="9" xfId="0" applyNumberFormat="1" applyFont="1" applyFill="1" applyBorder="1" applyAlignment="1">
      <alignment vertical="top" wrapText="1"/>
    </xf>
    <xf numFmtId="49" fontId="3" fillId="2" borderId="28" xfId="0" applyNumberFormat="1" applyFont="1" applyFill="1" applyBorder="1" applyAlignment="1">
      <alignment vertical="top" wrapText="1"/>
    </xf>
    <xf numFmtId="0" fontId="0" fillId="0" borderId="29" xfId="0" applyNumberFormat="1" applyFont="1" applyBorder="1" applyAlignment="1">
      <alignment vertical="top" wrapText="1"/>
    </xf>
    <xf numFmtId="0" fontId="0" fillId="0" borderId="30" xfId="0" applyNumberFormat="1" applyFont="1" applyBorder="1" applyAlignment="1">
      <alignment vertical="top" wrapText="1"/>
    </xf>
    <xf numFmtId="164" fontId="0" fillId="0" borderId="30" xfId="0" applyNumberFormat="1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164" fontId="2" fillId="0" borderId="3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9" fontId="6" fillId="0" borderId="12" xfId="0" applyNumberFormat="1" applyFont="1" applyBorder="1" applyAlignment="1">
      <alignment horizontal="right" vertical="center" wrapText="1"/>
    </xf>
    <xf numFmtId="9" fontId="6" fillId="4" borderId="12" xfId="0" applyNumberFormat="1" applyFont="1" applyFill="1" applyBorder="1" applyAlignment="1">
      <alignment horizontal="right" vertical="center" wrapText="1"/>
    </xf>
    <xf numFmtId="0" fontId="6" fillId="0" borderId="12" xfId="0" applyNumberFormat="1" applyFont="1" applyBorder="1" applyAlignment="1">
      <alignment horizontal="right" vertical="center" wrapText="1"/>
    </xf>
    <xf numFmtId="0" fontId="6" fillId="4" borderId="1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164" fontId="6" fillId="5" borderId="12" xfId="0" applyNumberFormat="1" applyFont="1" applyFill="1" applyBorder="1" applyAlignment="1">
      <alignment horizontal="right" vertical="center" wrapText="1"/>
    </xf>
    <xf numFmtId="3" fontId="6" fillId="5" borderId="12" xfId="0" applyNumberFormat="1" applyFont="1" applyFill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164" fontId="8" fillId="5" borderId="12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0" fontId="9" fillId="3" borderId="12" xfId="0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left" vertical="center" wrapText="1"/>
    </xf>
    <xf numFmtId="49" fontId="10" fillId="0" borderId="12" xfId="0" applyNumberFormat="1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49" fontId="11" fillId="4" borderId="12" xfId="0" applyNumberFormat="1" applyFont="1" applyFill="1" applyBorder="1" applyAlignment="1">
      <alignment horizontal="left" vertical="center" wrapText="1"/>
    </xf>
    <xf numFmtId="164" fontId="11" fillId="4" borderId="12" xfId="0" applyNumberFormat="1" applyFont="1" applyFill="1" applyBorder="1" applyAlignment="1">
      <alignment horizontal="center" vertical="center" wrapText="1"/>
    </xf>
    <xf numFmtId="166" fontId="11" fillId="0" borderId="12" xfId="0" applyNumberFormat="1" applyFont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left" vertical="center" wrapText="1"/>
    </xf>
    <xf numFmtId="171" fontId="11" fillId="4" borderId="12" xfId="0" applyNumberFormat="1" applyFont="1" applyFill="1" applyBorder="1" applyAlignment="1">
      <alignment horizontal="center" vertical="center" wrapText="1"/>
    </xf>
    <xf numFmtId="171" fontId="11" fillId="0" borderId="12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164" fontId="6" fillId="5" borderId="20" xfId="0" applyNumberFormat="1" applyFont="1" applyFill="1" applyBorder="1" applyAlignment="1">
      <alignment horizontal="left" vertical="center" wrapText="1"/>
    </xf>
    <xf numFmtId="0" fontId="0" fillId="0" borderId="20" xfId="0" applyFont="1" applyBorder="1" applyAlignment="1">
      <alignment vertical="top" wrapText="1"/>
    </xf>
    <xf numFmtId="164" fontId="6" fillId="0" borderId="20" xfId="0" applyNumberFormat="1" applyFont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164" fontId="6" fillId="5" borderId="20" xfId="0" applyNumberFormat="1" applyFont="1" applyFill="1" applyBorder="1" applyAlignment="1">
      <alignment vertical="center" wrapText="1"/>
    </xf>
    <xf numFmtId="164" fontId="6" fillId="0" borderId="20" xfId="0" applyNumberFormat="1" applyFont="1" applyBorder="1" applyAlignment="1">
      <alignment vertical="center" wrapText="1"/>
    </xf>
    <xf numFmtId="49" fontId="4" fillId="2" borderId="23" xfId="0" applyNumberFormat="1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vertical="top" wrapText="1"/>
    </xf>
    <xf numFmtId="169" fontId="7" fillId="5" borderId="20" xfId="0" applyNumberFormat="1" applyFont="1" applyFill="1" applyBorder="1" applyAlignment="1">
      <alignment horizontal="center" vertical="center" wrapText="1"/>
    </xf>
    <xf numFmtId="0" fontId="7" fillId="0" borderId="20" xfId="0" applyNumberFormat="1" applyFont="1" applyBorder="1" applyAlignment="1">
      <alignment vertical="center" wrapText="1"/>
    </xf>
    <xf numFmtId="164" fontId="7" fillId="0" borderId="20" xfId="0" applyNumberFormat="1" applyFont="1" applyBorder="1" applyAlignment="1">
      <alignment horizontal="center" vertical="center" wrapText="1"/>
    </xf>
    <xf numFmtId="169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top" wrapText="1"/>
    </xf>
    <xf numFmtId="0" fontId="7" fillId="0" borderId="20" xfId="0" applyFont="1" applyBorder="1" applyAlignment="1">
      <alignment vertical="center" wrapText="1"/>
    </xf>
    <xf numFmtId="164" fontId="6" fillId="0" borderId="21" xfId="0" applyNumberFormat="1" applyFont="1" applyBorder="1" applyAlignment="1">
      <alignment horizontal="left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top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vertical="top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3" fillId="3" borderId="25" xfId="0" applyNumberFormat="1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vertical="top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vertical="center" wrapText="1"/>
    </xf>
    <xf numFmtId="0" fontId="0" fillId="0" borderId="27" xfId="0" applyFont="1" applyBorder="1" applyAlignment="1">
      <alignment vertical="top" wrapText="1"/>
    </xf>
    <xf numFmtId="164" fontId="6" fillId="5" borderId="12" xfId="0" applyNumberFormat="1" applyFont="1" applyFill="1" applyBorder="1" applyAlignment="1">
      <alignment horizontal="right" vertical="center" wrapText="1"/>
    </xf>
    <xf numFmtId="0" fontId="0" fillId="0" borderId="12" xfId="0" applyFont="1" applyBorder="1" applyAlignment="1">
      <alignment vertical="top" wrapText="1"/>
    </xf>
    <xf numFmtId="168" fontId="6" fillId="5" borderId="12" xfId="0" applyNumberFormat="1" applyFont="1" applyFill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168" fontId="6" fillId="0" borderId="12" xfId="0" applyNumberFormat="1" applyFont="1" applyBorder="1" applyAlignment="1">
      <alignment horizontal="right" vertical="center" wrapText="1"/>
    </xf>
    <xf numFmtId="49" fontId="3" fillId="2" borderId="12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94A3A"/>
      <rgbColor rgb="015E88B1"/>
      <rgbColor rgb="FF000000"/>
      <rgbColor rgb="01EEF3F4"/>
      <rgbColor rgb="FF0000FF"/>
      <rgbColor rgb="FFE4E2DE"/>
      <rgbColor rgb="FFCCC9C6"/>
      <rgbColor rgb="FFB2AFAA"/>
      <rgbColor rgb="FFFFFFFF"/>
      <rgbColor rgb="FF99948E"/>
      <rgbColor rgb="FFC8C2BA"/>
      <rgbColor rgb="FFFE6B3B"/>
      <rgbColor rgb="FF387775"/>
      <rgbColor rgb="FFF1EFED"/>
      <rgbColor rgb="FFE3E0DC"/>
      <rgbColor rgb="FF5A5754"/>
      <rgbColor rgb="FFE5E4E2"/>
      <rgbColor rgb="FFF1F0EE"/>
      <rgbColor rgb="FF4E4381"/>
      <rgbColor rgb="FFE4E4E4"/>
      <rgbColor rgb="FFD8501B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05_Retirement_Savings">
  <a:themeElements>
    <a:clrScheme name="05_Retirement_Savings">
      <a:dk1>
        <a:srgbClr val="000000"/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Retirement_Savings">
      <a:majorFont>
        <a:latin typeface="Didot"/>
        <a:ea typeface="Didot"/>
        <a:cs typeface="Didot"/>
      </a:majorFont>
      <a:minorFont>
        <a:latin typeface="Avenir Next"/>
        <a:ea typeface="Avenir Next"/>
        <a:cs typeface="Avenir Next"/>
      </a:minorFont>
    </a:fontScheme>
    <a:fmtScheme name="05_Retirement_Saving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effectLst/>
            <a:uFillTx/>
            <a:latin typeface="Hoefler Text"/>
            <a:ea typeface="Hoefler Text"/>
            <a:cs typeface="Hoefler Text"/>
            <a:sym typeface="Hoefler T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9"/>
  <sheetViews>
    <sheetView showGridLines="0" workbookViewId="0">
      <selection sqref="A1:D1"/>
    </sheetView>
  </sheetViews>
  <sheetFormatPr baseColWidth="10" defaultColWidth="16.6640625" defaultRowHeight="21.75" customHeight="1" x14ac:dyDescent="0.25"/>
  <cols>
    <col min="1" max="1" width="37.33203125" style="26" customWidth="1"/>
    <col min="2" max="2" width="24.6640625" style="26" customWidth="1"/>
    <col min="3" max="3" width="23.1640625" style="26" customWidth="1"/>
    <col min="4" max="4" width="15.5" style="26" customWidth="1"/>
    <col min="5" max="256" width="16.6640625" customWidth="1"/>
  </cols>
  <sheetData>
    <row r="1" spans="1:4" ht="30" customHeight="1" x14ac:dyDescent="0.25">
      <c r="A1" s="91" t="s">
        <v>20</v>
      </c>
      <c r="B1" s="91"/>
      <c r="C1" s="91"/>
      <c r="D1" s="91"/>
    </row>
    <row r="2" spans="1:4" ht="22" customHeight="1" x14ac:dyDescent="0.25">
      <c r="A2" s="117" t="s">
        <v>21</v>
      </c>
      <c r="B2" s="6" t="s">
        <v>3</v>
      </c>
      <c r="C2" s="6" t="s">
        <v>4</v>
      </c>
      <c r="D2" s="117" t="s">
        <v>22</v>
      </c>
    </row>
    <row r="3" spans="1:4" ht="22" customHeight="1" x14ac:dyDescent="0.25">
      <c r="A3" s="98"/>
      <c r="B3" s="6" t="s">
        <v>6</v>
      </c>
      <c r="C3" s="6" t="s">
        <v>6</v>
      </c>
      <c r="D3" s="98"/>
    </row>
    <row r="4" spans="1:4" ht="22" customHeight="1" x14ac:dyDescent="0.25">
      <c r="A4" s="27" t="s">
        <v>13</v>
      </c>
      <c r="B4" s="28">
        <v>150000</v>
      </c>
      <c r="C4" s="29">
        <f>'Q4 EAC - SCR Resource Budget Pa'!I4</f>
        <v>78400</v>
      </c>
      <c r="D4" s="29">
        <f>B4+C4</f>
        <v>228400</v>
      </c>
    </row>
    <row r="5" spans="1:4" ht="22" customHeight="1" x14ac:dyDescent="0.25">
      <c r="A5" s="27" t="s">
        <v>16</v>
      </c>
      <c r="B5" s="30">
        <v>200000</v>
      </c>
      <c r="C5" s="31">
        <f>'Q4 EAC - SCR Resource Budget Pa'!I6</f>
        <v>100000</v>
      </c>
      <c r="D5" s="31">
        <f>B5+C5</f>
        <v>300000</v>
      </c>
    </row>
    <row r="6" spans="1:4" ht="22" customHeight="1" x14ac:dyDescent="0.25">
      <c r="A6" s="27" t="s">
        <v>17</v>
      </c>
      <c r="B6" s="28">
        <v>80000</v>
      </c>
      <c r="C6" s="29">
        <f>'Q4 EAC - SCR Resource Budget Pa'!I8</f>
        <v>159200</v>
      </c>
      <c r="D6" s="29">
        <f>B6+C6</f>
        <v>239200</v>
      </c>
    </row>
    <row r="7" spans="1:4" ht="22" customHeight="1" x14ac:dyDescent="0.25">
      <c r="A7" s="27" t="s">
        <v>19</v>
      </c>
      <c r="B7" s="30">
        <v>50000</v>
      </c>
      <c r="C7" s="31">
        <f>'Q4 EAC - SCR Resource Budget Pa'!I11</f>
        <v>113600</v>
      </c>
      <c r="D7" s="31">
        <f>B7+C7</f>
        <v>163600</v>
      </c>
    </row>
    <row r="8" spans="1:4" ht="22" customHeight="1" x14ac:dyDescent="0.25">
      <c r="A8" s="27" t="s">
        <v>23</v>
      </c>
      <c r="B8" s="28">
        <v>30000</v>
      </c>
      <c r="C8" s="32" t="s">
        <v>24</v>
      </c>
      <c r="D8" s="29">
        <f>B8</f>
        <v>30000</v>
      </c>
    </row>
    <row r="9" spans="1:4" ht="22" customHeight="1" x14ac:dyDescent="0.25">
      <c r="A9" s="33"/>
      <c r="B9" s="34">
        <f>SUM(B4:B8)</f>
        <v>510000</v>
      </c>
      <c r="C9" s="35">
        <f>SUM(C4:C8)</f>
        <v>451200</v>
      </c>
      <c r="D9" s="35">
        <f>SUM(D4:D8)</f>
        <v>961200</v>
      </c>
    </row>
  </sheetData>
  <mergeCells count="3">
    <mergeCell ref="A1:D1"/>
    <mergeCell ref="D2:D3"/>
    <mergeCell ref="A2:A3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"/>
  <sheetViews>
    <sheetView showGridLines="0" workbookViewId="0">
      <selection sqref="A1:F1"/>
    </sheetView>
  </sheetViews>
  <sheetFormatPr baseColWidth="10" defaultColWidth="16.6640625" defaultRowHeight="21.75" customHeight="1" x14ac:dyDescent="0.25"/>
  <cols>
    <col min="1" max="1" width="37.33203125" style="63" customWidth="1"/>
    <col min="2" max="2" width="15.83203125" style="63" customWidth="1"/>
    <col min="3" max="3" width="8.83203125" style="63" customWidth="1"/>
    <col min="4" max="4" width="14.5" style="63" customWidth="1"/>
    <col min="5" max="5" width="23" style="63" customWidth="1"/>
    <col min="6" max="6" width="8.83203125" style="63" customWidth="1"/>
    <col min="7" max="256" width="16.6640625" customWidth="1"/>
  </cols>
  <sheetData>
    <row r="1" spans="1:6" ht="30" customHeight="1" x14ac:dyDescent="0.25">
      <c r="A1" s="91" t="s">
        <v>35</v>
      </c>
      <c r="B1" s="91"/>
      <c r="C1" s="91"/>
      <c r="D1" s="91"/>
      <c r="E1" s="91"/>
      <c r="F1" s="91"/>
    </row>
    <row r="2" spans="1:6" ht="22" customHeight="1" x14ac:dyDescent="0.25">
      <c r="A2" s="117" t="s">
        <v>21</v>
      </c>
      <c r="B2" s="117" t="s">
        <v>3</v>
      </c>
      <c r="C2" s="98"/>
      <c r="D2" s="98"/>
      <c r="E2" s="6" t="s">
        <v>4</v>
      </c>
      <c r="F2" s="120" t="s">
        <v>36</v>
      </c>
    </row>
    <row r="3" spans="1:6" ht="22" customHeight="1" x14ac:dyDescent="0.25">
      <c r="A3" s="98"/>
      <c r="B3" s="6" t="s">
        <v>6</v>
      </c>
      <c r="C3" s="6" t="s">
        <v>37</v>
      </c>
      <c r="D3" s="6" t="s">
        <v>38</v>
      </c>
      <c r="E3" s="6" t="s">
        <v>6</v>
      </c>
      <c r="F3" s="98"/>
    </row>
    <row r="4" spans="1:6" ht="22" customHeight="1" x14ac:dyDescent="0.25">
      <c r="A4" s="27" t="s">
        <v>13</v>
      </c>
      <c r="B4" s="28">
        <f>'Q4 EAC - Step 1 - Original Budg'!B4</f>
        <v>150000</v>
      </c>
      <c r="C4" s="64">
        <v>0.05</v>
      </c>
      <c r="D4" s="29">
        <f>B4*(1+C4)</f>
        <v>157500</v>
      </c>
      <c r="E4" s="29">
        <f>'Q4 EAC - SCR Resource Budget Pa'!I4</f>
        <v>78400</v>
      </c>
      <c r="F4" s="29">
        <f>D4+E4</f>
        <v>235900</v>
      </c>
    </row>
    <row r="5" spans="1:6" ht="22" customHeight="1" x14ac:dyDescent="0.25">
      <c r="A5" s="27" t="s">
        <v>16</v>
      </c>
      <c r="B5" s="30">
        <f>'Q4 EAC - Step 1 - Original Budg'!B5</f>
        <v>200000</v>
      </c>
      <c r="C5" s="65">
        <v>0.05</v>
      </c>
      <c r="D5" s="31">
        <f>B5*(1+C5)</f>
        <v>210000</v>
      </c>
      <c r="E5" s="31">
        <f>'Q4 EAC - SCR Resource Budget Pa'!I6</f>
        <v>100000</v>
      </c>
      <c r="F5" s="31">
        <f>D5+E5</f>
        <v>310000</v>
      </c>
    </row>
    <row r="6" spans="1:6" ht="22" customHeight="1" x14ac:dyDescent="0.25">
      <c r="A6" s="27" t="s">
        <v>17</v>
      </c>
      <c r="B6" s="28">
        <f>'Q4 EAC - Step 1 - Original Budg'!B6</f>
        <v>80000</v>
      </c>
      <c r="C6" s="66">
        <v>0</v>
      </c>
      <c r="D6" s="29">
        <f>B6*(1+C6)</f>
        <v>80000</v>
      </c>
      <c r="E6" s="29">
        <f>'Q4 EAC - SCR Resource Budget Pa'!I8</f>
        <v>159200</v>
      </c>
      <c r="F6" s="29">
        <f>D6+E6</f>
        <v>239200</v>
      </c>
    </row>
    <row r="7" spans="1:6" ht="22" customHeight="1" x14ac:dyDescent="0.25">
      <c r="A7" s="27" t="s">
        <v>19</v>
      </c>
      <c r="B7" s="30">
        <f>'Q4 EAC - Step 1 - Original Budg'!B7</f>
        <v>50000</v>
      </c>
      <c r="C7" s="67">
        <v>0</v>
      </c>
      <c r="D7" s="31">
        <f>B7*(1+C7)</f>
        <v>50000</v>
      </c>
      <c r="E7" s="31">
        <f>'Q4 EAC - SCR Resource Budget Pa'!I11</f>
        <v>113600</v>
      </c>
      <c r="F7" s="31">
        <f>D7+E7</f>
        <v>163600</v>
      </c>
    </row>
    <row r="8" spans="1:6" ht="22" customHeight="1" x14ac:dyDescent="0.25">
      <c r="A8" s="27" t="s">
        <v>23</v>
      </c>
      <c r="B8" s="28">
        <f>'Q4 EAC - Step 1 - Original Budg'!B8</f>
        <v>30000</v>
      </c>
      <c r="C8" s="66">
        <v>0</v>
      </c>
      <c r="D8" s="29">
        <f>B8*(1+C8)</f>
        <v>30000</v>
      </c>
      <c r="E8" s="32" t="s">
        <v>24</v>
      </c>
      <c r="F8" s="29">
        <f>D8</f>
        <v>30000</v>
      </c>
    </row>
    <row r="9" spans="1:6" ht="22" customHeight="1" x14ac:dyDescent="0.25">
      <c r="A9" s="33"/>
      <c r="B9" s="68"/>
      <c r="C9" s="69"/>
      <c r="D9" s="35">
        <f>SUM(D4:D8)</f>
        <v>527500</v>
      </c>
      <c r="E9" s="35">
        <f>SUM(E4:E8)</f>
        <v>451200</v>
      </c>
      <c r="F9" s="35">
        <f>D$9+E$9</f>
        <v>978700</v>
      </c>
    </row>
  </sheetData>
  <mergeCells count="4">
    <mergeCell ref="A1:F1"/>
    <mergeCell ref="B2:D2"/>
    <mergeCell ref="F2:F3"/>
    <mergeCell ref="A2:A3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9"/>
  <sheetViews>
    <sheetView showGridLines="0" workbookViewId="0">
      <selection activeCell="G4" sqref="G4"/>
    </sheetView>
  </sheetViews>
  <sheetFormatPr baseColWidth="10" defaultColWidth="16.6640625" defaultRowHeight="21.75" customHeight="1" x14ac:dyDescent="0.25"/>
  <cols>
    <col min="1" max="1" width="37.33203125" style="89" customWidth="1"/>
    <col min="2" max="3" width="12.33203125" style="89" customWidth="1"/>
    <col min="4" max="4" width="8.83203125" style="89" customWidth="1"/>
    <col min="5" max="5" width="12.33203125" style="89" customWidth="1"/>
    <col min="6" max="6" width="11.33203125" style="89" customWidth="1"/>
    <col min="7" max="8" width="8.83203125" style="89" customWidth="1"/>
    <col min="9" max="256" width="16.6640625" customWidth="1"/>
  </cols>
  <sheetData>
    <row r="1" spans="1:8" ht="30" customHeight="1" x14ac:dyDescent="0.25">
      <c r="A1" s="91" t="s">
        <v>83</v>
      </c>
      <c r="B1" s="91"/>
      <c r="C1" s="91"/>
      <c r="D1" s="91"/>
      <c r="E1" s="91"/>
      <c r="F1" s="91"/>
      <c r="G1" s="91"/>
      <c r="H1" s="91"/>
    </row>
    <row r="2" spans="1:8" ht="22" customHeight="1" x14ac:dyDescent="0.25">
      <c r="A2" s="117" t="s">
        <v>21</v>
      </c>
      <c r="B2" s="117" t="s">
        <v>3</v>
      </c>
      <c r="C2" s="119"/>
      <c r="D2" s="98"/>
      <c r="E2" s="117" t="s">
        <v>4</v>
      </c>
      <c r="F2" s="98"/>
      <c r="G2" s="98"/>
      <c r="H2" s="118" t="s">
        <v>84</v>
      </c>
    </row>
    <row r="3" spans="1:8" ht="26" x14ac:dyDescent="0.25">
      <c r="A3" s="98"/>
      <c r="B3" s="6" t="s">
        <v>85</v>
      </c>
      <c r="C3" s="6" t="s">
        <v>28</v>
      </c>
      <c r="D3" s="6" t="s">
        <v>52</v>
      </c>
      <c r="E3" s="6" t="s">
        <v>6</v>
      </c>
      <c r="F3" s="6" t="s">
        <v>28</v>
      </c>
      <c r="G3" s="6" t="s">
        <v>52</v>
      </c>
      <c r="H3" s="98"/>
    </row>
    <row r="4" spans="1:8" ht="22" customHeight="1" x14ac:dyDescent="0.25">
      <c r="A4" s="27" t="s">
        <v>13</v>
      </c>
      <c r="B4" s="29">
        <f>'Q4 EAC - Step 2 - Revised Budge'!D4</f>
        <v>157500</v>
      </c>
      <c r="C4" s="37">
        <v>1</v>
      </c>
      <c r="D4" s="29">
        <f>B4*C4</f>
        <v>157500</v>
      </c>
      <c r="E4" s="29">
        <f>'Q4 EAC - SCR Resource Budget Pa'!I4</f>
        <v>78400</v>
      </c>
      <c r="F4" s="37">
        <v>1</v>
      </c>
      <c r="G4" s="29">
        <f>E4*F4</f>
        <v>78400</v>
      </c>
      <c r="H4" s="29"/>
    </row>
    <row r="5" spans="1:8" ht="22" customHeight="1" x14ac:dyDescent="0.25">
      <c r="A5" s="27" t="s">
        <v>16</v>
      </c>
      <c r="B5" s="31">
        <f>'Q4 EAC - Step 2 - Revised Budge'!D5</f>
        <v>210000</v>
      </c>
      <c r="C5" s="40">
        <v>0.8</v>
      </c>
      <c r="D5" s="31">
        <f>B5*C5</f>
        <v>168000</v>
      </c>
      <c r="E5" s="31">
        <f>'Q4 EAC - SCR Resource Budget Pa'!I6</f>
        <v>100000</v>
      </c>
      <c r="F5" s="44">
        <v>0.8</v>
      </c>
      <c r="G5" s="31">
        <f>E5*F5</f>
        <v>80000</v>
      </c>
      <c r="H5" s="31"/>
    </row>
    <row r="6" spans="1:8" ht="22" customHeight="1" x14ac:dyDescent="0.25">
      <c r="A6" s="27" t="s">
        <v>17</v>
      </c>
      <c r="B6" s="29">
        <f>'Q4 EAC - Step 2 - Revised Budge'!D6</f>
        <v>80000</v>
      </c>
      <c r="C6" s="37">
        <v>0</v>
      </c>
      <c r="D6" s="29">
        <f>B6*C6</f>
        <v>0</v>
      </c>
      <c r="E6" s="29">
        <f>'Q4 EAC - SCR Resource Budget Pa'!I8</f>
        <v>159200</v>
      </c>
      <c r="F6" s="37">
        <v>0</v>
      </c>
      <c r="G6" s="29">
        <f>E6*F6</f>
        <v>0</v>
      </c>
      <c r="H6" s="29"/>
    </row>
    <row r="7" spans="1:8" ht="22" customHeight="1" x14ac:dyDescent="0.25">
      <c r="A7" s="27" t="s">
        <v>19</v>
      </c>
      <c r="B7" s="31">
        <f>'Q4 EAC - Step 2 - Revised Budge'!D7</f>
        <v>50000</v>
      </c>
      <c r="C7" s="44">
        <v>0</v>
      </c>
      <c r="D7" s="31">
        <f>B7*C7</f>
        <v>0</v>
      </c>
      <c r="E7" s="31">
        <f>'Q4 EAC - SCR Resource Budget Pa'!I11</f>
        <v>113600</v>
      </c>
      <c r="F7" s="44">
        <v>0</v>
      </c>
      <c r="G7" s="31">
        <f>E7*F7</f>
        <v>0</v>
      </c>
      <c r="H7" s="31"/>
    </row>
    <row r="8" spans="1:8" ht="22" customHeight="1" x14ac:dyDescent="0.25">
      <c r="A8" s="27" t="s">
        <v>23</v>
      </c>
      <c r="B8" s="29">
        <f>'Q4 EAC - Step 2 - Revised Budge'!D8</f>
        <v>30000</v>
      </c>
      <c r="C8" s="46">
        <v>0.8</v>
      </c>
      <c r="D8" s="29">
        <f>B8*C8</f>
        <v>24000</v>
      </c>
      <c r="E8" s="32" t="s">
        <v>24</v>
      </c>
      <c r="F8" s="32" t="s">
        <v>24</v>
      </c>
      <c r="G8" s="32" t="s">
        <v>24</v>
      </c>
      <c r="H8" s="29"/>
    </row>
    <row r="9" spans="1:8" ht="22" customHeight="1" x14ac:dyDescent="0.25">
      <c r="A9" s="33"/>
      <c r="B9" s="35"/>
      <c r="C9" s="35"/>
      <c r="D9" s="35">
        <f>SUM(D4:D8)</f>
        <v>349500</v>
      </c>
      <c r="E9" s="35"/>
      <c r="F9" s="35"/>
      <c r="G9" s="35">
        <f>SUM(G4:G8)</f>
        <v>158400</v>
      </c>
      <c r="H9" s="35">
        <f>D$9+G$9</f>
        <v>507900</v>
      </c>
    </row>
  </sheetData>
  <mergeCells count="5">
    <mergeCell ref="A1:H1"/>
    <mergeCell ref="H2:H3"/>
    <mergeCell ref="E2:G2"/>
    <mergeCell ref="B2:D2"/>
    <mergeCell ref="A2:A3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9"/>
  <sheetViews>
    <sheetView showGridLines="0" workbookViewId="0">
      <selection sqref="A1:H1"/>
    </sheetView>
  </sheetViews>
  <sheetFormatPr baseColWidth="10" defaultColWidth="16.6640625" defaultRowHeight="21.75" customHeight="1" x14ac:dyDescent="0.25"/>
  <cols>
    <col min="1" max="1" width="37.33203125" style="90" customWidth="1"/>
    <col min="2" max="8" width="12.33203125" style="90" customWidth="1"/>
    <col min="9" max="256" width="16.6640625" customWidth="1"/>
  </cols>
  <sheetData>
    <row r="1" spans="1:8" ht="30" customHeight="1" x14ac:dyDescent="0.25">
      <c r="A1" s="91" t="s">
        <v>86</v>
      </c>
      <c r="B1" s="91"/>
      <c r="C1" s="91"/>
      <c r="D1" s="91"/>
      <c r="E1" s="91"/>
      <c r="F1" s="91"/>
      <c r="G1" s="91"/>
      <c r="H1" s="91"/>
    </row>
    <row r="2" spans="1:8" ht="22" customHeight="1" x14ac:dyDescent="0.25">
      <c r="A2" s="117" t="s">
        <v>21</v>
      </c>
      <c r="B2" s="117" t="s">
        <v>3</v>
      </c>
      <c r="C2" s="119"/>
      <c r="D2" s="98"/>
      <c r="E2" s="117" t="s">
        <v>4</v>
      </c>
      <c r="F2" s="98"/>
      <c r="G2" s="98"/>
      <c r="H2" s="118" t="s">
        <v>87</v>
      </c>
    </row>
    <row r="3" spans="1:8" ht="22" customHeight="1" x14ac:dyDescent="0.25">
      <c r="A3" s="98"/>
      <c r="B3" s="6" t="s">
        <v>85</v>
      </c>
      <c r="C3" s="6" t="s">
        <v>28</v>
      </c>
      <c r="D3" s="6" t="s">
        <v>49</v>
      </c>
      <c r="E3" s="6" t="s">
        <v>88</v>
      </c>
      <c r="F3" s="6" t="s">
        <v>28</v>
      </c>
      <c r="G3" s="6" t="s">
        <v>49</v>
      </c>
      <c r="H3" s="98"/>
    </row>
    <row r="4" spans="1:8" ht="22" customHeight="1" x14ac:dyDescent="0.25">
      <c r="A4" s="27" t="s">
        <v>13</v>
      </c>
      <c r="B4" s="29">
        <f>'Q4 EAC - Step 2 - Revised Budge'!D4</f>
        <v>157500</v>
      </c>
      <c r="C4" s="37">
        <v>1</v>
      </c>
      <c r="D4" s="29">
        <f>B4*C4</f>
        <v>157500</v>
      </c>
      <c r="E4" s="29">
        <f>'Q4 EAC - SCR Resource Budget Pa'!I4</f>
        <v>78400</v>
      </c>
      <c r="F4" s="37">
        <v>1</v>
      </c>
      <c r="G4" s="29">
        <f>E4*F4</f>
        <v>78400</v>
      </c>
      <c r="H4" s="29">
        <f>D4+G4</f>
        <v>235900</v>
      </c>
    </row>
    <row r="5" spans="1:8" ht="22" customHeight="1" x14ac:dyDescent="0.25">
      <c r="A5" s="27" t="s">
        <v>16</v>
      </c>
      <c r="B5" s="31">
        <f>'Q4 EAC - Step 2 - Revised Budge'!D5</f>
        <v>210000</v>
      </c>
      <c r="C5" s="40">
        <f>2/3</f>
        <v>0.66666666666666663</v>
      </c>
      <c r="D5" s="31">
        <f>B5*C5</f>
        <v>140000</v>
      </c>
      <c r="E5" s="31">
        <f>'Q4 EAC - SCR Resource Budget Pa'!I6</f>
        <v>100000</v>
      </c>
      <c r="F5" s="40">
        <f>C5</f>
        <v>0.66666666666666663</v>
      </c>
      <c r="G5" s="31">
        <f>E5*F5</f>
        <v>66666.666666666657</v>
      </c>
      <c r="H5" s="31">
        <f>D5+G5</f>
        <v>206666.66666666666</v>
      </c>
    </row>
    <row r="6" spans="1:8" ht="22" customHeight="1" x14ac:dyDescent="0.25">
      <c r="A6" s="27" t="s">
        <v>17</v>
      </c>
      <c r="B6" s="29">
        <f>'Q4 EAC - Step 2 - Revised Budge'!D6</f>
        <v>80000</v>
      </c>
      <c r="C6" s="37">
        <v>0</v>
      </c>
      <c r="D6" s="29">
        <f>B6*C6</f>
        <v>0</v>
      </c>
      <c r="E6" s="29">
        <f>'Q4 EAC - SCR Resource Budget Pa'!I8</f>
        <v>159200</v>
      </c>
      <c r="F6" s="37">
        <v>0</v>
      </c>
      <c r="G6" s="29">
        <f>E6*F6</f>
        <v>0</v>
      </c>
      <c r="H6" s="29">
        <f>D6+G6</f>
        <v>0</v>
      </c>
    </row>
    <row r="7" spans="1:8" ht="22" customHeight="1" x14ac:dyDescent="0.25">
      <c r="A7" s="27" t="s">
        <v>19</v>
      </c>
      <c r="B7" s="31">
        <f>'Q4 EAC - Step 2 - Revised Budge'!D7</f>
        <v>50000</v>
      </c>
      <c r="C7" s="44">
        <v>0</v>
      </c>
      <c r="D7" s="31">
        <f>B7*C7</f>
        <v>0</v>
      </c>
      <c r="E7" s="31">
        <f>'Q4 EAC - SCR Resource Budget Pa'!I11</f>
        <v>113600</v>
      </c>
      <c r="F7" s="44">
        <v>0</v>
      </c>
      <c r="G7" s="31">
        <f>E7*F7</f>
        <v>0</v>
      </c>
      <c r="H7" s="31">
        <f>D7+G7</f>
        <v>0</v>
      </c>
    </row>
    <row r="8" spans="1:8" ht="22" customHeight="1" x14ac:dyDescent="0.25">
      <c r="A8" s="27" t="s">
        <v>23</v>
      </c>
      <c r="B8" s="29">
        <f>'Q4 EAC - Step 2 - Revised Budge'!D8</f>
        <v>30000</v>
      </c>
      <c r="C8" s="46">
        <f>C5</f>
        <v>0.66666666666666663</v>
      </c>
      <c r="D8" s="29">
        <f>B8*C8</f>
        <v>20000</v>
      </c>
      <c r="E8" s="32" t="s">
        <v>24</v>
      </c>
      <c r="F8" s="32" t="s">
        <v>24</v>
      </c>
      <c r="G8" s="32" t="s">
        <v>24</v>
      </c>
      <c r="H8" s="32" t="s">
        <v>24</v>
      </c>
    </row>
    <row r="9" spans="1:8" ht="22" customHeight="1" x14ac:dyDescent="0.25">
      <c r="A9" s="33"/>
      <c r="B9" s="35"/>
      <c r="C9" s="35"/>
      <c r="D9" s="35">
        <f>SUM(D4:D8)</f>
        <v>317500</v>
      </c>
      <c r="E9" s="35"/>
      <c r="F9" s="35"/>
      <c r="G9" s="35">
        <f>SUM(G4:G8)</f>
        <v>145066.66666666666</v>
      </c>
      <c r="H9" s="35">
        <f>SUM(H4:H8)</f>
        <v>442566.66666666663</v>
      </c>
    </row>
  </sheetData>
  <mergeCells count="5">
    <mergeCell ref="A1:H1"/>
    <mergeCell ref="H2:H3"/>
    <mergeCell ref="E2:G2"/>
    <mergeCell ref="B2:D2"/>
    <mergeCell ref="A2:A3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9"/>
  <sheetViews>
    <sheetView showGridLines="0" workbookViewId="0">
      <selection sqref="A1:H1"/>
    </sheetView>
  </sheetViews>
  <sheetFormatPr baseColWidth="10" defaultColWidth="16.6640625" defaultRowHeight="21.75" customHeight="1" x14ac:dyDescent="0.25"/>
  <cols>
    <col min="1" max="1" width="37.33203125" style="36" customWidth="1"/>
    <col min="2" max="3" width="12.33203125" style="36" customWidth="1"/>
    <col min="4" max="4" width="8.83203125" style="36" customWidth="1"/>
    <col min="5" max="5" width="15.83203125" style="36" customWidth="1"/>
    <col min="6" max="6" width="8.1640625" style="36" customWidth="1"/>
    <col min="7" max="7" width="8.83203125" style="36" customWidth="1"/>
    <col min="8" max="8" width="12.33203125" style="36" customWidth="1"/>
    <col min="9" max="256" width="16.6640625" customWidth="1"/>
  </cols>
  <sheetData>
    <row r="1" spans="1:8" ht="30" customHeight="1" x14ac:dyDescent="0.25">
      <c r="A1" s="91" t="s">
        <v>25</v>
      </c>
      <c r="B1" s="91"/>
      <c r="C1" s="91"/>
      <c r="D1" s="91"/>
      <c r="E1" s="91"/>
      <c r="F1" s="91"/>
      <c r="G1" s="91"/>
      <c r="H1" s="91"/>
    </row>
    <row r="2" spans="1:8" ht="22" customHeight="1" x14ac:dyDescent="0.25">
      <c r="A2" s="117" t="s">
        <v>21</v>
      </c>
      <c r="B2" s="117" t="s">
        <v>3</v>
      </c>
      <c r="C2" s="119"/>
      <c r="D2" s="98"/>
      <c r="E2" s="117" t="s">
        <v>4</v>
      </c>
      <c r="F2" s="98"/>
      <c r="G2" s="98"/>
      <c r="H2" s="118" t="s">
        <v>26</v>
      </c>
    </row>
    <row r="3" spans="1:8" ht="22" customHeight="1" x14ac:dyDescent="0.25">
      <c r="A3" s="98"/>
      <c r="B3" s="6" t="s">
        <v>27</v>
      </c>
      <c r="C3" s="6" t="s">
        <v>28</v>
      </c>
      <c r="D3" s="6" t="s">
        <v>29</v>
      </c>
      <c r="E3" s="6" t="s">
        <v>7</v>
      </c>
      <c r="F3" s="6" t="s">
        <v>8</v>
      </c>
      <c r="G3" s="6" t="s">
        <v>29</v>
      </c>
      <c r="H3" s="98"/>
    </row>
    <row r="4" spans="1:8" ht="22" customHeight="1" x14ac:dyDescent="0.25">
      <c r="A4" s="27" t="s">
        <v>13</v>
      </c>
      <c r="B4" s="29">
        <f>'Q4 EAC - Step 1 - Original Budg'!B4*(1+8%)</f>
        <v>162000</v>
      </c>
      <c r="C4" s="37">
        <v>1</v>
      </c>
      <c r="D4" s="29">
        <f>B4*C4</f>
        <v>162000</v>
      </c>
      <c r="E4" s="38" t="s">
        <v>14</v>
      </c>
      <c r="F4" s="39">
        <v>4</v>
      </c>
      <c r="G4" s="29">
        <f>'Q4 EAC - ARS Quotation Part.1-1'!F3</f>
        <v>86400</v>
      </c>
      <c r="H4" s="29"/>
    </row>
    <row r="5" spans="1:8" ht="22" customHeight="1" x14ac:dyDescent="0.25">
      <c r="A5" s="27" t="s">
        <v>16</v>
      </c>
      <c r="B5" s="31">
        <f>'Q4 EAC - Step 1 - Original Budg'!B5*(1+8%)</f>
        <v>216000</v>
      </c>
      <c r="C5" s="40">
        <v>0.8</v>
      </c>
      <c r="D5" s="31">
        <f>B5*C5</f>
        <v>172800</v>
      </c>
      <c r="E5" s="41" t="s">
        <v>15</v>
      </c>
      <c r="F5" s="42">
        <v>6</v>
      </c>
      <c r="G5" s="31">
        <f>'Q4 EAC - ARS Quotation Part.1-1'!F4</f>
        <v>105600</v>
      </c>
      <c r="H5" s="31"/>
    </row>
    <row r="6" spans="1:8" ht="22" customHeight="1" x14ac:dyDescent="0.25">
      <c r="A6" s="27" t="s">
        <v>17</v>
      </c>
      <c r="B6" s="29">
        <f>'Q4 EAC - Step 2 - Revised Budge'!D6</f>
        <v>80000</v>
      </c>
      <c r="C6" s="37">
        <v>0</v>
      </c>
      <c r="D6" s="29">
        <f>B6*C6</f>
        <v>0</v>
      </c>
      <c r="E6" s="43" t="s">
        <v>18</v>
      </c>
      <c r="F6" s="39">
        <v>0</v>
      </c>
      <c r="G6" s="29">
        <v>0</v>
      </c>
      <c r="H6" s="29"/>
    </row>
    <row r="7" spans="1:8" ht="22" customHeight="1" x14ac:dyDescent="0.25">
      <c r="A7" s="27" t="s">
        <v>19</v>
      </c>
      <c r="B7" s="31">
        <f>'Q4 EAC - Step 2 - Revised Budge'!D7</f>
        <v>50000</v>
      </c>
      <c r="C7" s="44">
        <v>0</v>
      </c>
      <c r="D7" s="31">
        <f>B7*C7</f>
        <v>0</v>
      </c>
      <c r="E7" s="45"/>
      <c r="F7" s="44"/>
      <c r="G7" s="31"/>
      <c r="H7" s="31"/>
    </row>
    <row r="8" spans="1:8" ht="22" customHeight="1" x14ac:dyDescent="0.25">
      <c r="A8" s="27" t="s">
        <v>23</v>
      </c>
      <c r="B8" s="29">
        <f>'Q4 EAC - Step 2 - Revised Budge'!D8</f>
        <v>30000</v>
      </c>
      <c r="C8" s="46">
        <v>0.8</v>
      </c>
      <c r="D8" s="29">
        <f>B8*C8</f>
        <v>24000</v>
      </c>
      <c r="E8" s="47"/>
      <c r="F8" s="48"/>
      <c r="G8" s="48"/>
      <c r="H8" s="48"/>
    </row>
    <row r="9" spans="1:8" ht="22" customHeight="1" x14ac:dyDescent="0.25">
      <c r="A9" s="33"/>
      <c r="B9" s="35"/>
      <c r="C9" s="35"/>
      <c r="D9" s="35">
        <f>SUM(D4:D8)</f>
        <v>358800</v>
      </c>
      <c r="E9" s="35"/>
      <c r="F9" s="35"/>
      <c r="G9" s="35">
        <f>SUM(G4:G8)</f>
        <v>192000</v>
      </c>
      <c r="H9" s="35">
        <f>SUM(D$9+G$9)</f>
        <v>550800</v>
      </c>
    </row>
  </sheetData>
  <mergeCells count="5">
    <mergeCell ref="A1:H1"/>
    <mergeCell ref="H2:H3"/>
    <mergeCell ref="E2:G2"/>
    <mergeCell ref="B2:D2"/>
    <mergeCell ref="A2:A3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4"/>
  <sheetViews>
    <sheetView showGridLines="0" workbookViewId="0">
      <selection sqref="A1:I1"/>
    </sheetView>
  </sheetViews>
  <sheetFormatPr baseColWidth="10" defaultColWidth="16.6640625" defaultRowHeight="21.75" customHeight="1" x14ac:dyDescent="0.25"/>
  <cols>
    <col min="1" max="1" width="37.33203125" style="70" customWidth="1"/>
    <col min="2" max="3" width="12.33203125" style="70" customWidth="1"/>
    <col min="4" max="4" width="8.83203125" style="70" customWidth="1"/>
    <col min="5" max="5" width="15.83203125" style="70" customWidth="1"/>
    <col min="6" max="6" width="13.83203125" style="70" customWidth="1"/>
    <col min="7" max="9" width="8.83203125" style="70" customWidth="1"/>
    <col min="10" max="256" width="16.6640625" customWidth="1"/>
  </cols>
  <sheetData>
    <row r="1" spans="1:9" ht="30" customHeight="1" x14ac:dyDescent="0.25">
      <c r="A1" s="91" t="s">
        <v>39</v>
      </c>
      <c r="B1" s="91"/>
      <c r="C1" s="91"/>
      <c r="D1" s="91"/>
      <c r="E1" s="91"/>
      <c r="F1" s="91"/>
      <c r="G1" s="91"/>
      <c r="H1" s="91"/>
      <c r="I1" s="91"/>
    </row>
    <row r="2" spans="1:9" ht="22" customHeight="1" x14ac:dyDescent="0.25">
      <c r="A2" s="117" t="s">
        <v>21</v>
      </c>
      <c r="B2" s="117" t="s">
        <v>3</v>
      </c>
      <c r="C2" s="119"/>
      <c r="D2" s="98"/>
      <c r="E2" s="117" t="s">
        <v>4</v>
      </c>
      <c r="F2" s="98"/>
      <c r="G2" s="98"/>
      <c r="H2" s="98"/>
      <c r="I2" s="118" t="s">
        <v>40</v>
      </c>
    </row>
    <row r="3" spans="1:9" ht="26" x14ac:dyDescent="0.25">
      <c r="A3" s="98"/>
      <c r="B3" s="6" t="s">
        <v>27</v>
      </c>
      <c r="C3" s="6" t="s">
        <v>41</v>
      </c>
      <c r="D3" s="6" t="s">
        <v>42</v>
      </c>
      <c r="E3" s="6" t="s">
        <v>7</v>
      </c>
      <c r="F3" s="6" t="s">
        <v>43</v>
      </c>
      <c r="G3" s="6" t="s">
        <v>10</v>
      </c>
      <c r="H3" s="6" t="s">
        <v>42</v>
      </c>
      <c r="I3" s="98"/>
    </row>
    <row r="4" spans="1:9" ht="22" customHeight="1" x14ac:dyDescent="0.25">
      <c r="A4" s="27" t="s">
        <v>13</v>
      </c>
      <c r="B4" s="29">
        <f>'Q4 EAC - Step 1 - Original Budg'!B4*(1+8%)</f>
        <v>162000</v>
      </c>
      <c r="C4" s="37">
        <v>0</v>
      </c>
      <c r="D4" s="29">
        <f>B4*C4</f>
        <v>0</v>
      </c>
      <c r="E4" s="71"/>
      <c r="F4" s="39"/>
      <c r="G4" s="29"/>
      <c r="H4" s="29"/>
      <c r="I4" s="29"/>
    </row>
    <row r="5" spans="1:9" ht="22" customHeight="1" x14ac:dyDescent="0.25">
      <c r="A5" s="128" t="s">
        <v>16</v>
      </c>
      <c r="B5" s="123">
        <f>'Q4 EAC - Step 1 - Original Budg'!B5*(1+8%)</f>
        <v>216000</v>
      </c>
      <c r="C5" s="125">
        <v>0.2</v>
      </c>
      <c r="D5" s="123">
        <f>B5*C5</f>
        <v>43200</v>
      </c>
      <c r="E5" s="41" t="s">
        <v>14</v>
      </c>
      <c r="F5" s="73">
        <v>1</v>
      </c>
      <c r="G5" s="72">
        <v>135</v>
      </c>
      <c r="H5" s="72">
        <f t="shared" ref="H5:H12" si="0">F5*20*8*G5</f>
        <v>21600</v>
      </c>
      <c r="I5" s="72"/>
    </row>
    <row r="6" spans="1:9" ht="22" customHeight="1" x14ac:dyDescent="0.25">
      <c r="A6" s="129"/>
      <c r="B6" s="124"/>
      <c r="C6" s="124"/>
      <c r="D6" s="124"/>
      <c r="E6" s="41" t="s">
        <v>15</v>
      </c>
      <c r="F6" s="73">
        <v>2</v>
      </c>
      <c r="G6" s="72">
        <v>110</v>
      </c>
      <c r="H6" s="72">
        <f t="shared" si="0"/>
        <v>35200</v>
      </c>
      <c r="I6" s="72"/>
    </row>
    <row r="7" spans="1:9" ht="22" customHeight="1" x14ac:dyDescent="0.25">
      <c r="A7" s="128" t="s">
        <v>17</v>
      </c>
      <c r="B7" s="126">
        <f>'Q4 EAC - Step 2 - Revised Budge'!D6</f>
        <v>80000</v>
      </c>
      <c r="C7" s="127">
        <v>1</v>
      </c>
      <c r="D7" s="126">
        <f>B7*C7</f>
        <v>80000</v>
      </c>
      <c r="E7" s="121" t="s">
        <v>44</v>
      </c>
      <c r="F7" s="39">
        <v>1</v>
      </c>
      <c r="G7" s="29">
        <v>135</v>
      </c>
      <c r="H7" s="29">
        <f t="shared" si="0"/>
        <v>21600</v>
      </c>
      <c r="I7" s="29"/>
    </row>
    <row r="8" spans="1:9" ht="22" customHeight="1" x14ac:dyDescent="0.25">
      <c r="A8" s="129"/>
      <c r="B8" s="124"/>
      <c r="C8" s="124"/>
      <c r="D8" s="124"/>
      <c r="E8" s="122"/>
      <c r="F8" s="39">
        <v>2</v>
      </c>
      <c r="G8" s="74">
        <v>140</v>
      </c>
      <c r="H8" s="29">
        <f t="shared" si="0"/>
        <v>44800</v>
      </c>
      <c r="I8" s="29"/>
    </row>
    <row r="9" spans="1:9" ht="22" customHeight="1" x14ac:dyDescent="0.25">
      <c r="A9" s="129"/>
      <c r="B9" s="124"/>
      <c r="C9" s="124"/>
      <c r="D9" s="124"/>
      <c r="E9" s="41" t="s">
        <v>15</v>
      </c>
      <c r="F9" s="39">
        <v>1</v>
      </c>
      <c r="G9" s="29">
        <v>110</v>
      </c>
      <c r="H9" s="29">
        <f t="shared" si="0"/>
        <v>17600</v>
      </c>
      <c r="I9" s="29"/>
    </row>
    <row r="10" spans="1:9" ht="22" customHeight="1" x14ac:dyDescent="0.25">
      <c r="A10" s="129"/>
      <c r="B10" s="124"/>
      <c r="C10" s="124"/>
      <c r="D10" s="124"/>
      <c r="E10" s="41" t="s">
        <v>45</v>
      </c>
      <c r="F10" s="39">
        <v>6</v>
      </c>
      <c r="G10" s="29">
        <v>80</v>
      </c>
      <c r="H10" s="29">
        <f t="shared" si="0"/>
        <v>76800</v>
      </c>
      <c r="I10" s="29"/>
    </row>
    <row r="11" spans="1:9" ht="22" customHeight="1" x14ac:dyDescent="0.25">
      <c r="A11" s="128" t="s">
        <v>19</v>
      </c>
      <c r="B11" s="123">
        <f>'Q4 EAC - Step 2 - Revised Budge'!D7</f>
        <v>50000</v>
      </c>
      <c r="C11" s="125">
        <v>1</v>
      </c>
      <c r="D11" s="123">
        <f>B11*C11</f>
        <v>50000</v>
      </c>
      <c r="E11" s="41" t="s">
        <v>14</v>
      </c>
      <c r="F11" s="73">
        <v>2</v>
      </c>
      <c r="G11" s="75">
        <v>140</v>
      </c>
      <c r="H11" s="72">
        <f t="shared" si="0"/>
        <v>44800</v>
      </c>
      <c r="I11" s="72"/>
    </row>
    <row r="12" spans="1:9" ht="22" customHeight="1" x14ac:dyDescent="0.25">
      <c r="A12" s="129"/>
      <c r="B12" s="124"/>
      <c r="C12" s="124"/>
      <c r="D12" s="124"/>
      <c r="E12" s="43" t="s">
        <v>15</v>
      </c>
      <c r="F12" s="73">
        <v>4</v>
      </c>
      <c r="G12" s="72">
        <v>110</v>
      </c>
      <c r="H12" s="72">
        <f t="shared" si="0"/>
        <v>70400</v>
      </c>
      <c r="I12" s="72"/>
    </row>
    <row r="13" spans="1:9" ht="22" customHeight="1" x14ac:dyDescent="0.25">
      <c r="A13" s="27" t="s">
        <v>23</v>
      </c>
      <c r="B13" s="29">
        <f>'Q4 EAC - Step 2 - Revised Budge'!D8</f>
        <v>30000</v>
      </c>
      <c r="C13" s="37">
        <v>0.2</v>
      </c>
      <c r="D13" s="29">
        <f>B13*C13</f>
        <v>6000</v>
      </c>
      <c r="E13" s="47"/>
      <c r="F13" s="48"/>
      <c r="G13" s="48"/>
      <c r="H13" s="48"/>
      <c r="I13" s="48"/>
    </row>
    <row r="14" spans="1:9" ht="22" customHeight="1" x14ac:dyDescent="0.25">
      <c r="A14" s="33"/>
      <c r="B14" s="35"/>
      <c r="C14" s="35"/>
      <c r="D14" s="35">
        <f>SUM(D4:D13)</f>
        <v>179200</v>
      </c>
      <c r="E14" s="35"/>
      <c r="F14" s="35"/>
      <c r="G14" s="35"/>
      <c r="H14" s="35">
        <f>SUM(H4:H13)</f>
        <v>332800</v>
      </c>
      <c r="I14" s="35">
        <f>SUM(D$14+H$14)</f>
        <v>512000</v>
      </c>
    </row>
  </sheetData>
  <mergeCells count="18">
    <mergeCell ref="C5:C6"/>
    <mergeCell ref="A2:A3"/>
    <mergeCell ref="A1:I1"/>
    <mergeCell ref="E7:E8"/>
    <mergeCell ref="D11:D12"/>
    <mergeCell ref="C11:C12"/>
    <mergeCell ref="D7:D10"/>
    <mergeCell ref="B11:B12"/>
    <mergeCell ref="C7:C10"/>
    <mergeCell ref="A11:A12"/>
    <mergeCell ref="I2:I3"/>
    <mergeCell ref="B7:B10"/>
    <mergeCell ref="B5:B6"/>
    <mergeCell ref="A5:A6"/>
    <mergeCell ref="A7:A10"/>
    <mergeCell ref="E2:H2"/>
    <mergeCell ref="D5:D6"/>
    <mergeCell ref="B2:D2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abSelected="1" workbookViewId="0">
      <selection activeCell="D19" sqref="D19"/>
    </sheetView>
  </sheetViews>
  <sheetFormatPr baseColWidth="10" defaultColWidth="16.6640625" defaultRowHeight="21.75" customHeight="1" x14ac:dyDescent="0.25"/>
  <cols>
    <col min="1" max="1" width="16.33203125" style="5" customWidth="1"/>
    <col min="2" max="2" width="16.6640625" style="5" hidden="1" customWidth="1"/>
    <col min="3" max="3" width="22.6640625" style="5" customWidth="1"/>
    <col min="4" max="4" width="14.6640625" style="5" customWidth="1"/>
    <col min="5" max="5" width="8.33203125" style="5" customWidth="1"/>
    <col min="6" max="6" width="12.33203125" style="5" customWidth="1"/>
    <col min="7" max="7" width="7.83203125" style="5" customWidth="1"/>
    <col min="8" max="9" width="9.5" style="5" customWidth="1"/>
    <col min="10" max="10" width="16.6640625" style="5" hidden="1" customWidth="1"/>
    <col min="11" max="11" width="10.6640625" style="5" customWidth="1"/>
    <col min="12" max="256" width="16.6640625" customWidth="1"/>
  </cols>
  <sheetData>
    <row r="1" spans="1:11" ht="30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2" customHeight="1" x14ac:dyDescent="0.25">
      <c r="A2" s="108" t="s">
        <v>1</v>
      </c>
      <c r="B2" s="113" t="s">
        <v>2</v>
      </c>
      <c r="C2" s="6" t="s">
        <v>3</v>
      </c>
      <c r="D2" s="95" t="s">
        <v>4</v>
      </c>
      <c r="E2" s="96"/>
      <c r="F2" s="97"/>
      <c r="G2" s="98"/>
      <c r="H2" s="98"/>
      <c r="I2" s="98"/>
      <c r="J2" s="115" t="s">
        <v>5</v>
      </c>
      <c r="K2" s="7"/>
    </row>
    <row r="3" spans="1:11" ht="22" customHeight="1" x14ac:dyDescent="0.25">
      <c r="A3" s="109"/>
      <c r="B3" s="114"/>
      <c r="C3" s="6" t="s">
        <v>6</v>
      </c>
      <c r="D3" s="8" t="s">
        <v>7</v>
      </c>
      <c r="E3" s="9" t="s">
        <v>8</v>
      </c>
      <c r="F3" s="9" t="s">
        <v>9</v>
      </c>
      <c r="G3" s="10" t="s">
        <v>10</v>
      </c>
      <c r="H3" s="10" t="s">
        <v>11</v>
      </c>
      <c r="I3" s="10" t="s">
        <v>6</v>
      </c>
      <c r="J3" s="116"/>
      <c r="K3" s="11" t="s">
        <v>12</v>
      </c>
    </row>
    <row r="4" spans="1:11" ht="22" customHeight="1" x14ac:dyDescent="0.25">
      <c r="A4" s="101" t="s">
        <v>13</v>
      </c>
      <c r="B4" s="112">
        <v>4</v>
      </c>
      <c r="C4" s="111">
        <v>150000</v>
      </c>
      <c r="D4" s="12" t="s">
        <v>14</v>
      </c>
      <c r="E4" s="13">
        <v>2</v>
      </c>
      <c r="F4" s="13">
        <f t="shared" ref="F4:F12" si="0">E4*160</f>
        <v>320</v>
      </c>
      <c r="G4" s="14">
        <v>135</v>
      </c>
      <c r="H4" s="14">
        <f t="shared" ref="H4:H12" si="1">F4*G4</f>
        <v>43200</v>
      </c>
      <c r="I4" s="100">
        <f>SUM(H4:H5)</f>
        <v>78400</v>
      </c>
      <c r="J4" s="104">
        <v>2</v>
      </c>
      <c r="K4" s="105">
        <f>C4+I4</f>
        <v>228400</v>
      </c>
    </row>
    <row r="5" spans="1:11" ht="22" customHeight="1" x14ac:dyDescent="0.25">
      <c r="A5" s="102"/>
      <c r="B5" s="93"/>
      <c r="C5" s="93"/>
      <c r="D5" s="12" t="s">
        <v>15</v>
      </c>
      <c r="E5" s="13">
        <v>2</v>
      </c>
      <c r="F5" s="13">
        <f t="shared" si="0"/>
        <v>320</v>
      </c>
      <c r="G5" s="14">
        <v>110</v>
      </c>
      <c r="H5" s="14">
        <f t="shared" si="1"/>
        <v>35200</v>
      </c>
      <c r="I5" s="93"/>
      <c r="J5" s="110"/>
      <c r="K5" s="93"/>
    </row>
    <row r="6" spans="1:11" ht="22" customHeight="1" x14ac:dyDescent="0.25">
      <c r="A6" s="101" t="s">
        <v>16</v>
      </c>
      <c r="B6" s="112">
        <v>5</v>
      </c>
      <c r="C6" s="92">
        <v>200000</v>
      </c>
      <c r="D6" s="16" t="s">
        <v>14</v>
      </c>
      <c r="E6" s="17">
        <v>3</v>
      </c>
      <c r="F6" s="17">
        <f t="shared" si="0"/>
        <v>480</v>
      </c>
      <c r="G6" s="18">
        <v>135</v>
      </c>
      <c r="H6" s="18">
        <f t="shared" si="1"/>
        <v>64800</v>
      </c>
      <c r="I6" s="99">
        <f>SUM(H6:H7)</f>
        <v>100000</v>
      </c>
      <c r="J6" s="104">
        <v>3</v>
      </c>
      <c r="K6" s="103">
        <f>C6+I6</f>
        <v>300000</v>
      </c>
    </row>
    <row r="7" spans="1:11" ht="22" customHeight="1" x14ac:dyDescent="0.25">
      <c r="A7" s="102"/>
      <c r="B7" s="93"/>
      <c r="C7" s="93"/>
      <c r="D7" s="16" t="s">
        <v>15</v>
      </c>
      <c r="E7" s="17">
        <v>2</v>
      </c>
      <c r="F7" s="17">
        <f t="shared" si="0"/>
        <v>320</v>
      </c>
      <c r="G7" s="18">
        <v>110</v>
      </c>
      <c r="H7" s="18">
        <f t="shared" si="1"/>
        <v>35200</v>
      </c>
      <c r="I7" s="93"/>
      <c r="J7" s="110"/>
      <c r="K7" s="93"/>
    </row>
    <row r="8" spans="1:11" ht="22" customHeight="1" x14ac:dyDescent="0.25">
      <c r="A8" s="101" t="s">
        <v>17</v>
      </c>
      <c r="B8" s="112">
        <v>10</v>
      </c>
      <c r="C8" s="94">
        <v>80000</v>
      </c>
      <c r="D8" s="12" t="s">
        <v>14</v>
      </c>
      <c r="E8" s="13">
        <v>3</v>
      </c>
      <c r="F8" s="13">
        <f t="shared" si="0"/>
        <v>480</v>
      </c>
      <c r="G8" s="14">
        <v>135</v>
      </c>
      <c r="H8" s="14">
        <f t="shared" si="1"/>
        <v>64800</v>
      </c>
      <c r="I8" s="100">
        <f>SUM(H8:H10)</f>
        <v>159200</v>
      </c>
      <c r="J8" s="104">
        <v>3</v>
      </c>
      <c r="K8" s="106">
        <f>C8+I8</f>
        <v>239200</v>
      </c>
    </row>
    <row r="9" spans="1:11" ht="22" customHeight="1" x14ac:dyDescent="0.25">
      <c r="A9" s="102"/>
      <c r="B9" s="93"/>
      <c r="C9" s="93"/>
      <c r="D9" s="12" t="s">
        <v>15</v>
      </c>
      <c r="E9" s="13">
        <v>1</v>
      </c>
      <c r="F9" s="13">
        <f t="shared" si="0"/>
        <v>160</v>
      </c>
      <c r="G9" s="14">
        <v>110</v>
      </c>
      <c r="H9" s="14">
        <f t="shared" si="1"/>
        <v>17600</v>
      </c>
      <c r="I9" s="93"/>
      <c r="J9" s="93"/>
      <c r="K9" s="93"/>
    </row>
    <row r="10" spans="1:11" ht="22" customHeight="1" x14ac:dyDescent="0.25">
      <c r="A10" s="102"/>
      <c r="B10" s="93"/>
      <c r="C10" s="93"/>
      <c r="D10" s="12" t="s">
        <v>18</v>
      </c>
      <c r="E10" s="13">
        <v>6</v>
      </c>
      <c r="F10" s="13">
        <f t="shared" si="0"/>
        <v>960</v>
      </c>
      <c r="G10" s="14">
        <v>80</v>
      </c>
      <c r="H10" s="14">
        <f t="shared" si="1"/>
        <v>76800</v>
      </c>
      <c r="I10" s="93"/>
      <c r="J10" s="93"/>
      <c r="K10" s="107"/>
    </row>
    <row r="11" spans="1:11" ht="22" customHeight="1" x14ac:dyDescent="0.25">
      <c r="A11" s="101" t="s">
        <v>19</v>
      </c>
      <c r="B11" s="112">
        <v>6</v>
      </c>
      <c r="C11" s="92">
        <v>50000</v>
      </c>
      <c r="D11" s="16" t="s">
        <v>14</v>
      </c>
      <c r="E11" s="17">
        <v>2</v>
      </c>
      <c r="F11" s="17">
        <f t="shared" si="0"/>
        <v>320</v>
      </c>
      <c r="G11" s="18">
        <v>135</v>
      </c>
      <c r="H11" s="18">
        <f t="shared" si="1"/>
        <v>43200</v>
      </c>
      <c r="I11" s="99">
        <f>SUM(H11:H12)</f>
        <v>113600</v>
      </c>
      <c r="J11" s="104">
        <v>2</v>
      </c>
      <c r="K11" s="103">
        <f>C11+I11</f>
        <v>163600</v>
      </c>
    </row>
    <row r="12" spans="1:11" ht="22" customHeight="1" x14ac:dyDescent="0.25">
      <c r="A12" s="102"/>
      <c r="B12" s="93"/>
      <c r="C12" s="93"/>
      <c r="D12" s="16" t="s">
        <v>15</v>
      </c>
      <c r="E12" s="17">
        <v>4</v>
      </c>
      <c r="F12" s="17">
        <f t="shared" si="0"/>
        <v>640</v>
      </c>
      <c r="G12" s="18">
        <v>110</v>
      </c>
      <c r="H12" s="18">
        <f t="shared" si="1"/>
        <v>70400</v>
      </c>
      <c r="I12" s="93"/>
      <c r="J12" s="93"/>
      <c r="K12" s="93"/>
    </row>
    <row r="13" spans="1:11" ht="22" customHeight="1" x14ac:dyDescent="0.25">
      <c r="A13" s="21"/>
      <c r="B13" s="22"/>
      <c r="C13" s="19">
        <v>30000</v>
      </c>
      <c r="D13" s="23"/>
      <c r="E13" s="24"/>
      <c r="F13" s="24"/>
      <c r="G13" s="14"/>
      <c r="H13" s="14"/>
      <c r="I13" s="14"/>
      <c r="J13" s="15"/>
      <c r="K13" s="20">
        <f>C13</f>
        <v>30000</v>
      </c>
    </row>
    <row r="14" spans="1:11" ht="22" customHeight="1" x14ac:dyDescent="0.25">
      <c r="A14" s="15"/>
      <c r="B14" s="15"/>
      <c r="C14" s="25">
        <f>SUM(C4:C13)</f>
        <v>510000</v>
      </c>
      <c r="D14" s="15"/>
      <c r="E14" s="15"/>
      <c r="F14" s="15"/>
      <c r="G14" s="15"/>
      <c r="H14" s="15"/>
      <c r="I14" s="25">
        <f>SUM(I4:I13)</f>
        <v>451200</v>
      </c>
      <c r="J14" s="15"/>
      <c r="K14" s="25">
        <f>SUM(K4:K13)</f>
        <v>961200</v>
      </c>
    </row>
  </sheetData>
  <mergeCells count="29">
    <mergeCell ref="J2:J3"/>
    <mergeCell ref="B11:B12"/>
    <mergeCell ref="A8:A10"/>
    <mergeCell ref="A11:A12"/>
    <mergeCell ref="B2:B3"/>
    <mergeCell ref="A6:A7"/>
    <mergeCell ref="I6:I7"/>
    <mergeCell ref="I8:I10"/>
    <mergeCell ref="J4:J5"/>
    <mergeCell ref="C4:C5"/>
    <mergeCell ref="B8:B10"/>
    <mergeCell ref="B6:B7"/>
    <mergeCell ref="B4:B5"/>
    <mergeCell ref="A1:K1"/>
    <mergeCell ref="C11:C12"/>
    <mergeCell ref="C8:C10"/>
    <mergeCell ref="D2:I2"/>
    <mergeCell ref="C6:C7"/>
    <mergeCell ref="I11:I12"/>
    <mergeCell ref="I4:I5"/>
    <mergeCell ref="A4:A5"/>
    <mergeCell ref="K11:K12"/>
    <mergeCell ref="K6:K7"/>
    <mergeCell ref="J11:J12"/>
    <mergeCell ref="K4:K5"/>
    <mergeCell ref="J8:J10"/>
    <mergeCell ref="K8:K10"/>
    <mergeCell ref="A2:A3"/>
    <mergeCell ref="J6:J7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1.75" customHeight="1" x14ac:dyDescent="0.25"/>
  <cols>
    <col min="1" max="1" width="16.33203125" style="49" customWidth="1"/>
    <col min="2" max="2" width="14.6640625" style="49" customWidth="1"/>
    <col min="3" max="6" width="16.33203125" style="49" customWidth="1"/>
    <col min="7" max="256" width="16.33203125" customWidth="1"/>
  </cols>
  <sheetData>
    <row r="1" spans="1:6" ht="30" customHeight="1" x14ac:dyDescent="0.25">
      <c r="A1" s="91" t="s">
        <v>30</v>
      </c>
      <c r="B1" s="91"/>
      <c r="C1" s="91"/>
      <c r="D1" s="91"/>
      <c r="E1" s="91"/>
      <c r="F1" s="91"/>
    </row>
    <row r="2" spans="1:6" ht="22.25" customHeight="1" x14ac:dyDescent="0.25">
      <c r="A2" s="50" t="s">
        <v>7</v>
      </c>
      <c r="B2" s="51" t="s">
        <v>31</v>
      </c>
      <c r="C2" s="51" t="s">
        <v>32</v>
      </c>
      <c r="D2" s="51" t="s">
        <v>33</v>
      </c>
      <c r="E2" s="51" t="s">
        <v>10</v>
      </c>
      <c r="F2" s="52" t="s">
        <v>34</v>
      </c>
    </row>
    <row r="3" spans="1:6" ht="22.25" customHeight="1" x14ac:dyDescent="0.25">
      <c r="A3" s="1" t="s">
        <v>14</v>
      </c>
      <c r="B3" s="53">
        <v>4</v>
      </c>
      <c r="C3" s="54">
        <v>20</v>
      </c>
      <c r="D3" s="54">
        <f>B3*C3*8</f>
        <v>640</v>
      </c>
      <c r="E3" s="2">
        <v>135</v>
      </c>
      <c r="F3" s="2">
        <f>E3*D3</f>
        <v>86400</v>
      </c>
    </row>
    <row r="4" spans="1:6" ht="22.25" customHeight="1" x14ac:dyDescent="0.25">
      <c r="A4" s="3" t="s">
        <v>15</v>
      </c>
      <c r="B4" s="55">
        <v>6</v>
      </c>
      <c r="C4" s="56">
        <v>20</v>
      </c>
      <c r="D4" s="56">
        <f>B4*C4*8</f>
        <v>960</v>
      </c>
      <c r="E4" s="4">
        <v>110</v>
      </c>
      <c r="F4" s="4">
        <f>E4*D4</f>
        <v>105600</v>
      </c>
    </row>
    <row r="5" spans="1:6" ht="22.5" customHeight="1" x14ac:dyDescent="0.25">
      <c r="A5" s="57" t="s">
        <v>18</v>
      </c>
      <c r="B5" s="58">
        <v>0</v>
      </c>
      <c r="C5" s="59">
        <v>20</v>
      </c>
      <c r="D5" s="59">
        <f>B5*C5*8</f>
        <v>0</v>
      </c>
      <c r="E5" s="60">
        <v>80</v>
      </c>
      <c r="F5" s="60">
        <f>E5*D5</f>
        <v>0</v>
      </c>
    </row>
    <row r="6" spans="1:6" ht="22.5" customHeight="1" x14ac:dyDescent="0.25">
      <c r="A6" s="61"/>
      <c r="B6" s="61"/>
      <c r="C6" s="61"/>
      <c r="D6" s="61"/>
      <c r="E6" s="62"/>
      <c r="F6" s="62">
        <f>SUM(F3:F5)</f>
        <v>192000</v>
      </c>
    </row>
  </sheetData>
  <mergeCells count="1">
    <mergeCell ref="A1:F1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4"/>
  <sheetViews>
    <sheetView showGridLines="0" workbookViewId="0">
      <selection sqref="A1:D1"/>
    </sheetView>
  </sheetViews>
  <sheetFormatPr baseColWidth="10" defaultColWidth="16.6640625" defaultRowHeight="21.75" customHeight="1" x14ac:dyDescent="0.25"/>
  <cols>
    <col min="1" max="1" width="5.83203125" style="76" customWidth="1"/>
    <col min="2" max="2" width="28.83203125" style="76" customWidth="1"/>
    <col min="3" max="3" width="62.5" style="76" customWidth="1"/>
    <col min="4" max="4" width="14" style="76" customWidth="1"/>
    <col min="5" max="256" width="16.6640625" customWidth="1"/>
  </cols>
  <sheetData>
    <row r="1" spans="1:4" ht="30" customHeight="1" x14ac:dyDescent="0.25">
      <c r="A1" s="91" t="s">
        <v>46</v>
      </c>
      <c r="B1" s="91"/>
      <c r="C1" s="91"/>
      <c r="D1" s="91"/>
    </row>
    <row r="2" spans="1:4" ht="22" customHeight="1" x14ac:dyDescent="0.25">
      <c r="A2" s="77"/>
      <c r="B2" s="78" t="s">
        <v>47</v>
      </c>
      <c r="C2" s="78" t="s">
        <v>48</v>
      </c>
      <c r="D2" s="77"/>
    </row>
    <row r="3" spans="1:4" ht="22" customHeight="1" x14ac:dyDescent="0.25">
      <c r="A3" s="79" t="s">
        <v>49</v>
      </c>
      <c r="B3" s="80" t="s">
        <v>50</v>
      </c>
      <c r="C3" s="81" t="s">
        <v>51</v>
      </c>
      <c r="D3" s="82">
        <f>'Q4 EAC - Step 4 - Budget Cost o'!H$9</f>
        <v>442566.66666666663</v>
      </c>
    </row>
    <row r="4" spans="1:4" ht="22" customHeight="1" x14ac:dyDescent="0.25">
      <c r="A4" s="79" t="s">
        <v>52</v>
      </c>
      <c r="B4" s="83" t="s">
        <v>53</v>
      </c>
      <c r="C4" s="83" t="s">
        <v>54</v>
      </c>
      <c r="D4" s="84">
        <f>'Q4 EAC - Step 3 - Budgeted Cost'!H$9</f>
        <v>507900</v>
      </c>
    </row>
    <row r="5" spans="1:4" ht="22" customHeight="1" x14ac:dyDescent="0.25">
      <c r="A5" s="79" t="s">
        <v>29</v>
      </c>
      <c r="B5" s="81" t="s">
        <v>55</v>
      </c>
      <c r="C5" s="81" t="s">
        <v>56</v>
      </c>
      <c r="D5" s="82">
        <f>'Q4 EAC - Step 5 - Actual Cost o'!H$9</f>
        <v>550800</v>
      </c>
    </row>
    <row r="6" spans="1:4" ht="26.5" customHeight="1" x14ac:dyDescent="0.25">
      <c r="A6" s="79" t="s">
        <v>42</v>
      </c>
      <c r="B6" s="83" t="s">
        <v>57</v>
      </c>
      <c r="C6" s="83" t="s">
        <v>58</v>
      </c>
      <c r="D6" s="84">
        <f>'Q4 EAC - Step 6 - Expected to c'!I$14</f>
        <v>512000</v>
      </c>
    </row>
    <row r="7" spans="1:4" ht="22" customHeight="1" x14ac:dyDescent="0.25">
      <c r="A7" s="79" t="s">
        <v>59</v>
      </c>
      <c r="B7" s="81" t="s">
        <v>60</v>
      </c>
      <c r="C7" s="81" t="s">
        <v>61</v>
      </c>
      <c r="D7" s="82">
        <f>D5+D6</f>
        <v>1062800</v>
      </c>
    </row>
    <row r="8" spans="1:4" ht="22" customHeight="1" x14ac:dyDescent="0.25">
      <c r="A8" s="79" t="s">
        <v>62</v>
      </c>
      <c r="B8" s="83" t="s">
        <v>63</v>
      </c>
      <c r="C8" s="83" t="s">
        <v>64</v>
      </c>
      <c r="D8" s="84">
        <f>'Q4 EAC - Step 2 - Revised Budge'!F$9</f>
        <v>978700</v>
      </c>
    </row>
    <row r="9" spans="1:4" ht="22" customHeight="1" x14ac:dyDescent="0.25">
      <c r="A9" s="79" t="s">
        <v>65</v>
      </c>
      <c r="B9" s="81" t="s">
        <v>66</v>
      </c>
      <c r="C9" s="81" t="s">
        <v>67</v>
      </c>
      <c r="D9" s="85">
        <f>D4-D3</f>
        <v>65333.333333333372</v>
      </c>
    </row>
    <row r="10" spans="1:4" ht="22" customHeight="1" x14ac:dyDescent="0.25">
      <c r="A10" s="86" t="s">
        <v>68</v>
      </c>
      <c r="B10" s="83" t="s">
        <v>69</v>
      </c>
      <c r="C10" s="83" t="s">
        <v>70</v>
      </c>
      <c r="D10" s="87">
        <f>D4/D3</f>
        <v>1.1476237101754916</v>
      </c>
    </row>
    <row r="11" spans="1:4" ht="22" customHeight="1" x14ac:dyDescent="0.25">
      <c r="A11" s="79" t="s">
        <v>71</v>
      </c>
      <c r="B11" s="81" t="s">
        <v>72</v>
      </c>
      <c r="C11" s="81" t="s">
        <v>73</v>
      </c>
      <c r="D11" s="85">
        <f>D4-D5</f>
        <v>-42900</v>
      </c>
    </row>
    <row r="12" spans="1:4" ht="22" customHeight="1" x14ac:dyDescent="0.25">
      <c r="A12" s="79" t="s">
        <v>74</v>
      </c>
      <c r="B12" s="83" t="s">
        <v>75</v>
      </c>
      <c r="C12" s="83" t="s">
        <v>76</v>
      </c>
      <c r="D12" s="87">
        <f>D4/D5</f>
        <v>0.92211328976034856</v>
      </c>
    </row>
    <row r="13" spans="1:4" ht="22" customHeight="1" x14ac:dyDescent="0.25">
      <c r="A13" s="79" t="s">
        <v>77</v>
      </c>
      <c r="B13" s="81" t="s">
        <v>78</v>
      </c>
      <c r="C13" s="81" t="s">
        <v>79</v>
      </c>
      <c r="D13" s="88">
        <f>D4/D8</f>
        <v>0.5189537141105548</v>
      </c>
    </row>
    <row r="14" spans="1:4" ht="22" customHeight="1" x14ac:dyDescent="0.25">
      <c r="A14" s="79" t="s">
        <v>80</v>
      </c>
      <c r="B14" s="83" t="s">
        <v>81</v>
      </c>
      <c r="C14" s="83" t="s">
        <v>82</v>
      </c>
      <c r="D14" s="87">
        <f>D5/D8</f>
        <v>0.5627873710023501</v>
      </c>
    </row>
  </sheetData>
  <mergeCells count="1">
    <mergeCell ref="A1:D1"/>
  </mergeCells>
  <pageMargins left="1" right="1" top="1" bottom="1" header="0.25" footer="0.25"/>
  <pageSetup orientation="portrait"/>
  <headerFooter>
    <oddFooter>&amp;C&amp;"Avenir Next,Regular"&amp;10&amp;K000000&amp;P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Q4 EAC - Step 1 - Original Budg</vt:lpstr>
      <vt:lpstr>Q4 EAC - Step 2 - Revised Budge</vt:lpstr>
      <vt:lpstr>Q4 EAC - Step 3 - Budgeted Cost</vt:lpstr>
      <vt:lpstr>Q4 EAC - Step 4 - Budget Cost o</vt:lpstr>
      <vt:lpstr>Q4 EAC - Step 5 - Actual Cost o</vt:lpstr>
      <vt:lpstr>Q4 EAC - Step 6 - Expected to c</vt:lpstr>
      <vt:lpstr>Q4 EAC - SCR Resource Budget Pa</vt:lpstr>
      <vt:lpstr>Q4 EAC - ARS Quotation Part.1-1</vt:lpstr>
      <vt:lpstr>Q4 EAC - Project Score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2017-10-25T05:05:40Z</dcterms:modified>
</cp:coreProperties>
</file>