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5E8F2F7D-5789-4B39-8C94-22E043D57D05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Ratios" sheetId="1" r:id="rId1"/>
    <sheet name="P&amp;L" sheetId="2" r:id="rId2"/>
    <sheet name="BL" sheetId="4" r:id="rId3"/>
    <sheet name="RATIO" sheetId="5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" i="5" l="1"/>
  <c r="I2" i="5"/>
  <c r="J2" i="5"/>
  <c r="K2" i="5"/>
  <c r="G2" i="5"/>
  <c r="G14" i="5"/>
  <c r="H4" i="5"/>
  <c r="I4" i="5"/>
  <c r="J4" i="5"/>
  <c r="K4" i="5"/>
  <c r="G4" i="5"/>
  <c r="H3" i="5"/>
  <c r="I3" i="5"/>
  <c r="J3" i="5"/>
  <c r="K3" i="5"/>
  <c r="G3" i="5"/>
  <c r="G15" i="5" l="1"/>
  <c r="H15" i="5"/>
  <c r="I15" i="5"/>
  <c r="J15" i="5"/>
  <c r="K15" i="5"/>
  <c r="H17" i="5"/>
  <c r="I17" i="5"/>
  <c r="J17" i="5"/>
  <c r="K17" i="5"/>
  <c r="G17" i="5"/>
  <c r="H14" i="5"/>
  <c r="I14" i="5"/>
  <c r="J14" i="5"/>
  <c r="K14" i="5"/>
  <c r="B13" i="5"/>
  <c r="K13" i="5"/>
  <c r="U11" i="4"/>
  <c r="S9" i="4"/>
  <c r="R9" i="4"/>
  <c r="S6" i="4"/>
  <c r="H8" i="5"/>
  <c r="I8" i="5"/>
  <c r="J8" i="5"/>
  <c r="K8" i="5"/>
  <c r="G8" i="5"/>
  <c r="C47" i="2"/>
  <c r="C32" i="2"/>
  <c r="C31" i="2"/>
  <c r="H12" i="5"/>
  <c r="I12" i="5"/>
  <c r="J12" i="5"/>
  <c r="K12" i="5"/>
  <c r="G12" i="5"/>
  <c r="H9" i="5"/>
  <c r="I9" i="5"/>
  <c r="J9" i="5"/>
  <c r="K9" i="5"/>
  <c r="G9" i="5"/>
  <c r="H5" i="5" l="1"/>
  <c r="I5" i="5"/>
  <c r="J5" i="5"/>
  <c r="K5" i="5"/>
  <c r="G5" i="5"/>
  <c r="K1" i="5"/>
  <c r="H1" i="5"/>
  <c r="I1" i="5"/>
  <c r="J1" i="5"/>
  <c r="G1" i="5"/>
  <c r="N36" i="2"/>
  <c r="N37" i="2"/>
  <c r="O37" i="2"/>
  <c r="P37" i="2"/>
  <c r="Q37" i="2"/>
  <c r="N38" i="2"/>
  <c r="O38" i="2"/>
  <c r="P38" i="2"/>
  <c r="Q38" i="2"/>
  <c r="N39" i="2"/>
  <c r="O39" i="2"/>
  <c r="P39" i="2"/>
  <c r="Q39" i="2"/>
  <c r="O36" i="2"/>
  <c r="P36" i="2"/>
  <c r="Q36" i="2"/>
  <c r="D43" i="2"/>
  <c r="E43" i="2"/>
  <c r="F43" i="2"/>
  <c r="G43" i="2"/>
  <c r="D44" i="2"/>
  <c r="E44" i="2"/>
  <c r="F44" i="2"/>
  <c r="G44" i="2"/>
  <c r="D45" i="2"/>
  <c r="E45" i="2"/>
  <c r="F45" i="2"/>
  <c r="G45" i="2"/>
  <c r="C45" i="2"/>
  <c r="C44" i="2"/>
  <c r="C43" i="2"/>
  <c r="D41" i="2"/>
  <c r="E41" i="2"/>
  <c r="F41" i="2"/>
  <c r="G41" i="2"/>
  <c r="C41" i="2"/>
  <c r="D40" i="2"/>
  <c r="E40" i="2"/>
  <c r="F40" i="2"/>
  <c r="G40" i="2"/>
  <c r="C40" i="2"/>
  <c r="D39" i="2"/>
  <c r="E39" i="2"/>
  <c r="F39" i="2"/>
  <c r="G39" i="2"/>
  <c r="C39" i="2"/>
  <c r="D38" i="2"/>
  <c r="E38" i="2"/>
  <c r="F38" i="2"/>
  <c r="G38" i="2"/>
  <c r="C38" i="2"/>
  <c r="D37" i="2"/>
  <c r="E37" i="2"/>
  <c r="F37" i="2"/>
  <c r="G37" i="2"/>
  <c r="C37" i="2"/>
  <c r="D36" i="2"/>
  <c r="E36" i="2"/>
  <c r="F36" i="2"/>
  <c r="G36" i="2"/>
  <c r="C36" i="2"/>
  <c r="C33" i="2"/>
  <c r="D32" i="2"/>
  <c r="E32" i="2"/>
  <c r="F32" i="2"/>
  <c r="G32" i="2"/>
  <c r="G33" i="2" s="1"/>
  <c r="D30" i="2"/>
  <c r="D31" i="2" s="1"/>
  <c r="E30" i="2"/>
  <c r="E31" i="2" s="1"/>
  <c r="F30" i="2"/>
  <c r="F31" i="2" s="1"/>
  <c r="G30" i="2"/>
  <c r="G31" i="2" s="1"/>
  <c r="C30" i="2"/>
  <c r="C34" i="2" s="1"/>
  <c r="I20" i="2"/>
  <c r="I5" i="2"/>
  <c r="G46" i="2" l="1"/>
  <c r="G47" i="2"/>
  <c r="F47" i="2"/>
  <c r="O41" i="2"/>
  <c r="D46" i="2"/>
  <c r="N40" i="2"/>
  <c r="N41" i="2"/>
  <c r="P41" i="2"/>
  <c r="E47" i="2"/>
  <c r="D47" i="2"/>
  <c r="Q40" i="2"/>
  <c r="Q41" i="2"/>
  <c r="F46" i="2"/>
  <c r="F49" i="2" s="1"/>
  <c r="P40" i="2"/>
  <c r="F34" i="2"/>
  <c r="C46" i="2"/>
  <c r="C49" i="2" s="1"/>
  <c r="E46" i="2"/>
  <c r="O40" i="2"/>
  <c r="G34" i="2"/>
  <c r="F33" i="2"/>
  <c r="E34" i="2"/>
  <c r="D34" i="2"/>
  <c r="D33" i="2"/>
  <c r="E33" i="2"/>
  <c r="G49" i="2" l="1"/>
  <c r="E49" i="2"/>
  <c r="D4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Anand Prakash</author>
  </authors>
  <commentList>
    <comment ref="B15" authorId="0" shapeId="0" xr:uid="{D5DDC15E-D4F1-45E6-987B-1AF023CFB8CD}">
      <text>
        <r>
          <rPr>
            <b/>
            <sz val="9"/>
            <color indexed="81"/>
            <rFont val="Tahoma"/>
            <family val="2"/>
          </rPr>
          <t>Anand Prakash:</t>
        </r>
        <r>
          <rPr>
            <sz val="9"/>
            <color indexed="81"/>
            <rFont val="Tahoma"/>
            <family val="2"/>
          </rPr>
          <t xml:space="preserve">
Net income+depre /(total lia)
</t>
        </r>
      </text>
    </comment>
  </commentList>
</comments>
</file>

<file path=xl/sharedStrings.xml><?xml version="1.0" encoding="utf-8"?>
<sst xmlns="http://schemas.openxmlformats.org/spreadsheetml/2006/main" count="384" uniqueCount="238">
  <si>
    <t>Key Financial Ratios</t>
  </si>
  <si>
    <t>------------------- in Rs. Cr. -------------------</t>
  </si>
  <si>
    <t>Mar '19</t>
  </si>
  <si>
    <t>Mar '18</t>
  </si>
  <si>
    <t>Mar '17</t>
  </si>
  <si>
    <t>Mar '16</t>
  </si>
  <si>
    <t>Mar '15</t>
  </si>
  <si>
    <t>Investment Valuation Ratios</t>
  </si>
  <si>
    <t>Face Value</t>
  </si>
  <si>
    <t>Dividend Per Share</t>
  </si>
  <si>
    <t>Operating Profit Per Share (Rs)</t>
  </si>
  <si>
    <t>Net Operating Profit Per Share (Rs)</t>
  </si>
  <si>
    <t>Free Reserves Per Share (Rs)</t>
  </si>
  <si>
    <t>--</t>
  </si>
  <si>
    <t>Bonus in Equity Capital</t>
  </si>
  <si>
    <t>Profitability Ratios</t>
  </si>
  <si>
    <t>Operating Profit Margin(%)</t>
  </si>
  <si>
    <t>Profit Before Interest And Tax Margin(%)</t>
  </si>
  <si>
    <t>Gross Profit Margin(%)</t>
  </si>
  <si>
    <t>Cash Profit Margin(%)</t>
  </si>
  <si>
    <t>Adjusted Cash Margin(%)</t>
  </si>
  <si>
    <t>Net Profit Margin(%)</t>
  </si>
  <si>
    <t>Adjusted Net Profit Margin(%)</t>
  </si>
  <si>
    <t>Return On Capital Employed(%)</t>
  </si>
  <si>
    <t>Return On Net Worth(%)</t>
  </si>
  <si>
    <t>Adjusted Return on Net Worth(%)</t>
  </si>
  <si>
    <t>Return on Assets Excluding Revaluations</t>
  </si>
  <si>
    <t>Return on Assets Including Revaluations</t>
  </si>
  <si>
    <t>Return on Long Term Funds(%)</t>
  </si>
  <si>
    <t>Liquidity And Solvency Ratios</t>
  </si>
  <si>
    <t>Current Ratio</t>
  </si>
  <si>
    <t>Quick Ratio</t>
  </si>
  <si>
    <t>Debt Equity Ratio</t>
  </si>
  <si>
    <t>Long Term Debt Equity Ratio</t>
  </si>
  <si>
    <t>Debt Coverage Ratios</t>
  </si>
  <si>
    <t>Interest Cover</t>
  </si>
  <si>
    <t>Total Debt to Owners Fund</t>
  </si>
  <si>
    <t>Financial Charges Coverage Ratio</t>
  </si>
  <si>
    <t>Financial Charges Coverage Ratio Post Tax</t>
  </si>
  <si>
    <t>Management Efficiency Ratios</t>
  </si>
  <si>
    <t>Inventory Turnover Ratio</t>
  </si>
  <si>
    <t>Debtors Turnover Ratio</t>
  </si>
  <si>
    <t>Investments Turnover Ratio</t>
  </si>
  <si>
    <t>Fixed Assets Turnover Ratio</t>
  </si>
  <si>
    <t>Total Assets Turnover Ratio</t>
  </si>
  <si>
    <t>Asset Turnover Ratio</t>
  </si>
  <si>
    <t>Average Raw Material Holding</t>
  </si>
  <si>
    <t>Average Finished Goods Held</t>
  </si>
  <si>
    <t>Number of Days In Working Capital</t>
  </si>
  <si>
    <t>Profit &amp; Loss Account Ratios</t>
  </si>
  <si>
    <t>Material Cost Composition</t>
  </si>
  <si>
    <t>Imported Composition of Raw Materials Consumed</t>
  </si>
  <si>
    <t>Selling Distribution Cost Composition</t>
  </si>
  <si>
    <t>Expenses as Composition of Total Sales</t>
  </si>
  <si>
    <t>Cash Flow Indicator Ratios</t>
  </si>
  <si>
    <t>Dividend Payout Ratio Net Profit</t>
  </si>
  <si>
    <t>Dividend Payout Ratio Cash Profit</t>
  </si>
  <si>
    <t>Earning Retention Ratio</t>
  </si>
  <si>
    <t>Cash Earning Retention Ratio</t>
  </si>
  <si>
    <t>AdjustedCash Flow Times</t>
  </si>
  <si>
    <t>Sales Turnover</t>
  </si>
  <si>
    <t>Net Sales</t>
  </si>
  <si>
    <t>Other Income</t>
  </si>
  <si>
    <t>Total Income</t>
  </si>
  <si>
    <t>Expenditure</t>
  </si>
  <si>
    <t>Employee Cost</t>
  </si>
  <si>
    <t>Miscellaneous Expenses</t>
  </si>
  <si>
    <t>Total Expenses</t>
  </si>
  <si>
    <t>Operating Profit</t>
  </si>
  <si>
    <t>PBDIT</t>
  </si>
  <si>
    <t>PBDT</t>
  </si>
  <si>
    <t>Depreciation</t>
  </si>
  <si>
    <t>Profit Before Tax</t>
  </si>
  <si>
    <t>PBT (Post Extra-ord Items)</t>
  </si>
  <si>
    <t>Tax</t>
  </si>
  <si>
    <t>Reported Net Profit</t>
  </si>
  <si>
    <t>Total Value Addition</t>
  </si>
  <si>
    <t>Equity Dividend</t>
  </si>
  <si>
    <t>Per share data (annualised)</t>
  </si>
  <si>
    <t>Shares in issue (lakhs)</t>
  </si>
  <si>
    <t>Earning Per Share (Rs)</t>
  </si>
  <si>
    <t>Equity Dividend (%)</t>
  </si>
  <si>
    <t>Book Value (Rs)</t>
  </si>
  <si>
    <t>Income</t>
  </si>
  <si>
    <t>Equity Share Capital</t>
  </si>
  <si>
    <t>Total Share Capital</t>
  </si>
  <si>
    <t>Total Current Assets</t>
  </si>
  <si>
    <t>Total Assets</t>
  </si>
  <si>
    <t>OTHER ADDITIONAL INFORMATION</t>
  </si>
  <si>
    <t>Contingent Liabilities</t>
  </si>
  <si>
    <t>net worth = share capital+reserves + surplus</t>
  </si>
  <si>
    <t>Net Profit=EPS=PAT</t>
  </si>
  <si>
    <t>GROWTH= ROE*(1-DIVIDEND PAYOUT)</t>
  </si>
  <si>
    <t>CAGR</t>
  </si>
  <si>
    <t>Networth</t>
  </si>
  <si>
    <t>ROE</t>
  </si>
  <si>
    <t>DIVIDEND PAYOUT RATIO</t>
  </si>
  <si>
    <t>RETENTION RATIO</t>
  </si>
  <si>
    <t>GROWTH</t>
  </si>
  <si>
    <t>Sources Of Funds</t>
  </si>
  <si>
    <t>Reserves</t>
  </si>
  <si>
    <t>Total Liabilities</t>
  </si>
  <si>
    <t>Application Of Funds</t>
  </si>
  <si>
    <t>Gross Block</t>
  </si>
  <si>
    <t>Less: Accum. Depreciation</t>
  </si>
  <si>
    <t>Net Block</t>
  </si>
  <si>
    <t>Investments</t>
  </si>
  <si>
    <t>Sundry Debtors</t>
  </si>
  <si>
    <t>Cash and Bank Balance</t>
  </si>
  <si>
    <t>Loans and Advances</t>
  </si>
  <si>
    <t>Total CA, Loans &amp; Advances</t>
  </si>
  <si>
    <t>Current Liabilities</t>
  </si>
  <si>
    <t>Provisions</t>
  </si>
  <si>
    <t>Total CL &amp; Provisions</t>
  </si>
  <si>
    <t>Net Current Assets</t>
  </si>
  <si>
    <t>Profit &amp; Loss account of Bajaj Finserv</t>
  </si>
  <si>
    <t>Balance Sheet of Bajaj Finserv</t>
  </si>
  <si>
    <t>Capital Work in Progress</t>
  </si>
  <si>
    <t>Retention Ratio=1-Dividend Payout Ratio</t>
  </si>
  <si>
    <t>Dividend payout ratio=Equity DividendD/PAT</t>
  </si>
  <si>
    <t>ROE=(netprofit/net worth)*100</t>
  </si>
  <si>
    <t>PAT</t>
  </si>
  <si>
    <t>PBT</t>
  </si>
  <si>
    <t>EBIT</t>
  </si>
  <si>
    <t>SALES</t>
  </si>
  <si>
    <t>Net Worth</t>
  </si>
  <si>
    <t>Tax Burden (PAT /PBT)</t>
  </si>
  <si>
    <t>Interest Burden (PBT/EBIT)</t>
  </si>
  <si>
    <t>EBIT Margin ( EBIT/Sales)</t>
  </si>
  <si>
    <t>Asset Turnover (Sales/Total Asset)</t>
  </si>
  <si>
    <t>Leverage Ratio (Total Asset/ Net Worth)</t>
  </si>
  <si>
    <t>PBDIT-Depreciation</t>
  </si>
  <si>
    <t>% Change</t>
  </si>
  <si>
    <t>2nd</t>
  </si>
  <si>
    <t>3rd</t>
  </si>
  <si>
    <t>4th</t>
  </si>
  <si>
    <t>5th</t>
  </si>
  <si>
    <t>PAT has dec in 3rd year and thn showed inc behaviour</t>
  </si>
  <si>
    <t>Same as PAT</t>
  </si>
  <si>
    <t>Sales has decreased in 3rd year thn after that it is showing inc. trend</t>
  </si>
  <si>
    <t>Total Asset is showing inc. behaviour</t>
  </si>
  <si>
    <t>Net worth has been inc.</t>
  </si>
  <si>
    <t>Year</t>
  </si>
  <si>
    <t>Tax burden is dec in 3rd year but inc. after that</t>
  </si>
  <si>
    <t>Interest burden is almost constant</t>
  </si>
  <si>
    <t xml:space="preserve">RoE has dec in 3rd year thn it has inc. due to Dec in profit Margin mainly  in 3rd year thn inc. after that </t>
  </si>
  <si>
    <t>as sales has been dec. in 3rd year so bacically companys market share has been dec.</t>
  </si>
  <si>
    <t xml:space="preserve">but EBIT is increase more in comparision to sales </t>
  </si>
  <si>
    <t>It is also constant</t>
  </si>
  <si>
    <t>Return on Sales (Net Income/Net Sales)</t>
  </si>
  <si>
    <t>Firstly it has decreased but later on it has inc…</t>
  </si>
  <si>
    <t>It shows how profitably the company is utilizing shareholders fund</t>
  </si>
  <si>
    <t>(RoE improved)</t>
  </si>
  <si>
    <t>its effectiveness is dec. in utilizing its total assets</t>
  </si>
  <si>
    <t>EQUITIES AND LIABILITIES</t>
  </si>
  <si>
    <t>SHAREHOLDER'S FUNDS</t>
  </si>
  <si>
    <t>Reserves and Surplus</t>
  </si>
  <si>
    <t>Total Reserves and Surplus</t>
  </si>
  <si>
    <t>Total Shareholders Funds</t>
  </si>
  <si>
    <t>NON-CURRENT LIABILITIES</t>
  </si>
  <si>
    <t>Deferred Tax Liabilities [Net]</t>
  </si>
  <si>
    <t>Other Long Term Liabilities</t>
  </si>
  <si>
    <t>Long Term Provisions</t>
  </si>
  <si>
    <t>Total Non-Current Liabilities</t>
  </si>
  <si>
    <t>CURRENT LIABILITIES</t>
  </si>
  <si>
    <t>Trade Payables</t>
  </si>
  <si>
    <t>Other Current Liabilities</t>
  </si>
  <si>
    <t>Short Term Provisions</t>
  </si>
  <si>
    <t>Total Current Liabilities</t>
  </si>
  <si>
    <t>Total Capital And Liabilities</t>
  </si>
  <si>
    <t>ASSETS</t>
  </si>
  <si>
    <t>NON-CURRENT ASSETS</t>
  </si>
  <si>
    <t>Tangible Assets</t>
  </si>
  <si>
    <t>Capital Work-In-Progress</t>
  </si>
  <si>
    <t>Other Assets</t>
  </si>
  <si>
    <t>Fixed Assets</t>
  </si>
  <si>
    <t>Deferred Tax Assets [Net]</t>
  </si>
  <si>
    <t>Long Term Loans And Advances</t>
  </si>
  <si>
    <t>Other Non-Current Assets</t>
  </si>
  <si>
    <t>Total Non-Current Assets</t>
  </si>
  <si>
    <t>CURRENT ASSETS</t>
  </si>
  <si>
    <t>Current Investments</t>
  </si>
  <si>
    <t>Trade Receivables</t>
  </si>
  <si>
    <t>Cash And Cash Equivalents</t>
  </si>
  <si>
    <t>Short Term Loans And Advances</t>
  </si>
  <si>
    <t>OtherCurrentAssets</t>
  </si>
  <si>
    <t>CONTINGENT LIABILITIES, COMMITMENTS</t>
  </si>
  <si>
    <t>CIF VALUE OF IMPORTS</t>
  </si>
  <si>
    <t>EXPENDITURE IN FOREIGN EXCHANGE</t>
  </si>
  <si>
    <t>Expenditure In Foreign Currency</t>
  </si>
  <si>
    <t>REMITTANCES IN FOREIGN CURRENCIES FOR DIVIDENDS</t>
  </si>
  <si>
    <t>Dividend Remittance In Foreign Currency</t>
  </si>
  <si>
    <t>-</t>
  </si>
  <si>
    <t>EARNINGS IN FOREIGN EXCHANGE</t>
  </si>
  <si>
    <t>FOB Value Of Goods</t>
  </si>
  <si>
    <t>Other Earnings</t>
  </si>
  <si>
    <t>BONUS DETAILS</t>
  </si>
  <si>
    <t>Bonus Equity Share Capital</t>
  </si>
  <si>
    <t>NON-CURRENT INVESTMENTS</t>
  </si>
  <si>
    <t>Non-Current Investments Quoted Market Value</t>
  </si>
  <si>
    <t>Non-Current Investments Unquoted Book Value</t>
  </si>
  <si>
    <t>CURRENT INVESTMENTS</t>
  </si>
  <si>
    <t>Current Investments Quoted Market Value</t>
  </si>
  <si>
    <t>Current Investments Unquoted Book Value</t>
  </si>
  <si>
    <t>Bajaj Finserv (New Format)</t>
  </si>
  <si>
    <t>shows effectiveness with which thre company is empolying inventory</t>
  </si>
  <si>
    <t>Fixed Asset Turnover ratio(Net Sale/Net fixed asset)</t>
  </si>
  <si>
    <t>Effectiveness in utilizing plant &amp; Equipment has increased</t>
  </si>
  <si>
    <t>ACTIVITY RATIOS</t>
  </si>
  <si>
    <t>LEVERAGE RATIO</t>
  </si>
  <si>
    <t xml:space="preserve"> </t>
  </si>
  <si>
    <t>It shows that its profit per unit sales has dec thn inc.  since percentage decrease in EBIT is more than percentage decrease in sales.</t>
  </si>
  <si>
    <t>Current Market price</t>
  </si>
  <si>
    <t>Share Outstanding</t>
  </si>
  <si>
    <t>Market Value of Equity</t>
  </si>
  <si>
    <t>Cr</t>
  </si>
  <si>
    <t>Total Lia /(tot lia+market value of equity)</t>
  </si>
  <si>
    <t>Accounts Payables/COGS</t>
  </si>
  <si>
    <t>LIQUIDITY RATIO</t>
  </si>
  <si>
    <t>Current Ratio (Current Assets / Current Liability)</t>
  </si>
  <si>
    <t>SAME AS  Current Ratio</t>
  </si>
  <si>
    <t>Quick Ratio (no inventory)</t>
  </si>
  <si>
    <t>Measures the companys ability to pay short term obligations or those due within 1 year</t>
  </si>
  <si>
    <t>Companys abliity to pay short term obligation inc.)</t>
  </si>
  <si>
    <t>Shows whether a firm is more or less dependent on its supliers for finance</t>
  </si>
  <si>
    <t>To assure that the company will be able to pay the loan in the future , the relationship between a companys debt and its total ecnomic value is measured by this value</t>
  </si>
  <si>
    <t>Indirect measure of leverage(total asset/ owners equity)</t>
  </si>
  <si>
    <t>(how much of the total asset is financed thru equity)</t>
  </si>
  <si>
    <t>SOLVENCY RATIO</t>
  </si>
  <si>
    <t>It measure the firms actual cash flow to access the companys capacity to stay afloat</t>
  </si>
  <si>
    <t>Return on Equity</t>
  </si>
  <si>
    <t>Return on Assets</t>
  </si>
  <si>
    <t>Gross profit margin</t>
  </si>
  <si>
    <t>Inventory turnover ratio (COGS/Avg cost of inventory)</t>
  </si>
  <si>
    <t>Accounts Receivable Turnover Ratio (Net credit sales/Avg accounts receivable)</t>
  </si>
  <si>
    <t>Total Debt Ratio at market (2019)</t>
  </si>
  <si>
    <t>PROFITABILITY RATIO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</si>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</sst>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_ [$₹-4009]\ * #,##0.00_ ;_ [$₹-4009]\ * \-#,##0.00_ ;_ [$₹-4009]\ * &quot;-&quot;??_ ;_ @_ 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7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8EBE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/>
      <bottom/>
      <diagonal/>
    </border>
    <border>
      <left/>
      <right/>
      <top/>
      <bottom style="medium">
        <color rgb="FFEEEEEE"/>
      </bottom>
      <diagonal/>
    </border>
    <border>
      <left/>
      <right style="medium">
        <color rgb="FFEEEEEE"/>
      </right>
      <top/>
      <bottom/>
      <diagonal/>
    </border>
    <border>
      <left style="medium">
        <color rgb="FFEEEEEE"/>
      </left>
      <right/>
      <top style="medium">
        <color rgb="FFEEEEEE"/>
      </top>
      <bottom/>
      <diagonal/>
    </border>
    <border>
      <left/>
      <right style="medium">
        <color rgb="FFEEEEEE"/>
      </right>
      <top style="medium">
        <color rgb="FFEEEEEE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8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4" fillId="2" borderId="0" xfId="1" applyFill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vertical="center" wrapText="1"/>
    </xf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vertical="center" wrapText="1"/>
    </xf>
    <xf numFmtId="0" fontId="2" fillId="5" borderId="5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1" fillId="8" borderId="2" xfId="0" applyFont="1" applyFill="1" applyBorder="1" applyAlignment="1">
      <alignment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vertical="center" wrapText="1"/>
    </xf>
    <xf numFmtId="0" fontId="2" fillId="9" borderId="4" xfId="0" applyFont="1" applyFill="1" applyBorder="1" applyAlignment="1">
      <alignment horizontal="center" vertical="center" wrapText="1"/>
    </xf>
    <xf numFmtId="4" fontId="0" fillId="0" borderId="0" xfId="0" applyNumberFormat="1"/>
    <xf numFmtId="0" fontId="6" fillId="0" borderId="0" xfId="0" applyFont="1"/>
    <xf numFmtId="0" fontId="6" fillId="10" borderId="0" xfId="0" applyFont="1" applyFill="1"/>
    <xf numFmtId="164" fontId="6" fillId="0" borderId="0" xfId="0" applyNumberFormat="1" applyFont="1"/>
    <xf numFmtId="164" fontId="0" fillId="0" borderId="0" xfId="0" applyNumberFormat="1"/>
    <xf numFmtId="0" fontId="7" fillId="0" borderId="0" xfId="0" applyFont="1"/>
    <xf numFmtId="0" fontId="6" fillId="11" borderId="6" xfId="0" applyFont="1" applyFill="1" applyBorder="1"/>
    <xf numFmtId="0" fontId="6" fillId="12" borderId="11" xfId="0" applyFont="1" applyFill="1" applyBorder="1"/>
    <xf numFmtId="4" fontId="6" fillId="12" borderId="11" xfId="0" applyNumberFormat="1" applyFont="1" applyFill="1" applyBorder="1"/>
    <xf numFmtId="0" fontId="0" fillId="12" borderId="11" xfId="0" applyFill="1" applyBorder="1"/>
    <xf numFmtId="4" fontId="0" fillId="12" borderId="11" xfId="0" applyNumberFormat="1" applyFill="1" applyBorder="1"/>
    <xf numFmtId="0" fontId="0" fillId="0" borderId="11" xfId="0" applyBorder="1"/>
    <xf numFmtId="4" fontId="6" fillId="0" borderId="11" xfId="0" applyNumberFormat="1" applyFont="1" applyBorder="1"/>
    <xf numFmtId="0" fontId="6" fillId="0" borderId="11" xfId="0" applyFont="1" applyBorder="1"/>
    <xf numFmtId="4" fontId="0" fillId="0" borderId="11" xfId="0" applyNumberFormat="1" applyBorder="1"/>
    <xf numFmtId="164" fontId="6" fillId="0" borderId="11" xfId="0" applyNumberFormat="1" applyFont="1" applyBorder="1"/>
    <xf numFmtId="164" fontId="0" fillId="0" borderId="11" xfId="0" applyNumberFormat="1" applyBorder="1"/>
    <xf numFmtId="0" fontId="6" fillId="13" borderId="11" xfId="0" applyFont="1" applyFill="1" applyBorder="1"/>
    <xf numFmtId="4" fontId="6" fillId="13" borderId="11" xfId="0" applyNumberFormat="1" applyFont="1" applyFill="1" applyBorder="1"/>
    <xf numFmtId="0" fontId="6" fillId="11" borderId="11" xfId="0" applyFont="1" applyFill="1" applyBorder="1"/>
    <xf numFmtId="164" fontId="6" fillId="13" borderId="0" xfId="0" applyNumberFormat="1" applyFont="1" applyFill="1"/>
    <xf numFmtId="0" fontId="6" fillId="13" borderId="0" xfId="0" applyFont="1" applyFill="1"/>
    <xf numFmtId="0" fontId="0" fillId="13" borderId="0" xfId="0" applyFill="1"/>
    <xf numFmtId="164" fontId="0" fillId="0" borderId="7" xfId="0" applyNumberFormat="1" applyBorder="1"/>
    <xf numFmtId="164" fontId="6" fillId="14" borderId="12" xfId="0" applyNumberFormat="1" applyFont="1" applyFill="1" applyBorder="1"/>
    <xf numFmtId="0" fontId="0" fillId="0" borderId="13" xfId="0" applyBorder="1"/>
    <xf numFmtId="0" fontId="0" fillId="0" borderId="14" xfId="0" applyBorder="1"/>
    <xf numFmtId="164" fontId="6" fillId="0" borderId="15" xfId="0" applyNumberFormat="1" applyFont="1" applyBorder="1"/>
    <xf numFmtId="0" fontId="0" fillId="0" borderId="16" xfId="0" applyBorder="1"/>
    <xf numFmtId="164" fontId="0" fillId="0" borderId="16" xfId="0" applyNumberFormat="1" applyBorder="1"/>
    <xf numFmtId="164" fontId="6" fillId="0" borderId="17" xfId="0" applyNumberFormat="1" applyFont="1" applyBorder="1"/>
    <xf numFmtId="164" fontId="0" fillId="0" borderId="18" xfId="0" applyNumberFormat="1" applyBorder="1"/>
    <xf numFmtId="164" fontId="0" fillId="0" borderId="19" xfId="0" applyNumberFormat="1" applyBorder="1"/>
    <xf numFmtId="164" fontId="6" fillId="0" borderId="8" xfId="0" applyNumberFormat="1" applyFont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164" fontId="6" fillId="13" borderId="11" xfId="0" applyNumberFormat="1" applyFont="1" applyFill="1" applyBorder="1"/>
    <xf numFmtId="164" fontId="6" fillId="0" borderId="20" xfId="0" applyNumberFormat="1" applyFont="1" applyBorder="1"/>
    <xf numFmtId="164" fontId="0" fillId="0" borderId="21" xfId="0" applyNumberFormat="1" applyBorder="1"/>
    <xf numFmtId="164" fontId="0" fillId="0" borderId="22" xfId="0" applyNumberFormat="1" applyBorder="1"/>
    <xf numFmtId="164" fontId="6" fillId="0" borderId="23" xfId="0" applyNumberFormat="1" applyFont="1" applyBorder="1"/>
    <xf numFmtId="164" fontId="0" fillId="0" borderId="24" xfId="0" applyNumberFormat="1" applyBorder="1"/>
    <xf numFmtId="164" fontId="0" fillId="0" borderId="25" xfId="0" applyNumberFormat="1" applyBorder="1"/>
    <xf numFmtId="164" fontId="6" fillId="13" borderId="26" xfId="0" applyNumberFormat="1" applyFont="1" applyFill="1" applyBorder="1"/>
    <xf numFmtId="164" fontId="6" fillId="13" borderId="27" xfId="0" applyNumberFormat="1" applyFont="1" applyFill="1" applyBorder="1"/>
    <xf numFmtId="164" fontId="6" fillId="13" borderId="28" xfId="0" applyNumberFormat="1" applyFont="1" applyFill="1" applyBorder="1"/>
    <xf numFmtId="164" fontId="6" fillId="15" borderId="29" xfId="0" applyNumberFormat="1" applyFont="1" applyFill="1" applyBorder="1"/>
    <xf numFmtId="164" fontId="6" fillId="15" borderId="11" xfId="0" applyNumberFormat="1" applyFont="1" applyFill="1" applyBorder="1"/>
    <xf numFmtId="165" fontId="0" fillId="0" borderId="11" xfId="0" applyNumberFormat="1" applyBorder="1"/>
    <xf numFmtId="165" fontId="5" fillId="0" borderId="11" xfId="0" applyNumberFormat="1" applyFont="1" applyBorder="1"/>
    <xf numFmtId="0" fontId="6" fillId="13" borderId="13" xfId="0" applyFont="1" applyFill="1" applyBorder="1"/>
    <xf numFmtId="164" fontId="6" fillId="13" borderId="18" xfId="0" applyNumberFormat="1" applyFont="1" applyFill="1" applyBorder="1"/>
    <xf numFmtId="0" fontId="10" fillId="0" borderId="0" xfId="0" applyFont="1"/>
    <xf numFmtId="164" fontId="6" fillId="13" borderId="21" xfId="0" applyNumberFormat="1" applyFont="1" applyFill="1" applyBorder="1"/>
    <xf numFmtId="164" fontId="6" fillId="13" borderId="24" xfId="0" applyNumberFormat="1" applyFont="1" applyFill="1" applyBorder="1"/>
    <xf numFmtId="2" fontId="0" fillId="0" borderId="11" xfId="0" applyNumberFormat="1" applyBorder="1"/>
    <xf numFmtId="2" fontId="6" fillId="13" borderId="11" xfId="0" applyNumberFormat="1" applyFont="1" applyFill="1" applyBorder="1"/>
    <xf numFmtId="2" fontId="0" fillId="0" borderId="16" xfId="0" applyNumberFormat="1" applyBorder="1"/>
    <xf numFmtId="0" fontId="6" fillId="13" borderId="30" xfId="0" applyFont="1" applyFill="1" applyBorder="1"/>
    <xf numFmtId="166" fontId="0" fillId="13" borderId="0" xfId="0" applyNumberFormat="1" applyFill="1"/>
    <xf numFmtId="166" fontId="6" fillId="0" borderId="0" xfId="0" applyNumberFormat="1" applyFont="1"/>
    <xf numFmtId="17" fontId="6" fillId="0" borderId="11" xfId="0" applyNumberFormat="1" applyFont="1" applyBorder="1"/>
    <xf numFmtId="0" fontId="2" fillId="2" borderId="1" xfId="0" applyFont="1" applyFill="1" applyBorder="1" applyAlignment="1">
      <alignment vertical="center" wrapText="1"/>
    </xf>
    <xf numFmtId="0" fontId="11" fillId="0" borderId="0" xfId="0" applyFont="1"/>
    <xf numFmtId="0" fontId="12" fillId="0" borderId="0" xfId="0" applyFont="1"/>
    <xf numFmtId="0" fontId="5" fillId="0" borderId="0" xfId="0" applyFont="1"/>
    <xf numFmtId="0" fontId="6" fillId="16" borderId="29" xfId="0" applyFont="1" applyFill="1" applyBorder="1"/>
    <xf numFmtId="0" fontId="6" fillId="16" borderId="31" xfId="0" applyFont="1" applyFill="1" applyBorder="1"/>
    <xf numFmtId="0" fontId="1" fillId="2" borderId="0" xfId="0" applyFont="1" applyFill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6" fillId="13" borderId="1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45720</xdr:colOff>
      <xdr:row>2</xdr:row>
      <xdr:rowOff>45720</xdr:rowOff>
    </xdr:to>
    <xdr:pic>
      <xdr:nvPicPr>
        <xdr:cNvPr id="2" name="Picture 1" descr="https://img-d05.moneycontrol.co.in/images/blank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2480"/>
          <a:ext cx="45720" cy="45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76200</xdr:colOff>
      <xdr:row>3</xdr:row>
      <xdr:rowOff>76200</xdr:rowOff>
    </xdr:to>
    <xdr:pic>
      <xdr:nvPicPr>
        <xdr:cNvPr id="3" name="Picture 2" descr="https://img-d05.moneycontrol.co.in/images/blank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536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76200</xdr:colOff>
      <xdr:row>5</xdr:row>
      <xdr:rowOff>76200</xdr:rowOff>
    </xdr:to>
    <xdr:pic>
      <xdr:nvPicPr>
        <xdr:cNvPr id="4" name="Picture 3" descr="https://img-d05.moneycontrol.co.in/images/blank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48740"/>
          <a:ext cx="762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</xdr:row>
      <xdr:rowOff>9144</xdr:rowOff>
    </xdr:from>
    <xdr:to>
      <xdr:col>5</xdr:col>
      <xdr:colOff>22860</xdr:colOff>
      <xdr:row>3</xdr:row>
      <xdr:rowOff>137160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12920" y="199644"/>
          <a:ext cx="1851660" cy="4937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9"/>
  <sheetViews>
    <sheetView zoomScale="127" workbookViewId="0"/>
  </sheetViews>
  <sheetFormatPr defaultRowHeight="14.5" x14ac:dyDescent="0.35"/>
  <cols>
    <col min="1" max="1" width="52.1796875" customWidth="1"/>
    <col min="2" max="2" width="10.6328125" style="4" customWidth="1"/>
    <col min="3" max="3" width="8.90625" style="4" customWidth="1"/>
    <col min="4" max="6" width="8.90625" style="4"/>
  </cols>
  <sheetData>
    <row r="1" spans="1:11" ht="15" thickBot="1" x14ac:dyDescent="0.4">
      <c r="A1" s="7"/>
      <c r="B1" s="3"/>
    </row>
    <row r="2" spans="1:11" x14ac:dyDescent="0.35">
      <c r="A2" s="26" t="s">
        <v>0</v>
      </c>
    </row>
    <row r="3" spans="1:11" x14ac:dyDescent="0.35">
      <c r="A3" s="95"/>
      <c r="B3" s="95"/>
      <c r="C3" s="95"/>
      <c r="D3" s="95"/>
      <c r="E3" s="95"/>
      <c r="F3" s="95"/>
      <c r="G3" s="95"/>
      <c r="H3" s="95"/>
      <c r="I3" s="95"/>
      <c r="J3" s="95"/>
      <c r="K3" s="95"/>
    </row>
    <row r="4" spans="1:11" ht="15" thickBot="1" x14ac:dyDescent="0.4">
      <c r="A4" s="96"/>
      <c r="B4" s="96"/>
      <c r="C4" s="96"/>
      <c r="D4" s="96"/>
      <c r="E4" s="96"/>
      <c r="F4" s="96"/>
      <c r="G4" s="96"/>
      <c r="H4" s="96"/>
      <c r="I4" s="96"/>
      <c r="J4" s="96"/>
      <c r="K4" s="96"/>
    </row>
    <row r="5" spans="1:11" ht="27" x14ac:dyDescent="0.35">
      <c r="A5" s="5"/>
      <c r="B5" s="11" t="s">
        <v>2</v>
      </c>
      <c r="C5" s="16" t="s">
        <v>3</v>
      </c>
      <c r="D5" s="19" t="s">
        <v>4</v>
      </c>
      <c r="E5" s="8" t="s">
        <v>5</v>
      </c>
      <c r="F5" s="22" t="s">
        <v>6</v>
      </c>
      <c r="G5" s="1" t="s">
        <v>1</v>
      </c>
      <c r="H5" s="6"/>
      <c r="I5" s="6"/>
      <c r="J5" s="6"/>
      <c r="K5" s="6"/>
    </row>
    <row r="6" spans="1:11" ht="15" thickBot="1" x14ac:dyDescent="0.4">
      <c r="A6" s="2"/>
      <c r="B6" s="12"/>
      <c r="C6" s="17"/>
      <c r="D6" s="20"/>
      <c r="E6" s="9"/>
      <c r="F6" s="23"/>
      <c r="G6" s="2"/>
      <c r="H6" s="2"/>
      <c r="I6" s="2"/>
      <c r="J6" s="2"/>
      <c r="K6" s="2"/>
    </row>
    <row r="7" spans="1:11" ht="16.75" customHeight="1" x14ac:dyDescent="0.35">
      <c r="A7" s="25" t="s">
        <v>7</v>
      </c>
      <c r="B7" s="13"/>
      <c r="C7" s="16"/>
      <c r="D7" s="19"/>
      <c r="E7" s="8"/>
      <c r="F7" s="22"/>
      <c r="G7" s="6"/>
      <c r="H7" s="6"/>
      <c r="I7" s="6"/>
      <c r="J7" s="6"/>
      <c r="K7" s="6"/>
    </row>
    <row r="8" spans="1:11" x14ac:dyDescent="0.35">
      <c r="A8" s="5" t="s">
        <v>8</v>
      </c>
      <c r="B8" s="14">
        <v>5</v>
      </c>
      <c r="C8" s="18">
        <v>5</v>
      </c>
      <c r="D8" s="21">
        <v>5</v>
      </c>
      <c r="E8" s="10">
        <v>5</v>
      </c>
      <c r="F8" s="24">
        <v>5</v>
      </c>
      <c r="G8" s="6"/>
      <c r="H8" s="6"/>
      <c r="I8" s="6"/>
      <c r="J8" s="6"/>
      <c r="K8" s="6"/>
    </row>
    <row r="9" spans="1:11" x14ac:dyDescent="0.35">
      <c r="A9" s="5" t="s">
        <v>9</v>
      </c>
      <c r="B9" s="14">
        <v>2.5</v>
      </c>
      <c r="C9" s="18">
        <v>1.75</v>
      </c>
      <c r="D9" s="21">
        <v>1.75</v>
      </c>
      <c r="E9" s="10">
        <v>1.75</v>
      </c>
      <c r="F9" s="24">
        <v>1.75</v>
      </c>
      <c r="G9" s="6"/>
      <c r="H9" s="6"/>
      <c r="I9" s="6"/>
      <c r="J9" s="6"/>
      <c r="K9" s="6"/>
    </row>
    <row r="10" spans="1:11" x14ac:dyDescent="0.35">
      <c r="A10" s="5" t="s">
        <v>10</v>
      </c>
      <c r="B10" s="14">
        <v>18.98</v>
      </c>
      <c r="C10" s="18">
        <v>9.94</v>
      </c>
      <c r="D10" s="21">
        <v>5.93</v>
      </c>
      <c r="E10" s="10">
        <v>11.76</v>
      </c>
      <c r="F10" s="24">
        <v>9.3800000000000008</v>
      </c>
      <c r="G10" s="6"/>
      <c r="H10" s="6"/>
      <c r="I10" s="6"/>
      <c r="J10" s="6"/>
      <c r="K10" s="6"/>
    </row>
    <row r="11" spans="1:11" ht="15" thickBot="1" x14ac:dyDescent="0.4">
      <c r="A11" s="5" t="s">
        <v>11</v>
      </c>
      <c r="B11" s="14">
        <v>26.58</v>
      </c>
      <c r="C11" s="18">
        <v>15.2</v>
      </c>
      <c r="D11" s="21">
        <v>9.67</v>
      </c>
      <c r="E11" s="10">
        <v>15.23</v>
      </c>
      <c r="F11" s="24">
        <v>12.58</v>
      </c>
      <c r="G11" s="6"/>
      <c r="H11" s="6"/>
      <c r="I11" s="6"/>
      <c r="J11" s="6"/>
      <c r="K11" s="6"/>
    </row>
    <row r="12" spans="1:11" x14ac:dyDescent="0.35">
      <c r="A12" s="5" t="s">
        <v>12</v>
      </c>
      <c r="B12" s="14" t="s">
        <v>13</v>
      </c>
      <c r="C12" s="18" t="s">
        <v>13</v>
      </c>
      <c r="D12" s="21" t="s">
        <v>13</v>
      </c>
      <c r="E12" s="10" t="s">
        <v>13</v>
      </c>
      <c r="F12" s="24" t="s">
        <v>13</v>
      </c>
      <c r="G12" s="6"/>
      <c r="H12" s="6"/>
      <c r="I12" s="6"/>
      <c r="J12" s="6"/>
      <c r="K12" s="6"/>
    </row>
    <row r="13" spans="1:11" ht="15" thickBot="1" x14ac:dyDescent="0.4">
      <c r="A13" s="5" t="s">
        <v>14</v>
      </c>
      <c r="B13" s="14" t="s">
        <v>13</v>
      </c>
      <c r="C13" s="18" t="s">
        <v>13</v>
      </c>
      <c r="D13" s="21" t="s">
        <v>13</v>
      </c>
      <c r="E13" s="10" t="s">
        <v>13</v>
      </c>
      <c r="F13" s="24" t="s">
        <v>13</v>
      </c>
      <c r="G13" s="6"/>
      <c r="H13" s="6"/>
      <c r="I13" s="6"/>
      <c r="J13" s="6"/>
      <c r="K13" s="6"/>
    </row>
    <row r="14" spans="1:11" x14ac:dyDescent="0.35">
      <c r="A14" s="25" t="s">
        <v>15</v>
      </c>
      <c r="B14" s="15"/>
      <c r="C14" s="16"/>
      <c r="D14" s="19"/>
      <c r="E14" s="8"/>
      <c r="F14" s="22"/>
      <c r="G14" s="6"/>
      <c r="H14" s="6"/>
      <c r="I14" s="6"/>
      <c r="J14" s="6"/>
      <c r="K14" s="6"/>
    </row>
    <row r="15" spans="1:11" x14ac:dyDescent="0.35">
      <c r="A15" s="5" t="s">
        <v>16</v>
      </c>
      <c r="B15" s="14">
        <v>71.39</v>
      </c>
      <c r="C15" s="18">
        <v>65.400000000000006</v>
      </c>
      <c r="D15" s="21">
        <v>61.31</v>
      </c>
      <c r="E15" s="10">
        <v>77.19</v>
      </c>
      <c r="F15" s="24" t="s">
        <v>13</v>
      </c>
      <c r="G15" s="6"/>
      <c r="H15" s="6"/>
      <c r="I15" s="6"/>
      <c r="J15" s="6"/>
      <c r="K15" s="6"/>
    </row>
    <row r="16" spans="1:11" x14ac:dyDescent="0.35">
      <c r="A16" s="5" t="s">
        <v>17</v>
      </c>
      <c r="B16" s="14">
        <v>66.98</v>
      </c>
      <c r="C16" s="18">
        <v>62.17</v>
      </c>
      <c r="D16" s="21">
        <v>56.3</v>
      </c>
      <c r="E16" s="10">
        <v>73.84</v>
      </c>
      <c r="F16" s="24" t="s">
        <v>13</v>
      </c>
      <c r="G16" s="6"/>
      <c r="H16" s="6"/>
      <c r="I16" s="6"/>
      <c r="J16" s="6"/>
      <c r="K16" s="6"/>
    </row>
    <row r="17" spans="1:11" x14ac:dyDescent="0.35">
      <c r="A17" s="5" t="s">
        <v>18</v>
      </c>
      <c r="B17" s="14">
        <v>71.02</v>
      </c>
      <c r="C17" s="18">
        <v>64.84</v>
      </c>
      <c r="D17" s="21">
        <v>60.36</v>
      </c>
      <c r="E17" s="10">
        <v>76.62</v>
      </c>
      <c r="F17" s="24" t="s">
        <v>13</v>
      </c>
      <c r="G17" s="6"/>
      <c r="H17" s="6"/>
      <c r="I17" s="6"/>
      <c r="J17" s="6"/>
      <c r="K17" s="6"/>
    </row>
    <row r="18" spans="1:11" x14ac:dyDescent="0.35">
      <c r="A18" s="5" t="s">
        <v>19</v>
      </c>
      <c r="B18" s="14">
        <v>68.819999999999993</v>
      </c>
      <c r="C18" s="18">
        <v>56.67</v>
      </c>
      <c r="D18" s="21">
        <v>43.32</v>
      </c>
      <c r="E18" s="10">
        <v>65.42</v>
      </c>
      <c r="F18" s="24" t="s">
        <v>13</v>
      </c>
      <c r="G18" s="6"/>
      <c r="H18" s="6"/>
      <c r="I18" s="6"/>
      <c r="J18" s="6"/>
      <c r="K18" s="6"/>
    </row>
    <row r="19" spans="1:11" x14ac:dyDescent="0.35">
      <c r="A19" s="5" t="s">
        <v>20</v>
      </c>
      <c r="B19" s="14">
        <v>68.819999999999993</v>
      </c>
      <c r="C19" s="18">
        <v>56.67</v>
      </c>
      <c r="D19" s="21">
        <v>43.32</v>
      </c>
      <c r="E19" s="10">
        <v>65.42</v>
      </c>
      <c r="F19" s="24">
        <v>60.69</v>
      </c>
      <c r="G19" s="6"/>
      <c r="H19" s="6"/>
      <c r="I19" s="6"/>
      <c r="J19" s="6"/>
      <c r="K19" s="6"/>
    </row>
    <row r="20" spans="1:11" x14ac:dyDescent="0.35">
      <c r="A20" s="5" t="s">
        <v>21</v>
      </c>
      <c r="B20" s="14">
        <v>72.599999999999994</v>
      </c>
      <c r="C20" s="18">
        <v>58.54</v>
      </c>
      <c r="D20" s="21">
        <v>45.49</v>
      </c>
      <c r="E20" s="10">
        <v>67.319999999999993</v>
      </c>
      <c r="F20" s="24">
        <v>62.88</v>
      </c>
      <c r="G20" s="6"/>
      <c r="H20" s="6"/>
      <c r="I20" s="6"/>
      <c r="J20" s="6"/>
      <c r="K20" s="6"/>
    </row>
    <row r="21" spans="1:11" x14ac:dyDescent="0.35">
      <c r="A21" s="5" t="s">
        <v>22</v>
      </c>
      <c r="B21" s="14">
        <v>68.47</v>
      </c>
      <c r="C21" s="18">
        <v>56.14</v>
      </c>
      <c r="D21" s="21">
        <v>42.43</v>
      </c>
      <c r="E21" s="10">
        <v>64.87</v>
      </c>
      <c r="F21" s="24" t="s">
        <v>13</v>
      </c>
      <c r="G21" s="6"/>
      <c r="H21" s="6"/>
      <c r="I21" s="6"/>
      <c r="J21" s="6"/>
      <c r="K21" s="6"/>
    </row>
    <row r="22" spans="1:11" x14ac:dyDescent="0.35">
      <c r="A22" s="5" t="s">
        <v>23</v>
      </c>
      <c r="B22" s="14">
        <v>10.31</v>
      </c>
      <c r="C22" s="18">
        <v>5.8</v>
      </c>
      <c r="D22" s="21">
        <v>3.75</v>
      </c>
      <c r="E22" s="10">
        <v>7.22</v>
      </c>
      <c r="F22" s="24" t="s">
        <v>13</v>
      </c>
      <c r="G22" s="6"/>
      <c r="H22" s="6"/>
      <c r="I22" s="6"/>
      <c r="J22" s="6"/>
      <c r="K22" s="6"/>
    </row>
    <row r="23" spans="1:11" x14ac:dyDescent="0.35">
      <c r="A23" s="5" t="s">
        <v>24</v>
      </c>
      <c r="B23" s="14">
        <v>9.7100000000000009</v>
      </c>
      <c r="C23" s="18">
        <v>4.91</v>
      </c>
      <c r="D23" s="21">
        <v>2.5299999999999998</v>
      </c>
      <c r="E23" s="10">
        <v>6.05</v>
      </c>
      <c r="F23" s="24" t="s">
        <v>13</v>
      </c>
      <c r="G23" s="6"/>
      <c r="H23" s="6"/>
      <c r="I23" s="6"/>
      <c r="J23" s="6"/>
      <c r="K23" s="6"/>
    </row>
    <row r="24" spans="1:11" x14ac:dyDescent="0.35">
      <c r="A24" s="5" t="s">
        <v>25</v>
      </c>
      <c r="B24" s="14">
        <v>9.7100000000000009</v>
      </c>
      <c r="C24" s="18">
        <v>4.91</v>
      </c>
      <c r="D24" s="21">
        <v>2.5299999999999998</v>
      </c>
      <c r="E24" s="10">
        <v>6.05</v>
      </c>
      <c r="F24" s="24">
        <v>4.91</v>
      </c>
      <c r="G24" s="6"/>
      <c r="H24" s="6"/>
      <c r="I24" s="6"/>
      <c r="J24" s="6"/>
      <c r="K24" s="6"/>
    </row>
    <row r="25" spans="1:11" x14ac:dyDescent="0.35">
      <c r="A25" s="5" t="s">
        <v>26</v>
      </c>
      <c r="B25" s="14">
        <v>198.63</v>
      </c>
      <c r="C25" s="18">
        <v>180.96</v>
      </c>
      <c r="D25" s="21">
        <v>173.82</v>
      </c>
      <c r="E25" s="10">
        <v>169.42</v>
      </c>
      <c r="F25" s="24">
        <v>160.9</v>
      </c>
      <c r="G25" s="6"/>
      <c r="H25" s="6"/>
      <c r="I25" s="6"/>
      <c r="J25" s="6"/>
      <c r="K25" s="6"/>
    </row>
    <row r="26" spans="1:11" x14ac:dyDescent="0.35">
      <c r="A26" s="5" t="s">
        <v>27</v>
      </c>
      <c r="B26" s="14">
        <v>198.63</v>
      </c>
      <c r="C26" s="18">
        <v>180.96</v>
      </c>
      <c r="D26" s="21">
        <v>173.82</v>
      </c>
      <c r="E26" s="10">
        <v>169.42</v>
      </c>
      <c r="F26" s="24">
        <v>160.9</v>
      </c>
      <c r="G26" s="6"/>
      <c r="H26" s="6"/>
      <c r="I26" s="6"/>
      <c r="J26" s="6"/>
      <c r="K26" s="6"/>
    </row>
    <row r="27" spans="1:11" ht="15" thickBot="1" x14ac:dyDescent="0.4">
      <c r="A27" s="5" t="s">
        <v>28</v>
      </c>
      <c r="B27" s="14">
        <v>10.31</v>
      </c>
      <c r="C27" s="18">
        <v>5.8</v>
      </c>
      <c r="D27" s="21">
        <v>3.75</v>
      </c>
      <c r="E27" s="10">
        <v>7.22</v>
      </c>
      <c r="F27" s="24">
        <v>6.17</v>
      </c>
      <c r="G27" s="6"/>
      <c r="H27" s="6"/>
      <c r="I27" s="6"/>
      <c r="J27" s="6"/>
      <c r="K27" s="6"/>
    </row>
    <row r="28" spans="1:11" ht="16.75" customHeight="1" x14ac:dyDescent="0.35">
      <c r="A28" s="25" t="s">
        <v>29</v>
      </c>
      <c r="B28" s="15"/>
      <c r="C28" s="16"/>
      <c r="D28" s="19"/>
      <c r="E28" s="8"/>
      <c r="F28" s="22"/>
      <c r="G28" s="6"/>
      <c r="H28" s="6"/>
      <c r="I28" s="6"/>
      <c r="J28" s="6"/>
      <c r="K28" s="6"/>
    </row>
    <row r="29" spans="1:11" x14ac:dyDescent="0.35">
      <c r="A29" s="5" t="s">
        <v>30</v>
      </c>
      <c r="B29" s="14">
        <v>3.01</v>
      </c>
      <c r="C29" s="18">
        <v>1.86</v>
      </c>
      <c r="D29" s="21">
        <v>1.52</v>
      </c>
      <c r="E29" s="10">
        <v>5.7</v>
      </c>
      <c r="F29" s="24">
        <v>0.63</v>
      </c>
      <c r="G29" s="6"/>
      <c r="H29" s="6"/>
      <c r="I29" s="6"/>
      <c r="J29" s="6"/>
      <c r="K29" s="6"/>
    </row>
    <row r="30" spans="1:11" x14ac:dyDescent="0.35">
      <c r="A30" s="5" t="s">
        <v>31</v>
      </c>
      <c r="B30" s="14">
        <v>2.87</v>
      </c>
      <c r="C30" s="18">
        <v>1.68</v>
      </c>
      <c r="D30" s="21">
        <v>1.52</v>
      </c>
      <c r="E30" s="10">
        <v>5.7</v>
      </c>
      <c r="F30" s="24">
        <v>0.63</v>
      </c>
      <c r="G30" s="6"/>
      <c r="H30" s="6"/>
      <c r="I30" s="6"/>
      <c r="J30" s="6"/>
      <c r="K30" s="6"/>
    </row>
    <row r="31" spans="1:11" x14ac:dyDescent="0.35">
      <c r="A31" s="5" t="s">
        <v>32</v>
      </c>
      <c r="B31" s="14" t="s">
        <v>13</v>
      </c>
      <c r="C31" s="18" t="s">
        <v>13</v>
      </c>
      <c r="D31" s="21" t="s">
        <v>13</v>
      </c>
      <c r="E31" s="10" t="s">
        <v>13</v>
      </c>
      <c r="F31" s="24" t="s">
        <v>13</v>
      </c>
      <c r="G31" s="6"/>
      <c r="H31" s="6"/>
      <c r="I31" s="6"/>
      <c r="J31" s="6"/>
      <c r="K31" s="6"/>
    </row>
    <row r="32" spans="1:11" ht="15" thickBot="1" x14ac:dyDescent="0.4">
      <c r="A32" s="5" t="s">
        <v>33</v>
      </c>
      <c r="B32" s="14" t="s">
        <v>13</v>
      </c>
      <c r="C32" s="18" t="s">
        <v>13</v>
      </c>
      <c r="D32" s="21" t="s">
        <v>13</v>
      </c>
      <c r="E32" s="10" t="s">
        <v>13</v>
      </c>
      <c r="F32" s="24" t="s">
        <v>13</v>
      </c>
      <c r="G32" s="6"/>
      <c r="H32" s="6"/>
      <c r="I32" s="6"/>
      <c r="J32" s="6"/>
      <c r="K32" s="6"/>
    </row>
    <row r="33" spans="1:11" x14ac:dyDescent="0.35">
      <c r="A33" s="25" t="s">
        <v>34</v>
      </c>
      <c r="B33" s="15"/>
      <c r="C33" s="16"/>
      <c r="D33" s="19"/>
      <c r="E33" s="8"/>
      <c r="F33" s="22"/>
      <c r="G33" s="6"/>
      <c r="H33" s="6"/>
      <c r="I33" s="6"/>
      <c r="J33" s="6"/>
      <c r="K33" s="6"/>
    </row>
    <row r="34" spans="1:11" x14ac:dyDescent="0.35">
      <c r="A34" s="5" t="s">
        <v>35</v>
      </c>
      <c r="B34" s="14" t="s">
        <v>13</v>
      </c>
      <c r="C34" s="18" t="s">
        <v>13</v>
      </c>
      <c r="D34" s="21" t="s">
        <v>13</v>
      </c>
      <c r="E34" s="10" t="s">
        <v>13</v>
      </c>
      <c r="F34" s="24" t="s">
        <v>13</v>
      </c>
      <c r="G34" s="6"/>
      <c r="H34" s="6"/>
      <c r="I34" s="6"/>
      <c r="J34" s="6"/>
      <c r="K34" s="6"/>
    </row>
    <row r="35" spans="1:11" x14ac:dyDescent="0.35">
      <c r="A35" s="5" t="s">
        <v>36</v>
      </c>
      <c r="B35" s="14" t="s">
        <v>13</v>
      </c>
      <c r="C35" s="18" t="s">
        <v>13</v>
      </c>
      <c r="D35" s="21" t="s">
        <v>13</v>
      </c>
      <c r="E35" s="10" t="s">
        <v>13</v>
      </c>
      <c r="F35" s="24" t="s">
        <v>13</v>
      </c>
      <c r="G35" s="6"/>
      <c r="H35" s="6"/>
      <c r="I35" s="6"/>
      <c r="J35" s="6"/>
      <c r="K35" s="6"/>
    </row>
    <row r="36" spans="1:11" x14ac:dyDescent="0.35">
      <c r="A36" s="5" t="s">
        <v>37</v>
      </c>
      <c r="B36" s="14" t="s">
        <v>13</v>
      </c>
      <c r="C36" s="18" t="s">
        <v>13</v>
      </c>
      <c r="D36" s="21" t="s">
        <v>13</v>
      </c>
      <c r="E36" s="10" t="s">
        <v>13</v>
      </c>
      <c r="F36" s="24" t="s">
        <v>13</v>
      </c>
      <c r="G36" s="6"/>
      <c r="H36" s="6"/>
      <c r="I36" s="6"/>
      <c r="J36" s="6"/>
      <c r="K36" s="6"/>
    </row>
    <row r="37" spans="1:11" ht="15" thickBot="1" x14ac:dyDescent="0.4">
      <c r="A37" s="5" t="s">
        <v>38</v>
      </c>
      <c r="B37" s="14" t="s">
        <v>13</v>
      </c>
      <c r="C37" s="18" t="s">
        <v>13</v>
      </c>
      <c r="D37" s="21" t="s">
        <v>13</v>
      </c>
      <c r="E37" s="10" t="s">
        <v>13</v>
      </c>
      <c r="F37" s="24" t="s">
        <v>13</v>
      </c>
      <c r="G37" s="6"/>
      <c r="H37" s="6"/>
      <c r="I37" s="6"/>
      <c r="J37" s="6"/>
      <c r="K37" s="6"/>
    </row>
    <row r="38" spans="1:11" ht="16.75" customHeight="1" x14ac:dyDescent="0.35">
      <c r="A38" s="25" t="s">
        <v>39</v>
      </c>
      <c r="B38" s="15"/>
      <c r="C38" s="16"/>
      <c r="D38" s="19"/>
      <c r="E38" s="8"/>
      <c r="F38" s="22"/>
      <c r="G38" s="6"/>
      <c r="H38" s="6"/>
      <c r="I38" s="6"/>
      <c r="J38" s="6"/>
      <c r="K38" s="6"/>
    </row>
    <row r="39" spans="1:11" x14ac:dyDescent="0.35">
      <c r="A39" s="5" t="s">
        <v>40</v>
      </c>
      <c r="B39" s="14" t="s">
        <v>13</v>
      </c>
      <c r="C39" s="18" t="s">
        <v>13</v>
      </c>
      <c r="D39" s="21" t="s">
        <v>13</v>
      </c>
      <c r="E39" s="10" t="s">
        <v>13</v>
      </c>
      <c r="F39" s="24" t="s">
        <v>13</v>
      </c>
      <c r="G39" s="6"/>
      <c r="H39" s="6"/>
      <c r="I39" s="6"/>
      <c r="J39" s="6"/>
      <c r="K39" s="6"/>
    </row>
    <row r="40" spans="1:11" x14ac:dyDescent="0.35">
      <c r="A40" s="5" t="s">
        <v>41</v>
      </c>
      <c r="B40" s="14">
        <v>199.08</v>
      </c>
      <c r="C40" s="18">
        <v>105.4</v>
      </c>
      <c r="D40" s="21">
        <v>34.9</v>
      </c>
      <c r="E40" s="10">
        <v>40.619999999999997</v>
      </c>
      <c r="F40" s="24">
        <v>90.2</v>
      </c>
      <c r="G40" s="6"/>
      <c r="H40" s="6"/>
      <c r="I40" s="6"/>
      <c r="J40" s="6"/>
      <c r="K40" s="6"/>
    </row>
    <row r="41" spans="1:11" x14ac:dyDescent="0.35">
      <c r="A41" s="5" t="s">
        <v>42</v>
      </c>
      <c r="B41" s="14" t="s">
        <v>13</v>
      </c>
      <c r="C41" s="18" t="s">
        <v>13</v>
      </c>
      <c r="D41" s="21" t="s">
        <v>13</v>
      </c>
      <c r="E41" s="10" t="s">
        <v>13</v>
      </c>
      <c r="F41" s="24" t="s">
        <v>13</v>
      </c>
      <c r="G41" s="6"/>
      <c r="H41" s="6"/>
      <c r="I41" s="6"/>
      <c r="J41" s="6"/>
      <c r="K41" s="6"/>
    </row>
    <row r="42" spans="1:11" x14ac:dyDescent="0.35">
      <c r="A42" s="5" t="s">
        <v>43</v>
      </c>
      <c r="B42" s="14">
        <v>1.19</v>
      </c>
      <c r="C42" s="18">
        <v>0.68</v>
      </c>
      <c r="D42" s="21">
        <v>0.44</v>
      </c>
      <c r="E42" s="10">
        <v>0.68</v>
      </c>
      <c r="F42" s="24" t="s">
        <v>13</v>
      </c>
      <c r="G42" s="6"/>
      <c r="H42" s="6"/>
      <c r="I42" s="6"/>
      <c r="J42" s="6"/>
      <c r="K42" s="6"/>
    </row>
    <row r="43" spans="1:11" x14ac:dyDescent="0.35">
      <c r="A43" s="5" t="s">
        <v>44</v>
      </c>
      <c r="B43" s="14">
        <v>0.13</v>
      </c>
      <c r="C43" s="18">
        <v>0.08</v>
      </c>
      <c r="D43" s="21">
        <v>0.06</v>
      </c>
      <c r="E43" s="10">
        <v>0.09</v>
      </c>
      <c r="F43" s="24" t="s">
        <v>13</v>
      </c>
      <c r="G43" s="6"/>
      <c r="H43" s="6"/>
      <c r="I43" s="6"/>
      <c r="J43" s="6"/>
      <c r="K43" s="6"/>
    </row>
    <row r="44" spans="1:11" x14ac:dyDescent="0.35">
      <c r="A44" s="89" t="s">
        <v>45</v>
      </c>
      <c r="B44" s="14">
        <v>0.14000000000000001</v>
      </c>
      <c r="C44" s="18">
        <v>0.09</v>
      </c>
      <c r="D44" s="21">
        <v>0.06</v>
      </c>
      <c r="E44" s="10">
        <v>0.09</v>
      </c>
      <c r="F44" s="24">
        <v>0.08</v>
      </c>
      <c r="G44" s="6"/>
      <c r="H44" s="6"/>
      <c r="I44" s="6"/>
      <c r="J44" s="6"/>
      <c r="K44" s="6"/>
    </row>
    <row r="45" spans="1:11" x14ac:dyDescent="0.35">
      <c r="A45" s="5"/>
      <c r="B45" s="14"/>
      <c r="C45" s="18"/>
      <c r="D45" s="21"/>
      <c r="E45" s="10"/>
      <c r="F45" s="24"/>
      <c r="G45" s="6"/>
      <c r="H45" s="6"/>
      <c r="I45" s="6"/>
      <c r="J45" s="6"/>
      <c r="K45" s="6"/>
    </row>
    <row r="46" spans="1:11" x14ac:dyDescent="0.35">
      <c r="A46" s="5" t="s">
        <v>46</v>
      </c>
      <c r="B46" s="14" t="s">
        <v>13</v>
      </c>
      <c r="C46" s="18" t="s">
        <v>13</v>
      </c>
      <c r="D46" s="21" t="s">
        <v>13</v>
      </c>
      <c r="E46" s="10" t="s">
        <v>13</v>
      </c>
      <c r="F46" s="24" t="s">
        <v>13</v>
      </c>
      <c r="G46" s="6"/>
      <c r="H46" s="6"/>
      <c r="I46" s="6"/>
      <c r="J46" s="6"/>
      <c r="K46" s="6"/>
    </row>
    <row r="47" spans="1:11" x14ac:dyDescent="0.35">
      <c r="A47" s="5" t="s">
        <v>47</v>
      </c>
      <c r="B47" s="14" t="s">
        <v>13</v>
      </c>
      <c r="C47" s="18" t="s">
        <v>13</v>
      </c>
      <c r="D47" s="21" t="s">
        <v>13</v>
      </c>
      <c r="E47" s="10" t="s">
        <v>13</v>
      </c>
      <c r="F47" s="24" t="s">
        <v>13</v>
      </c>
      <c r="G47" s="6"/>
      <c r="H47" s="6"/>
      <c r="I47" s="6"/>
      <c r="J47" s="6"/>
      <c r="K47" s="6"/>
    </row>
    <row r="48" spans="1:11" ht="15" thickBot="1" x14ac:dyDescent="0.4">
      <c r="A48" s="5" t="s">
        <v>48</v>
      </c>
      <c r="B48" s="14">
        <v>24.49</v>
      </c>
      <c r="C48" s="18">
        <v>-46.17</v>
      </c>
      <c r="D48" s="21">
        <v>-0.95</v>
      </c>
      <c r="E48" s="10">
        <v>340.29</v>
      </c>
      <c r="F48" s="24">
        <v>-53.33</v>
      </c>
      <c r="G48" s="6"/>
      <c r="H48" s="6"/>
      <c r="I48" s="6"/>
      <c r="J48" s="6"/>
      <c r="K48" s="6"/>
    </row>
    <row r="49" spans="1:11" ht="16.75" customHeight="1" x14ac:dyDescent="0.35">
      <c r="A49" s="25" t="s">
        <v>49</v>
      </c>
      <c r="B49" s="15"/>
      <c r="C49" s="16"/>
      <c r="D49" s="19"/>
      <c r="E49" s="8"/>
      <c r="F49" s="22"/>
      <c r="G49" s="6"/>
      <c r="H49" s="6"/>
      <c r="I49" s="6"/>
      <c r="J49" s="6"/>
      <c r="K49" s="6"/>
    </row>
    <row r="50" spans="1:11" x14ac:dyDescent="0.35">
      <c r="A50" s="5" t="s">
        <v>50</v>
      </c>
      <c r="B50" s="14" t="s">
        <v>13</v>
      </c>
      <c r="C50" s="18" t="s">
        <v>13</v>
      </c>
      <c r="D50" s="21" t="s">
        <v>13</v>
      </c>
      <c r="E50" s="10" t="s">
        <v>13</v>
      </c>
      <c r="F50" s="24" t="s">
        <v>13</v>
      </c>
      <c r="G50" s="6"/>
      <c r="H50" s="6"/>
      <c r="I50" s="6"/>
      <c r="J50" s="6"/>
      <c r="K50" s="6"/>
    </row>
    <row r="51" spans="1:11" x14ac:dyDescent="0.35">
      <c r="A51" s="5" t="s">
        <v>51</v>
      </c>
      <c r="B51" s="14" t="s">
        <v>13</v>
      </c>
      <c r="C51" s="18" t="s">
        <v>13</v>
      </c>
      <c r="D51" s="21" t="s">
        <v>13</v>
      </c>
      <c r="E51" s="10" t="s">
        <v>13</v>
      </c>
      <c r="F51" s="24" t="s">
        <v>13</v>
      </c>
      <c r="G51" s="6"/>
      <c r="H51" s="6"/>
      <c r="I51" s="6"/>
      <c r="J51" s="6"/>
      <c r="K51" s="6"/>
    </row>
    <row r="52" spans="1:11" x14ac:dyDescent="0.35">
      <c r="A52" s="5" t="s">
        <v>52</v>
      </c>
      <c r="B52" s="14" t="s">
        <v>13</v>
      </c>
      <c r="C52" s="18" t="s">
        <v>13</v>
      </c>
      <c r="D52" s="21" t="s">
        <v>13</v>
      </c>
      <c r="E52" s="10" t="s">
        <v>13</v>
      </c>
      <c r="F52" s="24" t="s">
        <v>13</v>
      </c>
      <c r="G52" s="6"/>
      <c r="H52" s="6"/>
      <c r="I52" s="6"/>
      <c r="J52" s="6"/>
      <c r="K52" s="6"/>
    </row>
    <row r="53" spans="1:11" ht="15" thickBot="1" x14ac:dyDescent="0.4">
      <c r="A53" s="5" t="s">
        <v>53</v>
      </c>
      <c r="B53" s="14" t="s">
        <v>13</v>
      </c>
      <c r="C53" s="18" t="s">
        <v>13</v>
      </c>
      <c r="D53" s="21" t="s">
        <v>13</v>
      </c>
      <c r="E53" s="10" t="s">
        <v>13</v>
      </c>
      <c r="F53" s="24" t="s">
        <v>13</v>
      </c>
      <c r="G53" s="6"/>
      <c r="H53" s="6"/>
      <c r="I53" s="6"/>
      <c r="J53" s="6"/>
      <c r="K53" s="6"/>
    </row>
    <row r="54" spans="1:11" ht="16.75" customHeight="1" x14ac:dyDescent="0.35">
      <c r="A54" s="25" t="s">
        <v>54</v>
      </c>
      <c r="B54" s="15"/>
      <c r="C54" s="16"/>
      <c r="D54" s="19"/>
      <c r="E54" s="8"/>
      <c r="F54" s="22"/>
      <c r="G54" s="6"/>
      <c r="H54" s="6"/>
      <c r="I54" s="6"/>
      <c r="J54" s="6"/>
      <c r="K54" s="6"/>
    </row>
    <row r="55" spans="1:11" x14ac:dyDescent="0.35">
      <c r="A55" s="5" t="s">
        <v>55</v>
      </c>
      <c r="B55" s="14">
        <v>9.06</v>
      </c>
      <c r="C55" s="18">
        <v>19.66</v>
      </c>
      <c r="D55" s="21" t="s">
        <v>13</v>
      </c>
      <c r="E55" s="10">
        <v>17.07</v>
      </c>
      <c r="F55" s="24">
        <v>22.11</v>
      </c>
      <c r="G55" s="6"/>
      <c r="H55" s="6"/>
      <c r="I55" s="6"/>
      <c r="J55" s="6"/>
      <c r="K55" s="6"/>
    </row>
    <row r="56" spans="1:11" x14ac:dyDescent="0.35">
      <c r="A56" s="5" t="s">
        <v>56</v>
      </c>
      <c r="B56" s="14">
        <v>9.02</v>
      </c>
      <c r="C56" s="18">
        <v>19.47</v>
      </c>
      <c r="D56" s="21" t="s">
        <v>13</v>
      </c>
      <c r="E56" s="10">
        <v>16.920000000000002</v>
      </c>
      <c r="F56" s="24">
        <v>21.67</v>
      </c>
      <c r="G56" s="6"/>
      <c r="H56" s="6"/>
      <c r="I56" s="6"/>
      <c r="J56" s="6"/>
      <c r="K56" s="6"/>
    </row>
    <row r="57" spans="1:11" x14ac:dyDescent="0.35">
      <c r="A57" s="5" t="s">
        <v>57</v>
      </c>
      <c r="B57" s="14">
        <v>90.94</v>
      </c>
      <c r="C57" s="18">
        <v>80.34</v>
      </c>
      <c r="D57" s="21">
        <v>100</v>
      </c>
      <c r="E57" s="10">
        <v>82.93</v>
      </c>
      <c r="F57" s="24">
        <v>77.89</v>
      </c>
      <c r="G57" s="6"/>
      <c r="H57" s="6"/>
      <c r="I57" s="6"/>
      <c r="J57" s="6"/>
      <c r="K57" s="6"/>
    </row>
    <row r="58" spans="1:11" x14ac:dyDescent="0.35">
      <c r="A58" s="5" t="s">
        <v>58</v>
      </c>
      <c r="B58" s="14">
        <v>90.98</v>
      </c>
      <c r="C58" s="18">
        <v>80.53</v>
      </c>
      <c r="D58" s="21">
        <v>100</v>
      </c>
      <c r="E58" s="10">
        <v>83.08</v>
      </c>
      <c r="F58" s="24">
        <v>78.33</v>
      </c>
      <c r="G58" s="6"/>
      <c r="H58" s="6"/>
      <c r="I58" s="6"/>
      <c r="J58" s="6"/>
      <c r="K58" s="6"/>
    </row>
    <row r="59" spans="1:11" x14ac:dyDescent="0.35">
      <c r="A59" s="5" t="s">
        <v>59</v>
      </c>
      <c r="B59" s="14" t="s">
        <v>13</v>
      </c>
      <c r="C59" s="18" t="s">
        <v>13</v>
      </c>
      <c r="D59" s="21" t="s">
        <v>13</v>
      </c>
      <c r="E59" s="10" t="s">
        <v>13</v>
      </c>
      <c r="F59" s="24" t="s">
        <v>13</v>
      </c>
      <c r="G59" s="6"/>
      <c r="H59" s="6"/>
      <c r="I59" s="6"/>
      <c r="J59" s="6"/>
      <c r="K59" s="6"/>
    </row>
  </sheetData>
  <mergeCells count="2">
    <mergeCell ref="A3:K3"/>
    <mergeCell ref="A4:K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0C3F5-DC88-4E72-AC37-53A90311ADD5}">
  <dimension ref="A1:R51"/>
  <sheetViews>
    <sheetView topLeftCell="A23" zoomScale="117" workbookViewId="0">
      <selection activeCell="B33" sqref="B33"/>
    </sheetView>
  </sheetViews>
  <sheetFormatPr defaultRowHeight="14.5" x14ac:dyDescent="0.35"/>
  <cols>
    <col min="1" max="1" width="17.36328125" bestFit="1" customWidth="1"/>
    <col min="2" max="2" width="34.7265625" bestFit="1" customWidth="1"/>
    <col min="3" max="3" width="17" customWidth="1"/>
    <col min="4" max="5" width="10.453125" bestFit="1" customWidth="1"/>
    <col min="6" max="6" width="11.453125" bestFit="1" customWidth="1"/>
    <col min="7" max="7" width="10.453125" bestFit="1" customWidth="1"/>
    <col min="13" max="13" width="25.1796875" customWidth="1"/>
  </cols>
  <sheetData>
    <row r="1" spans="2:12" x14ac:dyDescent="0.35">
      <c r="B1" s="33" t="s">
        <v>115</v>
      </c>
      <c r="C1" s="28" t="s">
        <v>1</v>
      </c>
    </row>
    <row r="2" spans="2:12" x14ac:dyDescent="0.35">
      <c r="B2" s="46"/>
      <c r="C2" s="40" t="s">
        <v>6</v>
      </c>
      <c r="D2" s="40" t="s">
        <v>5</v>
      </c>
      <c r="E2" s="40" t="s">
        <v>4</v>
      </c>
      <c r="F2" s="40" t="s">
        <v>3</v>
      </c>
      <c r="G2" s="40" t="s">
        <v>2</v>
      </c>
    </row>
    <row r="3" spans="2:12" x14ac:dyDescent="0.35">
      <c r="B3" s="40" t="s">
        <v>83</v>
      </c>
      <c r="C3" s="38"/>
      <c r="D3" s="38"/>
      <c r="E3" s="38"/>
      <c r="F3" s="38"/>
      <c r="G3" s="38"/>
      <c r="I3" s="30"/>
      <c r="J3" s="31"/>
    </row>
    <row r="4" spans="2:12" x14ac:dyDescent="0.35">
      <c r="B4" s="38" t="s">
        <v>60</v>
      </c>
      <c r="C4" s="38">
        <v>200.24</v>
      </c>
      <c r="D4" s="38">
        <v>242.32</v>
      </c>
      <c r="E4" s="38">
        <v>153.9</v>
      </c>
      <c r="F4" s="41">
        <v>241.9</v>
      </c>
      <c r="G4" s="41">
        <v>423.05</v>
      </c>
      <c r="H4" s="32"/>
      <c r="I4" s="30" t="s">
        <v>93</v>
      </c>
      <c r="J4" s="31"/>
      <c r="L4" s="30"/>
    </row>
    <row r="5" spans="2:12" x14ac:dyDescent="0.35">
      <c r="B5" s="44" t="s">
        <v>61</v>
      </c>
      <c r="C5" s="44">
        <v>200.24</v>
      </c>
      <c r="D5" s="44">
        <v>242.32</v>
      </c>
      <c r="E5" s="44">
        <v>153.9</v>
      </c>
      <c r="F5" s="44">
        <v>241.9</v>
      </c>
      <c r="G5" s="45">
        <v>423.05</v>
      </c>
      <c r="H5" s="31"/>
      <c r="I5" s="29">
        <f>((G5/C5)^(1/(5-1))-1)*100</f>
        <v>20.56193665903654</v>
      </c>
      <c r="L5" s="31"/>
    </row>
    <row r="6" spans="2:12" x14ac:dyDescent="0.35">
      <c r="B6" s="38" t="s">
        <v>62</v>
      </c>
      <c r="C6" s="38">
        <v>11.42</v>
      </c>
      <c r="D6" s="38">
        <v>9.1300000000000008</v>
      </c>
      <c r="E6" s="38">
        <v>11.1</v>
      </c>
      <c r="F6" s="38">
        <v>10.1</v>
      </c>
      <c r="G6" s="38">
        <v>24.24</v>
      </c>
      <c r="I6" s="30"/>
      <c r="J6" s="31"/>
    </row>
    <row r="7" spans="2:12" x14ac:dyDescent="0.35">
      <c r="B7" s="40" t="s">
        <v>63</v>
      </c>
      <c r="C7" s="41">
        <v>211.66</v>
      </c>
      <c r="D7" s="41">
        <v>251.45</v>
      </c>
      <c r="E7" s="41">
        <v>165</v>
      </c>
      <c r="F7" s="41">
        <v>252</v>
      </c>
      <c r="G7" s="41">
        <v>447.29</v>
      </c>
      <c r="L7" s="30" t="s">
        <v>90</v>
      </c>
    </row>
    <row r="8" spans="2:12" x14ac:dyDescent="0.35">
      <c r="B8" s="40" t="s">
        <v>64</v>
      </c>
      <c r="C8" s="39"/>
      <c r="D8" s="39"/>
      <c r="E8" s="39"/>
      <c r="F8" s="39"/>
      <c r="G8" s="39"/>
      <c r="L8" s="31"/>
    </row>
    <row r="9" spans="2:12" x14ac:dyDescent="0.35">
      <c r="B9" s="38" t="s">
        <v>65</v>
      </c>
      <c r="C9" s="41">
        <v>16.63</v>
      </c>
      <c r="D9" s="41">
        <v>17.05</v>
      </c>
      <c r="E9" s="41">
        <v>20.350000000000001</v>
      </c>
      <c r="F9" s="41">
        <v>26.91</v>
      </c>
      <c r="G9" s="41">
        <v>53.53</v>
      </c>
      <c r="I9" s="30"/>
      <c r="J9" s="31"/>
      <c r="K9" s="31"/>
      <c r="L9" s="30" t="s">
        <v>91</v>
      </c>
    </row>
    <row r="10" spans="2:12" x14ac:dyDescent="0.35">
      <c r="B10" s="38" t="s">
        <v>66</v>
      </c>
      <c r="C10" s="41">
        <v>34.39</v>
      </c>
      <c r="D10" s="41">
        <v>38.21</v>
      </c>
      <c r="E10" s="41">
        <v>39.19</v>
      </c>
      <c r="F10" s="41">
        <v>56.78</v>
      </c>
      <c r="G10" s="41">
        <v>67.489999999999995</v>
      </c>
      <c r="I10" s="31"/>
      <c r="J10" s="31"/>
      <c r="K10" s="31"/>
      <c r="L10" s="30"/>
    </row>
    <row r="11" spans="2:12" x14ac:dyDescent="0.35">
      <c r="B11" s="40" t="s">
        <v>67</v>
      </c>
      <c r="C11" s="39">
        <v>51.02</v>
      </c>
      <c r="D11" s="39">
        <v>55.26</v>
      </c>
      <c r="E11" s="39">
        <v>59.54</v>
      </c>
      <c r="F11" s="39">
        <v>83.69</v>
      </c>
      <c r="G11" s="39">
        <v>121.02</v>
      </c>
      <c r="I11" s="30"/>
      <c r="J11" s="31"/>
      <c r="K11" s="31"/>
    </row>
    <row r="12" spans="2:12" x14ac:dyDescent="0.35">
      <c r="B12" s="36"/>
      <c r="C12" s="36"/>
      <c r="D12" s="37"/>
      <c r="E12" s="37"/>
      <c r="F12" s="37"/>
      <c r="G12" s="37"/>
      <c r="L12" s="31"/>
    </row>
    <row r="13" spans="2:12" x14ac:dyDescent="0.35">
      <c r="B13" s="38" t="s">
        <v>68</v>
      </c>
      <c r="C13" s="41">
        <v>149.22</v>
      </c>
      <c r="D13" s="41">
        <v>187.06</v>
      </c>
      <c r="E13" s="41">
        <v>94.36</v>
      </c>
      <c r="F13" s="41">
        <v>158.21</v>
      </c>
      <c r="G13" s="41">
        <v>302.02999999999997</v>
      </c>
    </row>
    <row r="14" spans="2:12" x14ac:dyDescent="0.35">
      <c r="B14" s="38" t="s">
        <v>69</v>
      </c>
      <c r="C14" s="38">
        <v>160.63999999999999</v>
      </c>
      <c r="D14" s="38">
        <v>196.19</v>
      </c>
      <c r="E14" s="38">
        <v>105.46</v>
      </c>
      <c r="F14" s="38">
        <v>168.31</v>
      </c>
      <c r="G14" s="38">
        <v>326.27</v>
      </c>
    </row>
    <row r="15" spans="2:12" x14ac:dyDescent="0.35">
      <c r="B15" s="38" t="s">
        <v>70</v>
      </c>
      <c r="C15" s="38">
        <v>160.63999999999999</v>
      </c>
      <c r="D15" s="38">
        <v>196.19</v>
      </c>
      <c r="E15" s="38">
        <v>105.46</v>
      </c>
      <c r="F15" s="38">
        <v>168.31</v>
      </c>
      <c r="G15" s="38">
        <v>326.27</v>
      </c>
    </row>
    <row r="16" spans="2:12" x14ac:dyDescent="0.35">
      <c r="B16" s="38" t="s">
        <v>71</v>
      </c>
      <c r="C16" s="38">
        <v>2.54</v>
      </c>
      <c r="D16" s="38">
        <v>1.38</v>
      </c>
      <c r="E16" s="38">
        <v>1.46</v>
      </c>
      <c r="F16" s="38">
        <v>1.36</v>
      </c>
      <c r="G16" s="38">
        <v>1.55</v>
      </c>
    </row>
    <row r="17" spans="2:13" x14ac:dyDescent="0.35">
      <c r="B17" s="34" t="s">
        <v>72</v>
      </c>
      <c r="C17" s="34">
        <v>158.1</v>
      </c>
      <c r="D17" s="34">
        <v>194.81</v>
      </c>
      <c r="E17" s="35">
        <v>104</v>
      </c>
      <c r="F17" s="35">
        <v>166.95</v>
      </c>
      <c r="G17" s="35">
        <v>324.72000000000003</v>
      </c>
    </row>
    <row r="18" spans="2:13" x14ac:dyDescent="0.35">
      <c r="B18" s="40" t="s">
        <v>73</v>
      </c>
      <c r="C18" s="38">
        <v>158.1</v>
      </c>
      <c r="D18" s="38">
        <v>194.81</v>
      </c>
      <c r="E18" s="38">
        <v>104</v>
      </c>
      <c r="F18" s="38">
        <v>166.95</v>
      </c>
      <c r="G18" s="38">
        <v>324.72000000000003</v>
      </c>
    </row>
    <row r="19" spans="2:13" x14ac:dyDescent="0.35">
      <c r="B19" s="38" t="s">
        <v>74</v>
      </c>
      <c r="C19" s="38">
        <v>32.17</v>
      </c>
      <c r="D19" s="38">
        <v>31.68</v>
      </c>
      <c r="E19" s="38">
        <v>33.979999999999997</v>
      </c>
      <c r="F19" s="38">
        <v>25.59</v>
      </c>
      <c r="G19" s="38">
        <v>18.82</v>
      </c>
      <c r="I19" s="28" t="s">
        <v>93</v>
      </c>
    </row>
    <row r="20" spans="2:13" x14ac:dyDescent="0.35">
      <c r="B20" s="44" t="s">
        <v>75</v>
      </c>
      <c r="C20" s="44">
        <v>125.93</v>
      </c>
      <c r="D20" s="44">
        <v>163.13</v>
      </c>
      <c r="E20" s="44">
        <v>70.02</v>
      </c>
      <c r="F20" s="45">
        <v>141.62</v>
      </c>
      <c r="G20" s="44">
        <v>307.17</v>
      </c>
      <c r="I20" s="29">
        <f>((G20/C20)^(1/(5-1))-1)*100</f>
        <v>24.971907469116751</v>
      </c>
    </row>
    <row r="21" spans="2:13" x14ac:dyDescent="0.35">
      <c r="B21" s="38" t="s">
        <v>76</v>
      </c>
      <c r="C21" s="38">
        <v>51.02</v>
      </c>
      <c r="D21" s="38">
        <v>55.26</v>
      </c>
      <c r="E21" s="38">
        <v>59.54</v>
      </c>
      <c r="F21" s="38">
        <v>83.69</v>
      </c>
      <c r="G21" s="38">
        <v>121.02</v>
      </c>
    </row>
    <row r="22" spans="2:13" x14ac:dyDescent="0.35">
      <c r="B22" s="38" t="s">
        <v>77</v>
      </c>
      <c r="C22" s="38">
        <v>27.85</v>
      </c>
      <c r="D22" s="38">
        <v>27.85</v>
      </c>
      <c r="E22" s="38">
        <v>0</v>
      </c>
      <c r="F22" s="38">
        <v>27.85</v>
      </c>
      <c r="G22" s="38">
        <v>27.85</v>
      </c>
    </row>
    <row r="23" spans="2:13" x14ac:dyDescent="0.35">
      <c r="B23" s="42" t="s">
        <v>78</v>
      </c>
      <c r="C23" s="38"/>
      <c r="D23" s="38"/>
      <c r="E23" s="38"/>
      <c r="F23" s="38"/>
      <c r="G23" s="38"/>
    </row>
    <row r="24" spans="2:13" x14ac:dyDescent="0.35">
      <c r="B24" s="42" t="s">
        <v>79</v>
      </c>
      <c r="C24" s="41">
        <v>1591.25</v>
      </c>
      <c r="D24" s="41">
        <v>1591.31</v>
      </c>
      <c r="E24" s="41">
        <v>1591.32</v>
      </c>
      <c r="F24" s="41">
        <v>1591.35</v>
      </c>
      <c r="G24" s="41">
        <v>1591.36</v>
      </c>
    </row>
    <row r="25" spans="2:13" x14ac:dyDescent="0.35">
      <c r="B25" s="42" t="s">
        <v>80</v>
      </c>
      <c r="C25" s="38">
        <v>7.91</v>
      </c>
      <c r="D25" s="38">
        <v>10.25</v>
      </c>
      <c r="E25" s="38">
        <v>4.4000000000000004</v>
      </c>
      <c r="F25" s="38">
        <v>8.9</v>
      </c>
      <c r="G25" s="38">
        <v>19.3</v>
      </c>
    </row>
    <row r="26" spans="2:13" x14ac:dyDescent="0.35">
      <c r="B26" s="43" t="s">
        <v>81</v>
      </c>
      <c r="C26" s="38">
        <v>35</v>
      </c>
      <c r="D26" s="38">
        <v>35</v>
      </c>
      <c r="E26" s="38">
        <v>35</v>
      </c>
      <c r="F26" s="38">
        <v>35</v>
      </c>
      <c r="G26" s="38">
        <v>50</v>
      </c>
    </row>
    <row r="27" spans="2:13" x14ac:dyDescent="0.35">
      <c r="B27" s="43" t="s">
        <v>82</v>
      </c>
      <c r="C27" s="38">
        <v>160.9</v>
      </c>
      <c r="D27" s="38">
        <v>169.42</v>
      </c>
      <c r="E27" s="38">
        <v>173.82</v>
      </c>
      <c r="F27" s="38">
        <v>180.96</v>
      </c>
      <c r="G27" s="38">
        <v>198.63</v>
      </c>
    </row>
    <row r="28" spans="2:13" ht="15" thickBot="1" x14ac:dyDescent="0.4"/>
    <row r="29" spans="2:13" ht="15" thickBot="1" x14ac:dyDescent="0.4">
      <c r="B29" s="93" t="s">
        <v>237</v>
      </c>
      <c r="C29" s="94">
        <v>1.3</v>
      </c>
    </row>
    <row r="30" spans="2:13" ht="15" thickBot="1" x14ac:dyDescent="0.4">
      <c r="B30" s="64" t="s">
        <v>94</v>
      </c>
      <c r="C30" s="65">
        <f>BL!B8</f>
        <v>2560.29</v>
      </c>
      <c r="D30" s="65">
        <f>BL!C8</f>
        <v>2695.98</v>
      </c>
      <c r="E30" s="80">
        <f>BL!D8</f>
        <v>2766.02</v>
      </c>
      <c r="F30" s="65">
        <f>BL!E8</f>
        <v>2879.75</v>
      </c>
      <c r="G30" s="66">
        <f>BL!F8</f>
        <v>3160.91</v>
      </c>
    </row>
    <row r="31" spans="2:13" ht="15" thickBot="1" x14ac:dyDescent="0.4">
      <c r="B31" s="70" t="s">
        <v>95</v>
      </c>
      <c r="C31" s="71">
        <f>C20/C30*100</f>
        <v>4.9185834417194929</v>
      </c>
      <c r="D31" s="71">
        <f t="shared" ref="D31:G31" si="0">D20/D30*100</f>
        <v>6.0508609114310934</v>
      </c>
      <c r="E31" s="71">
        <f t="shared" si="0"/>
        <v>2.5314350583148348</v>
      </c>
      <c r="F31" s="71">
        <f t="shared" si="0"/>
        <v>4.9177880024307665</v>
      </c>
      <c r="G31" s="72">
        <f t="shared" si="0"/>
        <v>9.7177711481820115</v>
      </c>
      <c r="I31" s="47" t="s">
        <v>120</v>
      </c>
      <c r="J31" s="49"/>
      <c r="K31" s="49"/>
      <c r="L31" s="49"/>
      <c r="M31" s="49"/>
    </row>
    <row r="32" spans="2:13" x14ac:dyDescent="0.35">
      <c r="B32" s="67" t="s">
        <v>96</v>
      </c>
      <c r="C32" s="68">
        <f>C22/C20</f>
        <v>0.22115460970380371</v>
      </c>
      <c r="D32" s="68">
        <f t="shared" ref="D32:G32" si="1">D22/D20</f>
        <v>0.17072273646784775</v>
      </c>
      <c r="E32" s="81">
        <f t="shared" si="1"/>
        <v>0</v>
      </c>
      <c r="F32" s="68">
        <f t="shared" si="1"/>
        <v>0.19665301511086006</v>
      </c>
      <c r="G32" s="69">
        <f t="shared" si="1"/>
        <v>9.0666406224566204E-2</v>
      </c>
      <c r="I32" s="47" t="s">
        <v>119</v>
      </c>
      <c r="J32" s="49"/>
      <c r="K32" s="49"/>
      <c r="L32" s="49"/>
      <c r="M32" s="49"/>
    </row>
    <row r="33" spans="1:18" x14ac:dyDescent="0.35">
      <c r="B33" s="54" t="s">
        <v>97</v>
      </c>
      <c r="C33" s="43">
        <f>1-C32</f>
        <v>0.77884539029619626</v>
      </c>
      <c r="D33" s="43">
        <f t="shared" ref="D33:G33" si="2">1-D32</f>
        <v>0.82927726353215225</v>
      </c>
      <c r="E33" s="63">
        <f t="shared" si="2"/>
        <v>1</v>
      </c>
      <c r="F33" s="43">
        <f t="shared" si="2"/>
        <v>0.80334698488913991</v>
      </c>
      <c r="G33" s="56">
        <f t="shared" si="2"/>
        <v>0.90933359377543377</v>
      </c>
      <c r="I33" s="48" t="s">
        <v>118</v>
      </c>
      <c r="J33" s="49"/>
      <c r="K33" s="49"/>
      <c r="L33" s="49"/>
      <c r="M33" s="49"/>
    </row>
    <row r="34" spans="1:18" ht="15" thickBot="1" x14ac:dyDescent="0.4">
      <c r="B34" s="57" t="s">
        <v>98</v>
      </c>
      <c r="C34" s="58">
        <f>(1-C32)*C31</f>
        <v>3.8308160403704266</v>
      </c>
      <c r="D34" s="58">
        <f>(1-D32)*D31</f>
        <v>5.017841378645242</v>
      </c>
      <c r="E34" s="78">
        <f t="shared" ref="E34:G34" si="3">(1-E32)*E31</f>
        <v>2.5314350583148348</v>
      </c>
      <c r="F34" s="58">
        <f t="shared" si="3"/>
        <v>3.9506901640767427</v>
      </c>
      <c r="G34" s="59">
        <f t="shared" si="3"/>
        <v>8.836695761663572</v>
      </c>
      <c r="I34" s="47" t="s">
        <v>92</v>
      </c>
      <c r="J34" s="49"/>
      <c r="K34" s="49"/>
      <c r="L34" s="49"/>
      <c r="M34" s="49"/>
    </row>
    <row r="35" spans="1:18" ht="15" thickBot="1" x14ac:dyDescent="0.4">
      <c r="N35" s="97" t="s">
        <v>132</v>
      </c>
      <c r="O35" s="97"/>
      <c r="P35" s="97"/>
      <c r="Q35" s="97"/>
    </row>
    <row r="36" spans="1:18" x14ac:dyDescent="0.35">
      <c r="B36" s="51" t="s">
        <v>121</v>
      </c>
      <c r="C36" s="52">
        <f>C20</f>
        <v>125.93</v>
      </c>
      <c r="D36" s="52">
        <f t="shared" ref="D36:G36" si="4">D20</f>
        <v>163.13</v>
      </c>
      <c r="E36" s="77">
        <f t="shared" si="4"/>
        <v>70.02</v>
      </c>
      <c r="F36" s="52">
        <f t="shared" si="4"/>
        <v>141.62</v>
      </c>
      <c r="G36" s="53">
        <f t="shared" si="4"/>
        <v>307.17</v>
      </c>
      <c r="I36" s="47" t="s">
        <v>137</v>
      </c>
      <c r="N36" s="75">
        <f>(D36-C36)/C36*100</f>
        <v>29.540220757563716</v>
      </c>
      <c r="O36" s="76">
        <f t="shared" ref="O36:Q36" si="5">(E36-D36)/D36*100</f>
        <v>-57.077177711028014</v>
      </c>
      <c r="P36" s="75">
        <f t="shared" si="5"/>
        <v>102.25649814338762</v>
      </c>
      <c r="Q36" s="75">
        <f t="shared" si="5"/>
        <v>116.89733088546816</v>
      </c>
    </row>
    <row r="37" spans="1:18" x14ac:dyDescent="0.35">
      <c r="B37" s="54" t="s">
        <v>122</v>
      </c>
      <c r="C37" s="38">
        <f>C18</f>
        <v>158.1</v>
      </c>
      <c r="D37" s="38">
        <f t="shared" ref="D37:G37" si="6">D18</f>
        <v>194.81</v>
      </c>
      <c r="E37" s="44">
        <f t="shared" si="6"/>
        <v>104</v>
      </c>
      <c r="F37" s="38">
        <f t="shared" si="6"/>
        <v>166.95</v>
      </c>
      <c r="G37" s="55">
        <f t="shared" si="6"/>
        <v>324.72000000000003</v>
      </c>
      <c r="I37" s="47" t="s">
        <v>138</v>
      </c>
      <c r="N37" s="75">
        <f t="shared" ref="N37:N41" si="7">(D37-C37)/C37*100</f>
        <v>23.219481340923473</v>
      </c>
      <c r="O37" s="76">
        <f t="shared" ref="O37:O41" si="8">(E37-D37)/D37*100</f>
        <v>-46.614650171962424</v>
      </c>
      <c r="P37" s="75">
        <f t="shared" ref="P37:P41" si="9">(F37-E37)/E37*100</f>
        <v>60.528846153846139</v>
      </c>
      <c r="Q37" s="75">
        <f t="shared" ref="Q37:Q41" si="10">(G37-F37)/F37*100</f>
        <v>94.501347708894912</v>
      </c>
    </row>
    <row r="38" spans="1:18" x14ac:dyDescent="0.35">
      <c r="A38" s="28" t="s">
        <v>131</v>
      </c>
      <c r="B38" s="54" t="s">
        <v>123</v>
      </c>
      <c r="C38" s="82">
        <f>C14-C16</f>
        <v>158.1</v>
      </c>
      <c r="D38" s="82">
        <f t="shared" ref="D38:G38" si="11">D14-D16</f>
        <v>194.81</v>
      </c>
      <c r="E38" s="83">
        <f t="shared" si="11"/>
        <v>104</v>
      </c>
      <c r="F38" s="82">
        <f t="shared" si="11"/>
        <v>166.95</v>
      </c>
      <c r="G38" s="84">
        <f t="shared" si="11"/>
        <v>324.71999999999997</v>
      </c>
      <c r="I38" s="47" t="s">
        <v>138</v>
      </c>
      <c r="N38" s="75">
        <f t="shared" si="7"/>
        <v>23.219481340923473</v>
      </c>
      <c r="O38" s="76">
        <f t="shared" si="8"/>
        <v>-46.614650171962424</v>
      </c>
      <c r="P38" s="75">
        <f t="shared" si="9"/>
        <v>60.528846153846139</v>
      </c>
      <c r="Q38" s="75">
        <f t="shared" si="10"/>
        <v>94.501347708894883</v>
      </c>
    </row>
    <row r="39" spans="1:18" x14ac:dyDescent="0.35">
      <c r="B39" s="54" t="s">
        <v>124</v>
      </c>
      <c r="C39" s="43">
        <f>C5</f>
        <v>200.24</v>
      </c>
      <c r="D39" s="43">
        <f t="shared" ref="D39:G39" si="12">D5</f>
        <v>242.32</v>
      </c>
      <c r="E39" s="63">
        <f t="shared" si="12"/>
        <v>153.9</v>
      </c>
      <c r="F39" s="43">
        <f t="shared" si="12"/>
        <v>241.9</v>
      </c>
      <c r="G39" s="56">
        <f t="shared" si="12"/>
        <v>423.05</v>
      </c>
      <c r="I39" s="47" t="s">
        <v>139</v>
      </c>
      <c r="N39" s="75">
        <f t="shared" si="7"/>
        <v>21.014782261286445</v>
      </c>
      <c r="O39" s="76">
        <f t="shared" si="8"/>
        <v>-36.488940244305049</v>
      </c>
      <c r="P39" s="75">
        <f t="shared" si="9"/>
        <v>57.179987004548408</v>
      </c>
      <c r="Q39" s="75">
        <f t="shared" si="10"/>
        <v>74.886316659776767</v>
      </c>
    </row>
    <row r="40" spans="1:18" x14ac:dyDescent="0.35">
      <c r="B40" s="54" t="s">
        <v>87</v>
      </c>
      <c r="C40" s="43">
        <f>BL!B26</f>
        <v>2560.29</v>
      </c>
      <c r="D40" s="43">
        <f>BL!C26</f>
        <v>2695.01</v>
      </c>
      <c r="E40" s="63">
        <f>BL!D26</f>
        <v>2766.02</v>
      </c>
      <c r="F40" s="43">
        <f>BL!E26</f>
        <v>2879.75</v>
      </c>
      <c r="G40" s="56">
        <f>BL!F26</f>
        <v>3160.91</v>
      </c>
      <c r="I40" s="47" t="s">
        <v>140</v>
      </c>
      <c r="N40" s="75">
        <f t="shared" si="7"/>
        <v>5.2619039249460124</v>
      </c>
      <c r="O40" s="75">
        <f t="shared" si="8"/>
        <v>2.6348696294262268</v>
      </c>
      <c r="P40" s="75">
        <f t="shared" si="9"/>
        <v>4.111683935763299</v>
      </c>
      <c r="Q40" s="75">
        <f t="shared" si="10"/>
        <v>9.763347512804927</v>
      </c>
    </row>
    <row r="41" spans="1:18" ht="15" thickBot="1" x14ac:dyDescent="0.4">
      <c r="B41" s="57" t="s">
        <v>125</v>
      </c>
      <c r="C41" s="58">
        <f>BL!B8</f>
        <v>2560.29</v>
      </c>
      <c r="D41" s="58">
        <f>BL!C8</f>
        <v>2695.98</v>
      </c>
      <c r="E41" s="78">
        <f>BL!D8</f>
        <v>2766.02</v>
      </c>
      <c r="F41" s="58">
        <f>BL!E8</f>
        <v>2879.75</v>
      </c>
      <c r="G41" s="59">
        <f>BL!F8</f>
        <v>3160.91</v>
      </c>
      <c r="I41" s="47" t="s">
        <v>141</v>
      </c>
      <c r="N41" s="75">
        <f t="shared" si="7"/>
        <v>5.2997902581348226</v>
      </c>
      <c r="O41" s="75">
        <f t="shared" si="8"/>
        <v>2.5979421212323519</v>
      </c>
      <c r="P41" s="75">
        <f t="shared" si="9"/>
        <v>4.111683935763299</v>
      </c>
      <c r="Q41" s="75">
        <f t="shared" si="10"/>
        <v>9.763347512804927</v>
      </c>
    </row>
    <row r="42" spans="1:18" ht="15" thickBot="1" x14ac:dyDescent="0.4">
      <c r="N42" s="28" t="s">
        <v>133</v>
      </c>
      <c r="O42" s="28" t="s">
        <v>134</v>
      </c>
      <c r="P42" s="28" t="s">
        <v>135</v>
      </c>
      <c r="Q42" s="28" t="s">
        <v>136</v>
      </c>
      <c r="R42" s="28" t="s">
        <v>142</v>
      </c>
    </row>
    <row r="43" spans="1:18" x14ac:dyDescent="0.35">
      <c r="B43" s="60" t="s">
        <v>126</v>
      </c>
      <c r="C43" s="43">
        <f>C36/C37</f>
        <v>0.79652118912080971</v>
      </c>
      <c r="D43" s="43">
        <f t="shared" ref="D43:G43" si="13">D36/D37</f>
        <v>0.83738001129305473</v>
      </c>
      <c r="E43" s="63">
        <f t="shared" si="13"/>
        <v>0.67326923076923073</v>
      </c>
      <c r="F43" s="43">
        <f t="shared" si="13"/>
        <v>0.84827792752321063</v>
      </c>
      <c r="G43" s="43">
        <f t="shared" si="13"/>
        <v>0.94595343680709532</v>
      </c>
      <c r="I43" s="47" t="s">
        <v>143</v>
      </c>
    </row>
    <row r="44" spans="1:18" x14ac:dyDescent="0.35">
      <c r="B44" s="61" t="s">
        <v>127</v>
      </c>
      <c r="C44" s="43">
        <f>C37/C38</f>
        <v>1</v>
      </c>
      <c r="D44" s="43">
        <f t="shared" ref="D44:G44" si="14">D37/D38</f>
        <v>1</v>
      </c>
      <c r="E44" s="63">
        <f t="shared" si="14"/>
        <v>1</v>
      </c>
      <c r="F44" s="43">
        <f t="shared" si="14"/>
        <v>1</v>
      </c>
      <c r="G44" s="43">
        <f t="shared" si="14"/>
        <v>1.0000000000000002</v>
      </c>
      <c r="I44" s="47" t="s">
        <v>144</v>
      </c>
    </row>
    <row r="45" spans="1:18" x14ac:dyDescent="0.35">
      <c r="B45" s="61" t="s">
        <v>128</v>
      </c>
      <c r="C45" s="43">
        <f>C38/C39</f>
        <v>0.78955253695565319</v>
      </c>
      <c r="D45" s="43">
        <f t="shared" ref="D45:G45" si="15">D38/D39</f>
        <v>0.80393694288544082</v>
      </c>
      <c r="E45" s="63">
        <f t="shared" si="15"/>
        <v>0.6757634827810266</v>
      </c>
      <c r="F45" s="43">
        <f t="shared" si="15"/>
        <v>0.69016122364613475</v>
      </c>
      <c r="G45" s="43">
        <f t="shared" si="15"/>
        <v>0.76756884529015479</v>
      </c>
      <c r="I45" s="48" t="s">
        <v>211</v>
      </c>
    </row>
    <row r="46" spans="1:18" x14ac:dyDescent="0.35">
      <c r="B46" s="61" t="s">
        <v>129</v>
      </c>
      <c r="C46" s="43">
        <f>C39/C40</f>
        <v>7.8209890285866057E-2</v>
      </c>
      <c r="D46" s="43">
        <f t="shared" ref="D46:G46" si="16">D39/D40</f>
        <v>8.9914323137947533E-2</v>
      </c>
      <c r="E46" s="63">
        <f t="shared" si="16"/>
        <v>5.5639510921829921E-2</v>
      </c>
      <c r="F46" s="43">
        <f t="shared" si="16"/>
        <v>8.4000347252365659E-2</v>
      </c>
      <c r="G46" s="43">
        <f t="shared" si="16"/>
        <v>0.13383804031117622</v>
      </c>
    </row>
    <row r="47" spans="1:18" ht="15" thickBot="1" x14ac:dyDescent="0.4">
      <c r="B47" s="62" t="s">
        <v>130</v>
      </c>
      <c r="C47" s="43">
        <f>C40/C41</f>
        <v>1</v>
      </c>
      <c r="D47" s="43">
        <f t="shared" ref="D47:G47" si="17">D40/D41</f>
        <v>0.99964020504603157</v>
      </c>
      <c r="E47" s="63">
        <f t="shared" si="17"/>
        <v>1</v>
      </c>
      <c r="F47" s="43">
        <f t="shared" si="17"/>
        <v>1</v>
      </c>
      <c r="G47" s="43">
        <f t="shared" si="17"/>
        <v>1</v>
      </c>
      <c r="I47" s="48" t="s">
        <v>148</v>
      </c>
    </row>
    <row r="48" spans="1:18" ht="15" thickBot="1" x14ac:dyDescent="0.4">
      <c r="B48" s="50"/>
      <c r="C48" s="31"/>
      <c r="D48" s="31"/>
      <c r="E48" s="31"/>
      <c r="F48" s="31"/>
      <c r="G48" s="31"/>
    </row>
    <row r="49" spans="2:9" ht="15" thickBot="1" x14ac:dyDescent="0.4">
      <c r="B49" s="73" t="s">
        <v>95</v>
      </c>
      <c r="C49" s="74">
        <f>C43*C44*C45*C46*C47</f>
        <v>4.9185834417194936E-2</v>
      </c>
      <c r="D49" s="74">
        <f t="shared" ref="D49:G49" si="18">D43*D44*D45*D46*D47</f>
        <v>6.0508609114310941E-2</v>
      </c>
      <c r="E49" s="74">
        <f t="shared" si="18"/>
        <v>2.5314350583148348E-2</v>
      </c>
      <c r="F49" s="74">
        <f t="shared" si="18"/>
        <v>4.9177880024307667E-2</v>
      </c>
      <c r="G49" s="74">
        <f t="shared" si="18"/>
        <v>9.7177711481820125E-2</v>
      </c>
      <c r="I49" t="s">
        <v>145</v>
      </c>
    </row>
    <row r="50" spans="2:9" x14ac:dyDescent="0.35">
      <c r="B50" s="61" t="s">
        <v>151</v>
      </c>
      <c r="G50" t="s">
        <v>152</v>
      </c>
      <c r="I50" t="s">
        <v>146</v>
      </c>
    </row>
    <row r="51" spans="2:9" x14ac:dyDescent="0.35">
      <c r="I51" t="s">
        <v>147</v>
      </c>
    </row>
  </sheetData>
  <mergeCells count="1">
    <mergeCell ref="N35:Q35"/>
  </mergeCells>
  <conditionalFormatting sqref="C38:G41">
    <cfRule type="iconSet" priority="18">
      <iconSet iconSet="3Arrows">
        <cfvo type="percent" val="0"/>
        <cfvo type="percent" val="33"/>
        <cfvo type="percent" val="67"/>
      </iconSet>
    </cfRule>
  </conditionalFormatting>
  <conditionalFormatting sqref="C49:G49">
    <cfRule type="iconSet" priority="16">
      <iconSet iconSet="3Arrows">
        <cfvo type="percent" val="0"/>
        <cfvo type="percent" val="33"/>
        <cfvo type="percent" val="67"/>
      </iconSet>
    </cfRule>
  </conditionalFormatting>
  <conditionalFormatting sqref="C43:G47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C36:G41">
    <cfRule type="iconSet" priority="14">
      <iconSet iconSet="3Arrows">
        <cfvo type="percent" val="0"/>
        <cfvo type="percent" val="33"/>
        <cfvo type="percent" val="67"/>
      </iconSet>
    </cfRule>
  </conditionalFormatting>
  <conditionalFormatting sqref="C36:G36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C37:G37">
    <cfRule type="iconSet" priority="11">
      <iconSet iconSet="3Arrows">
        <cfvo type="percent" val="0"/>
        <cfvo type="percent" val="33"/>
        <cfvo type="percent" val="67"/>
      </iconSet>
    </cfRule>
  </conditionalFormatting>
  <conditionalFormatting sqref="C38:G38">
    <cfRule type="iconSet" priority="10">
      <iconSet iconSet="3Arrows">
        <cfvo type="percent" val="0"/>
        <cfvo type="percent" val="33"/>
        <cfvo type="percent" val="67"/>
      </iconSet>
    </cfRule>
  </conditionalFormatting>
  <conditionalFormatting sqref="C39:G39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C40:G40">
    <cfRule type="iconSet" priority="1">
      <iconSet iconSet="3Arrows">
        <cfvo type="percent" val="0"/>
        <cfvo type="percent" val="33"/>
        <cfvo type="percent" val="67"/>
      </iconSet>
    </cfRule>
  </conditionalFormatting>
  <conditionalFormatting sqref="C41:G41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C43:G43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C44:G44"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C45:G45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C46:G46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C47:G47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00B3008D-FCF5-4A61-BFA8-250625D1AB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'P&amp;L'!C43:G43</xm:f>
              <xm:sqref>H43</xm:sqref>
            </x14:sparkline>
          </x14:sparklines>
        </x14:sparklineGroup>
        <x14:sparklineGroup displayEmptyCellsAs="span" xr2:uid="{41E27950-33D5-4664-BE12-005CF60FD5C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'P&amp;L'!C44:G44</xm:f>
              <xm:sqref>H44</xm:sqref>
            </x14:sparkline>
            <x14:sparkline>
              <xm:f>'P&amp;L'!C45:G45</xm:f>
              <xm:sqref>H45</xm:sqref>
            </x14:sparkline>
            <x14:sparkline>
              <xm:f>'P&amp;L'!C46:G46</xm:f>
              <xm:sqref>H46</xm:sqref>
            </x14:sparkline>
            <x14:sparkline>
              <xm:f>'P&amp;L'!C47:G47</xm:f>
              <xm:sqref>H47</xm:sqref>
            </x14:sparkline>
          </x14:sparklines>
        </x14:sparklineGroup>
        <x14:sparklineGroup displayEmptyCellsAs="span" xr2:uid="{80989E62-D59A-49B7-A8FD-A6ECD654C39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'P&amp;L'!C36:G36</xm:f>
              <xm:sqref>H36</xm:sqref>
            </x14:sparkline>
            <x14:sparkline>
              <xm:f>'P&amp;L'!C37:G37</xm:f>
              <xm:sqref>H37</xm:sqref>
            </x14:sparkline>
            <x14:sparkline>
              <xm:f>'P&amp;L'!C38:G38</xm:f>
              <xm:sqref>H38</xm:sqref>
            </x14:sparkline>
            <x14:sparkline>
              <xm:f>'P&amp;L'!C39:G39</xm:f>
              <xm:sqref>H39</xm:sqref>
            </x14:sparkline>
            <x14:sparkline>
              <xm:f>'P&amp;L'!C40:G40</xm:f>
              <xm:sqref>H40</xm:sqref>
            </x14:sparkline>
            <x14:sparkline>
              <xm:f>'P&amp;L'!C41:G41</xm:f>
              <xm:sqref>H41</xm:sqref>
            </x14:sparkline>
          </x14:sparklines>
        </x14:sparklineGroup>
        <x14:sparklineGroup displayEmptyCellsAs="span" xr2:uid="{AACBA9F7-1132-4F46-95C3-E00D0B3F7686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'P&amp;L'!C31:G31</xm:f>
              <xm:sqref>H31</xm:sqref>
            </x14:sparkline>
            <x14:sparkline>
              <xm:f>'P&amp;L'!C32:G32</xm:f>
              <xm:sqref>H32</xm:sqref>
            </x14:sparkline>
            <x14:sparkline>
              <xm:f>'P&amp;L'!C33:G33</xm:f>
              <xm:sqref>H33</xm:sqref>
            </x14:sparkline>
            <x14:sparkline>
              <xm:f>'P&amp;L'!C34:G34</xm:f>
              <xm:sqref>H34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6B4D4-3996-46D7-AB15-4A22A5084BC4}">
  <dimension ref="A1:V58"/>
  <sheetViews>
    <sheetView topLeftCell="A3" workbookViewId="0">
      <selection activeCell="V11" sqref="V11"/>
    </sheetView>
  </sheetViews>
  <sheetFormatPr defaultRowHeight="14.5" x14ac:dyDescent="0.35"/>
  <cols>
    <col min="1" max="1" width="26" bestFit="1" customWidth="1"/>
    <col min="2" max="2" width="7.90625" bestFit="1" customWidth="1"/>
    <col min="9" max="9" width="47.90625" bestFit="1" customWidth="1"/>
    <col min="18" max="18" width="21.26953125" bestFit="1" customWidth="1"/>
    <col min="19" max="19" width="12.6328125" bestFit="1" customWidth="1"/>
  </cols>
  <sheetData>
    <row r="1" spans="1:22" x14ac:dyDescent="0.35">
      <c r="A1" s="28" t="s">
        <v>116</v>
      </c>
      <c r="I1" s="28" t="s">
        <v>204</v>
      </c>
    </row>
    <row r="2" spans="1:22" x14ac:dyDescent="0.35">
      <c r="A2" s="38"/>
      <c r="B2" s="40" t="s">
        <v>6</v>
      </c>
      <c r="C2" s="40" t="s">
        <v>5</v>
      </c>
      <c r="D2" s="40" t="s">
        <v>4</v>
      </c>
      <c r="E2" s="40" t="s">
        <v>3</v>
      </c>
      <c r="F2" s="40" t="s">
        <v>2</v>
      </c>
      <c r="I2" s="38"/>
      <c r="J2" s="88">
        <v>42064</v>
      </c>
      <c r="K2" s="88">
        <v>42430</v>
      </c>
      <c r="L2" s="88">
        <v>42795</v>
      </c>
      <c r="M2" s="88">
        <v>43160</v>
      </c>
      <c r="N2" s="88">
        <v>43525</v>
      </c>
    </row>
    <row r="3" spans="1:22" x14ac:dyDescent="0.35">
      <c r="A3" s="38"/>
      <c r="B3" s="38"/>
      <c r="C3" s="38"/>
      <c r="D3" s="38"/>
      <c r="E3" s="38"/>
      <c r="F3" s="38"/>
      <c r="I3" s="40" t="s">
        <v>154</v>
      </c>
      <c r="J3" s="38"/>
      <c r="K3" s="38"/>
      <c r="L3" s="38"/>
      <c r="M3" s="38"/>
      <c r="N3" s="38"/>
    </row>
    <row r="4" spans="1:22" x14ac:dyDescent="0.35">
      <c r="A4" s="40" t="s">
        <v>99</v>
      </c>
      <c r="B4" s="38"/>
      <c r="C4" s="38"/>
      <c r="D4" s="38"/>
      <c r="E4" s="38"/>
      <c r="F4" s="38"/>
      <c r="I4" s="40" t="s">
        <v>155</v>
      </c>
      <c r="J4" s="38"/>
      <c r="K4" s="38"/>
      <c r="L4" s="38"/>
      <c r="M4" s="38"/>
      <c r="N4" s="38"/>
    </row>
    <row r="5" spans="1:22" x14ac:dyDescent="0.35">
      <c r="A5" s="38" t="s">
        <v>85</v>
      </c>
      <c r="B5" s="38">
        <v>79.56</v>
      </c>
      <c r="C5" s="38">
        <v>79.569999999999993</v>
      </c>
      <c r="D5" s="38">
        <v>79.569999999999993</v>
      </c>
      <c r="E5" s="38">
        <v>79.569999999999993</v>
      </c>
      <c r="F5" s="38">
        <v>79.569999999999993</v>
      </c>
      <c r="I5" s="38" t="s">
        <v>84</v>
      </c>
      <c r="J5" s="38">
        <v>79.56</v>
      </c>
      <c r="K5" s="38">
        <v>79.569999999999993</v>
      </c>
      <c r="L5" s="38">
        <v>79.569999999999993</v>
      </c>
      <c r="M5" s="38">
        <v>79.569999999999993</v>
      </c>
      <c r="N5" s="38">
        <v>79.569999999999993</v>
      </c>
      <c r="P5" t="s">
        <v>212</v>
      </c>
      <c r="S5" t="s">
        <v>213</v>
      </c>
    </row>
    <row r="6" spans="1:22" x14ac:dyDescent="0.35">
      <c r="A6" s="38" t="s">
        <v>84</v>
      </c>
      <c r="B6" s="38">
        <v>79.56</v>
      </c>
      <c r="C6" s="38">
        <v>79.569999999999993</v>
      </c>
      <c r="D6" s="38">
        <v>79.569999999999993</v>
      </c>
      <c r="E6" s="38">
        <v>79.569999999999993</v>
      </c>
      <c r="F6" s="38">
        <v>79.569999999999993</v>
      </c>
      <c r="I6" s="44" t="s">
        <v>85</v>
      </c>
      <c r="J6" s="44">
        <v>79.56</v>
      </c>
      <c r="K6" s="44">
        <v>79.569999999999993</v>
      </c>
      <c r="L6" s="44">
        <v>79.569999999999993</v>
      </c>
      <c r="M6" s="44">
        <v>79.569999999999993</v>
      </c>
      <c r="N6" s="44">
        <v>79.569999999999993</v>
      </c>
      <c r="P6" s="85">
        <v>8497.9</v>
      </c>
      <c r="S6" s="28">
        <f>159136111</f>
        <v>159136111</v>
      </c>
    </row>
    <row r="7" spans="1:22" x14ac:dyDescent="0.35">
      <c r="A7" s="38" t="s">
        <v>100</v>
      </c>
      <c r="B7" s="41">
        <v>2480.73</v>
      </c>
      <c r="C7" s="41">
        <v>2616.41</v>
      </c>
      <c r="D7" s="41">
        <v>2686.45</v>
      </c>
      <c r="E7" s="41">
        <v>2800.18</v>
      </c>
      <c r="F7" s="41">
        <v>3081.34</v>
      </c>
      <c r="I7" s="38" t="s">
        <v>156</v>
      </c>
      <c r="J7" s="41">
        <v>2480.73</v>
      </c>
      <c r="K7" s="41">
        <v>2616.41</v>
      </c>
      <c r="L7" s="41">
        <v>2686.45</v>
      </c>
      <c r="M7" s="41">
        <v>2800.18</v>
      </c>
      <c r="N7" s="41">
        <v>3081.34</v>
      </c>
    </row>
    <row r="8" spans="1:22" ht="14.5" customHeight="1" x14ac:dyDescent="0.35">
      <c r="A8" s="44" t="s">
        <v>94</v>
      </c>
      <c r="B8" s="45">
        <v>2560.29</v>
      </c>
      <c r="C8" s="45">
        <v>2695.98</v>
      </c>
      <c r="D8" s="45">
        <v>2766.02</v>
      </c>
      <c r="E8" s="45">
        <v>2879.75</v>
      </c>
      <c r="F8" s="45">
        <v>3160.91</v>
      </c>
      <c r="I8" s="44" t="s">
        <v>157</v>
      </c>
      <c r="J8" s="45">
        <v>2480.73</v>
      </c>
      <c r="K8" s="45">
        <v>2616.41</v>
      </c>
      <c r="L8" s="45">
        <v>2686.45</v>
      </c>
      <c r="M8" s="45">
        <v>2800.18</v>
      </c>
      <c r="N8" s="45">
        <v>3081.34</v>
      </c>
      <c r="R8" s="28" t="s">
        <v>214</v>
      </c>
    </row>
    <row r="9" spans="1:22" ht="14.5" customHeight="1" x14ac:dyDescent="0.35">
      <c r="A9" s="40" t="s">
        <v>101</v>
      </c>
      <c r="B9" s="39">
        <v>2560.29</v>
      </c>
      <c r="C9" s="39">
        <v>2695.98</v>
      </c>
      <c r="D9" s="39">
        <v>2766.02</v>
      </c>
      <c r="E9" s="39">
        <v>2879.75</v>
      </c>
      <c r="F9" s="39">
        <v>3160.91</v>
      </c>
      <c r="I9" s="44" t="s">
        <v>158</v>
      </c>
      <c r="J9" s="45">
        <v>2560.29</v>
      </c>
      <c r="K9" s="45">
        <v>2695.98</v>
      </c>
      <c r="L9" s="45">
        <v>2766.02</v>
      </c>
      <c r="M9" s="45">
        <v>2879.75</v>
      </c>
      <c r="N9" s="45">
        <v>3160.91</v>
      </c>
      <c r="R9" s="86">
        <f>P6*S6</f>
        <v>1352322757666.8999</v>
      </c>
      <c r="S9" s="87">
        <f>R9/10^7</f>
        <v>135232.27576669</v>
      </c>
      <c r="T9" t="s">
        <v>215</v>
      </c>
    </row>
    <row r="10" spans="1:22" x14ac:dyDescent="0.35">
      <c r="A10" s="40"/>
      <c r="B10" s="39"/>
      <c r="C10" s="39"/>
      <c r="D10" s="39"/>
      <c r="E10" s="39"/>
      <c r="F10" s="39"/>
      <c r="I10" s="40" t="s">
        <v>159</v>
      </c>
      <c r="J10" s="38"/>
      <c r="K10" s="38"/>
      <c r="L10" s="38"/>
      <c r="M10" s="38"/>
      <c r="N10" s="38"/>
    </row>
    <row r="11" spans="1:22" x14ac:dyDescent="0.35">
      <c r="A11" s="40" t="s">
        <v>102</v>
      </c>
      <c r="B11" s="40"/>
      <c r="C11" s="40"/>
      <c r="D11" s="40"/>
      <c r="E11" s="40"/>
      <c r="F11" s="40"/>
      <c r="I11" s="38" t="s">
        <v>160</v>
      </c>
      <c r="J11" s="38">
        <v>11.36</v>
      </c>
      <c r="K11" s="38">
        <v>10.74</v>
      </c>
      <c r="L11" s="38">
        <v>9.49</v>
      </c>
      <c r="M11" s="38">
        <v>0</v>
      </c>
      <c r="N11" s="38">
        <v>0</v>
      </c>
      <c r="R11" s="28" t="s">
        <v>216</v>
      </c>
      <c r="U11">
        <f>F9/(F9+S9)</f>
        <v>2.2840069635573071E-2</v>
      </c>
      <c r="V11" s="28" t="s">
        <v>235</v>
      </c>
    </row>
    <row r="12" spans="1:22" x14ac:dyDescent="0.35">
      <c r="A12" s="38" t="s">
        <v>103</v>
      </c>
      <c r="B12" s="38">
        <v>356.84</v>
      </c>
      <c r="C12" s="38">
        <v>356.83</v>
      </c>
      <c r="D12" s="38">
        <v>348.17</v>
      </c>
      <c r="E12" s="38">
        <v>354.5</v>
      </c>
      <c r="F12" s="38">
        <v>356.02</v>
      </c>
      <c r="I12" s="38" t="s">
        <v>161</v>
      </c>
      <c r="J12" s="38">
        <v>0</v>
      </c>
      <c r="K12" s="38">
        <v>1.87</v>
      </c>
      <c r="L12" s="38">
        <v>1.87</v>
      </c>
      <c r="M12" s="38">
        <v>20.350000000000001</v>
      </c>
      <c r="N12" s="38">
        <v>19.02</v>
      </c>
    </row>
    <row r="13" spans="1:22" x14ac:dyDescent="0.35">
      <c r="A13" s="38" t="s">
        <v>104</v>
      </c>
      <c r="B13" s="38">
        <v>281.73</v>
      </c>
      <c r="C13" s="38">
        <v>281.68</v>
      </c>
      <c r="D13" s="38">
        <v>280.11</v>
      </c>
      <c r="E13" s="38">
        <v>281.33999999999997</v>
      </c>
      <c r="F13" s="38">
        <v>282.60000000000002</v>
      </c>
      <c r="I13" s="38" t="s">
        <v>162</v>
      </c>
      <c r="J13" s="38">
        <v>5.98</v>
      </c>
      <c r="K13" s="38">
        <v>6.74</v>
      </c>
      <c r="L13" s="38">
        <v>7.64</v>
      </c>
      <c r="M13" s="38">
        <v>11.24</v>
      </c>
      <c r="N13" s="38">
        <v>9.86</v>
      </c>
    </row>
    <row r="14" spans="1:22" x14ac:dyDescent="0.35">
      <c r="A14" s="38" t="s">
        <v>105</v>
      </c>
      <c r="B14" s="38">
        <v>75.11</v>
      </c>
      <c r="C14" s="38">
        <v>75.150000000000006</v>
      </c>
      <c r="D14" s="38">
        <v>68.06</v>
      </c>
      <c r="E14" s="38">
        <v>73.16</v>
      </c>
      <c r="F14" s="38">
        <v>73.42</v>
      </c>
      <c r="I14" s="44" t="s">
        <v>163</v>
      </c>
      <c r="J14" s="44">
        <v>17.34</v>
      </c>
      <c r="K14" s="44">
        <v>19.350000000000001</v>
      </c>
      <c r="L14" s="44">
        <v>19</v>
      </c>
      <c r="M14" s="44">
        <v>31.59</v>
      </c>
      <c r="N14" s="44">
        <v>28.88</v>
      </c>
    </row>
    <row r="15" spans="1:22" ht="14.5" customHeight="1" x14ac:dyDescent="0.35">
      <c r="A15" s="40" t="s">
        <v>117</v>
      </c>
      <c r="B15" s="38">
        <v>0.76</v>
      </c>
      <c r="C15" s="38">
        <v>0</v>
      </c>
      <c r="D15" s="38">
        <v>1.19</v>
      </c>
      <c r="E15" s="38">
        <v>8.19</v>
      </c>
      <c r="F15" s="38">
        <v>33.340000000000003</v>
      </c>
      <c r="I15" s="40" t="s">
        <v>164</v>
      </c>
      <c r="J15" s="38"/>
      <c r="K15" s="38"/>
      <c r="L15" s="38"/>
      <c r="M15" s="38"/>
      <c r="N15" s="38"/>
    </row>
    <row r="16" spans="1:22" x14ac:dyDescent="0.35">
      <c r="A16" s="38" t="s">
        <v>106</v>
      </c>
      <c r="B16" s="41">
        <v>2513.59</v>
      </c>
      <c r="C16" s="41">
        <v>2378.88</v>
      </c>
      <c r="D16" s="41">
        <v>2671.96</v>
      </c>
      <c r="E16" s="41">
        <v>2758.12</v>
      </c>
      <c r="F16" s="41">
        <v>2937.4</v>
      </c>
      <c r="I16" s="38" t="s">
        <v>165</v>
      </c>
      <c r="J16" s="38">
        <v>2.1</v>
      </c>
      <c r="K16" s="38">
        <v>2.63</v>
      </c>
      <c r="L16" s="38">
        <v>1.54</v>
      </c>
      <c r="M16" s="38">
        <v>2.85</v>
      </c>
      <c r="N16" s="38">
        <v>4.6900000000000004</v>
      </c>
    </row>
    <row r="17" spans="1:14" x14ac:dyDescent="0.35">
      <c r="A17" s="38" t="s">
        <v>107</v>
      </c>
      <c r="B17" s="38">
        <v>3.74</v>
      </c>
      <c r="C17" s="38">
        <v>8.19</v>
      </c>
      <c r="D17" s="38">
        <v>0.63</v>
      </c>
      <c r="E17" s="38">
        <v>3.96</v>
      </c>
      <c r="F17" s="38">
        <v>0.28999999999999998</v>
      </c>
      <c r="I17" s="38" t="s">
        <v>166</v>
      </c>
      <c r="J17" s="38">
        <v>8.52</v>
      </c>
      <c r="K17" s="38">
        <v>7.69</v>
      </c>
      <c r="L17" s="38">
        <v>8.32</v>
      </c>
      <c r="M17" s="38">
        <v>12.54</v>
      </c>
      <c r="N17" s="38">
        <v>24.42</v>
      </c>
    </row>
    <row r="18" spans="1:14" x14ac:dyDescent="0.35">
      <c r="A18" s="38" t="s">
        <v>108</v>
      </c>
      <c r="B18" s="38">
        <v>3.37</v>
      </c>
      <c r="C18" s="38">
        <v>225.25</v>
      </c>
      <c r="D18" s="38">
        <v>1.55</v>
      </c>
      <c r="E18" s="38">
        <v>12.4</v>
      </c>
      <c r="F18" s="38">
        <v>60.27</v>
      </c>
      <c r="I18" s="38" t="s">
        <v>167</v>
      </c>
      <c r="J18" s="38">
        <v>51.76</v>
      </c>
      <c r="K18" s="38">
        <v>21.62</v>
      </c>
      <c r="L18" s="38">
        <v>19.25</v>
      </c>
      <c r="M18" s="38">
        <v>0</v>
      </c>
      <c r="N18" s="38">
        <v>0</v>
      </c>
    </row>
    <row r="19" spans="1:14" x14ac:dyDescent="0.35">
      <c r="A19" s="40" t="s">
        <v>86</v>
      </c>
      <c r="B19" s="40">
        <v>7.11</v>
      </c>
      <c r="C19" s="39">
        <v>233.44</v>
      </c>
      <c r="D19" s="39">
        <v>2.1800000000000002</v>
      </c>
      <c r="E19" s="39">
        <v>16.36</v>
      </c>
      <c r="F19" s="39">
        <v>60.56</v>
      </c>
      <c r="I19" s="44" t="s">
        <v>168</v>
      </c>
      <c r="J19" s="44">
        <v>62.38</v>
      </c>
      <c r="K19" s="44">
        <v>31.94</v>
      </c>
      <c r="L19" s="44">
        <v>29.11</v>
      </c>
      <c r="M19" s="44">
        <v>15.39</v>
      </c>
      <c r="N19" s="44">
        <v>29.11</v>
      </c>
    </row>
    <row r="20" spans="1:14" ht="14.5" customHeight="1" x14ac:dyDescent="0.35">
      <c r="A20" s="38" t="s">
        <v>109</v>
      </c>
      <c r="B20" s="38">
        <v>43.44</v>
      </c>
      <c r="C20" s="38">
        <v>58.83</v>
      </c>
      <c r="D20" s="41">
        <v>70.739999999999995</v>
      </c>
      <c r="E20" s="41">
        <v>70.900000000000006</v>
      </c>
      <c r="F20" s="38">
        <v>114.18</v>
      </c>
      <c r="I20" s="44" t="s">
        <v>169</v>
      </c>
      <c r="J20" s="45">
        <v>2640.01</v>
      </c>
      <c r="K20" s="45">
        <v>2747.27</v>
      </c>
      <c r="L20" s="45">
        <v>2814.13</v>
      </c>
      <c r="M20" s="45">
        <v>2926.73</v>
      </c>
      <c r="N20" s="45">
        <v>3218.9</v>
      </c>
    </row>
    <row r="21" spans="1:14" x14ac:dyDescent="0.35">
      <c r="A21" s="38" t="s">
        <v>110</v>
      </c>
      <c r="B21" s="38">
        <v>50.55</v>
      </c>
      <c r="C21" s="41">
        <v>292.27</v>
      </c>
      <c r="D21" s="38">
        <v>72.92</v>
      </c>
      <c r="E21" s="38">
        <v>87.26</v>
      </c>
      <c r="F21" s="38">
        <v>174.74</v>
      </c>
      <c r="I21" s="40" t="s">
        <v>170</v>
      </c>
      <c r="J21" s="38"/>
      <c r="K21" s="38"/>
      <c r="L21" s="38"/>
      <c r="M21" s="38"/>
      <c r="N21" s="38"/>
    </row>
    <row r="22" spans="1:14" x14ac:dyDescent="0.35">
      <c r="A22" s="38" t="s">
        <v>111</v>
      </c>
      <c r="B22" s="38">
        <v>21.98</v>
      </c>
      <c r="C22" s="41">
        <v>22.93</v>
      </c>
      <c r="D22" s="41">
        <v>21.22</v>
      </c>
      <c r="E22" s="41">
        <v>35.74</v>
      </c>
      <c r="F22" s="41">
        <v>48.13</v>
      </c>
      <c r="I22" s="40" t="s">
        <v>171</v>
      </c>
      <c r="J22" s="38"/>
      <c r="K22" s="38"/>
      <c r="L22" s="38"/>
      <c r="M22" s="38"/>
      <c r="N22" s="38"/>
    </row>
    <row r="23" spans="1:14" x14ac:dyDescent="0.35">
      <c r="A23" s="38" t="s">
        <v>112</v>
      </c>
      <c r="B23" s="41">
        <v>57.74</v>
      </c>
      <c r="C23" s="41">
        <v>28.36</v>
      </c>
      <c r="D23" s="41">
        <v>26.89</v>
      </c>
      <c r="E23" s="41">
        <v>11.24</v>
      </c>
      <c r="F23" s="41">
        <v>9.86</v>
      </c>
      <c r="I23" s="38" t="s">
        <v>172</v>
      </c>
      <c r="J23" s="38">
        <v>75.11</v>
      </c>
      <c r="K23" s="38">
        <v>75.150000000000006</v>
      </c>
      <c r="L23" s="38">
        <v>73.95</v>
      </c>
      <c r="M23" s="38">
        <v>67.400000000000006</v>
      </c>
      <c r="N23" s="38">
        <v>67.790000000000006</v>
      </c>
    </row>
    <row r="24" spans="1:14" x14ac:dyDescent="0.35">
      <c r="A24" s="38" t="s">
        <v>113</v>
      </c>
      <c r="B24" s="41">
        <v>79.72</v>
      </c>
      <c r="C24" s="41">
        <v>51.29</v>
      </c>
      <c r="D24" s="41">
        <v>48.11</v>
      </c>
      <c r="E24" s="41">
        <v>46.98</v>
      </c>
      <c r="F24" s="41">
        <v>57.99</v>
      </c>
      <c r="I24" s="38" t="s">
        <v>173</v>
      </c>
      <c r="J24" s="38">
        <v>0.76</v>
      </c>
      <c r="K24" s="38">
        <v>0.97</v>
      </c>
      <c r="L24" s="38">
        <v>1.19</v>
      </c>
      <c r="M24" s="38">
        <v>8.19</v>
      </c>
      <c r="N24" s="38">
        <v>33.340000000000003</v>
      </c>
    </row>
    <row r="25" spans="1:14" x14ac:dyDescent="0.35">
      <c r="A25" s="38" t="s">
        <v>114</v>
      </c>
      <c r="B25" s="41">
        <v>-29.17</v>
      </c>
      <c r="C25" s="41">
        <v>240.98</v>
      </c>
      <c r="D25" s="41">
        <v>24.81</v>
      </c>
      <c r="E25" s="41">
        <v>40.28</v>
      </c>
      <c r="F25" s="41">
        <v>116.75</v>
      </c>
      <c r="I25" s="38" t="s">
        <v>174</v>
      </c>
      <c r="J25" s="38">
        <v>0</v>
      </c>
      <c r="K25" s="38">
        <v>0</v>
      </c>
      <c r="L25" s="38">
        <v>0</v>
      </c>
      <c r="M25" s="38">
        <v>5.76</v>
      </c>
      <c r="N25" s="38">
        <v>5.63</v>
      </c>
    </row>
    <row r="26" spans="1:14" x14ac:dyDescent="0.35">
      <c r="A26" s="44" t="s">
        <v>87</v>
      </c>
      <c r="B26" s="45">
        <v>2560.29</v>
      </c>
      <c r="C26" s="45">
        <v>2695.01</v>
      </c>
      <c r="D26" s="45">
        <v>2766.02</v>
      </c>
      <c r="E26" s="45">
        <v>2879.75</v>
      </c>
      <c r="F26" s="45">
        <v>3160.91</v>
      </c>
      <c r="I26" s="44" t="s">
        <v>175</v>
      </c>
      <c r="J26" s="44">
        <v>75.87</v>
      </c>
      <c r="K26" s="44">
        <v>76.12</v>
      </c>
      <c r="L26" s="44">
        <v>75.14</v>
      </c>
      <c r="M26" s="44">
        <v>81.349999999999994</v>
      </c>
      <c r="N26" s="44">
        <v>106.76</v>
      </c>
    </row>
    <row r="27" spans="1:14" ht="14.5" customHeight="1" x14ac:dyDescent="0.35">
      <c r="A27" s="38"/>
      <c r="B27" s="41"/>
      <c r="C27" s="41"/>
      <c r="D27" s="41"/>
      <c r="E27" s="41"/>
      <c r="F27" s="41"/>
      <c r="I27" s="38" t="s">
        <v>210</v>
      </c>
      <c r="J27" s="41">
        <v>1800.77</v>
      </c>
      <c r="K27" s="41">
        <v>2102.88</v>
      </c>
      <c r="L27" s="41">
        <v>2483.8200000000002</v>
      </c>
      <c r="M27" s="41">
        <v>2107.5300000000002</v>
      </c>
      <c r="N27" s="41">
        <v>2177.5300000000002</v>
      </c>
    </row>
    <row r="28" spans="1:14" x14ac:dyDescent="0.35">
      <c r="A28" s="40" t="s">
        <v>89</v>
      </c>
      <c r="B28" s="41">
        <v>38.299999999999997</v>
      </c>
      <c r="C28" s="41">
        <v>350.96</v>
      </c>
      <c r="D28" s="41">
        <v>46.15</v>
      </c>
      <c r="E28" s="41">
        <v>54.38</v>
      </c>
      <c r="F28" s="41">
        <v>23.66</v>
      </c>
      <c r="I28" s="38" t="s">
        <v>176</v>
      </c>
      <c r="J28" s="38">
        <v>0</v>
      </c>
      <c r="K28" s="38">
        <v>0</v>
      </c>
      <c r="L28" s="38">
        <v>0</v>
      </c>
      <c r="M28" s="38">
        <v>8.36</v>
      </c>
      <c r="N28" s="38">
        <v>8.08</v>
      </c>
    </row>
    <row r="29" spans="1:14" x14ac:dyDescent="0.35">
      <c r="A29" s="40" t="s">
        <v>82</v>
      </c>
      <c r="B29" s="41">
        <v>160.9</v>
      </c>
      <c r="C29" s="41">
        <v>169.42</v>
      </c>
      <c r="D29" s="41">
        <v>173.82</v>
      </c>
      <c r="E29" s="41">
        <v>180.96</v>
      </c>
      <c r="F29" s="41">
        <v>198.63</v>
      </c>
      <c r="I29" s="38" t="s">
        <v>177</v>
      </c>
      <c r="J29" s="38">
        <v>30.98</v>
      </c>
      <c r="K29" s="38">
        <v>32.200000000000003</v>
      </c>
      <c r="L29" s="38">
        <v>34.86</v>
      </c>
      <c r="M29" s="38">
        <v>0</v>
      </c>
      <c r="N29" s="38">
        <v>0</v>
      </c>
    </row>
    <row r="30" spans="1:14" x14ac:dyDescent="0.35">
      <c r="I30" s="38" t="s">
        <v>178</v>
      </c>
      <c r="J30" s="38">
        <v>0</v>
      </c>
      <c r="K30" s="38">
        <v>1.87</v>
      </c>
      <c r="L30" s="38">
        <v>0</v>
      </c>
      <c r="M30" s="38">
        <v>18.41</v>
      </c>
      <c r="N30" s="38">
        <v>29.35</v>
      </c>
    </row>
    <row r="31" spans="1:14" x14ac:dyDescent="0.35">
      <c r="B31" s="27"/>
      <c r="C31" s="27"/>
      <c r="D31" s="27"/>
      <c r="I31" s="38" t="s">
        <v>179</v>
      </c>
      <c r="J31" s="41">
        <v>1907.62</v>
      </c>
      <c r="K31" s="41">
        <v>2213.0700000000002</v>
      </c>
      <c r="L31" s="41">
        <v>2593.8200000000002</v>
      </c>
      <c r="M31" s="41">
        <v>2215.65</v>
      </c>
      <c r="N31" s="41">
        <v>2321.7199999999998</v>
      </c>
    </row>
    <row r="32" spans="1:14" x14ac:dyDescent="0.35">
      <c r="I32" s="40" t="s">
        <v>180</v>
      </c>
      <c r="J32" s="38"/>
      <c r="K32" s="38"/>
      <c r="L32" s="38"/>
      <c r="M32" s="38"/>
      <c r="N32" s="38"/>
    </row>
    <row r="33" spans="9:14" x14ac:dyDescent="0.35">
      <c r="I33" s="38" t="s">
        <v>181</v>
      </c>
      <c r="J33" s="38">
        <v>712.82</v>
      </c>
      <c r="K33" s="38">
        <v>276</v>
      </c>
      <c r="L33" s="38">
        <v>182.25</v>
      </c>
      <c r="M33" s="38">
        <v>650.59</v>
      </c>
      <c r="N33" s="38">
        <v>759.87</v>
      </c>
    </row>
    <row r="34" spans="9:14" x14ac:dyDescent="0.35">
      <c r="I34" s="38" t="s">
        <v>182</v>
      </c>
      <c r="J34" s="38">
        <v>3.74</v>
      </c>
      <c r="K34" s="38">
        <v>8.19</v>
      </c>
      <c r="L34" s="38">
        <v>0.63</v>
      </c>
      <c r="M34" s="38">
        <v>3.96</v>
      </c>
      <c r="N34" s="38">
        <v>0.28999999999999998</v>
      </c>
    </row>
    <row r="35" spans="9:14" x14ac:dyDescent="0.35">
      <c r="I35" s="38" t="s">
        <v>183</v>
      </c>
      <c r="J35" s="38">
        <v>3.37</v>
      </c>
      <c r="K35" s="38">
        <v>225.25</v>
      </c>
      <c r="L35" s="38">
        <v>1.55</v>
      </c>
      <c r="M35" s="38">
        <v>12.4</v>
      </c>
      <c r="N35" s="38">
        <v>60.27</v>
      </c>
    </row>
    <row r="36" spans="9:14" x14ac:dyDescent="0.35">
      <c r="I36" s="38" t="s">
        <v>184</v>
      </c>
      <c r="J36" s="38">
        <v>1</v>
      </c>
      <c r="K36" s="38">
        <v>0.84</v>
      </c>
      <c r="L36" s="38">
        <v>1.17</v>
      </c>
      <c r="M36" s="38">
        <v>0</v>
      </c>
      <c r="N36" s="38">
        <v>25.85</v>
      </c>
    </row>
    <row r="37" spans="9:14" x14ac:dyDescent="0.35">
      <c r="I37" s="38" t="s">
        <v>185</v>
      </c>
      <c r="J37" s="38">
        <v>11.46</v>
      </c>
      <c r="K37" s="38">
        <v>23.92</v>
      </c>
      <c r="L37" s="38">
        <v>34.71</v>
      </c>
      <c r="M37" s="38">
        <v>44.13</v>
      </c>
      <c r="N37" s="38">
        <v>50.9</v>
      </c>
    </row>
    <row r="38" spans="9:14" x14ac:dyDescent="0.35">
      <c r="I38" s="44" t="s">
        <v>86</v>
      </c>
      <c r="J38" s="44">
        <v>732.39</v>
      </c>
      <c r="K38" s="44">
        <v>534.20000000000005</v>
      </c>
      <c r="L38" s="44">
        <v>220.31</v>
      </c>
      <c r="M38" s="44">
        <v>711.08</v>
      </c>
      <c r="N38" s="44">
        <v>897.18</v>
      </c>
    </row>
    <row r="39" spans="9:14" x14ac:dyDescent="0.35">
      <c r="I39" s="44" t="s">
        <v>87</v>
      </c>
      <c r="J39" s="45">
        <v>2640.01</v>
      </c>
      <c r="K39" s="45">
        <v>2747.27</v>
      </c>
      <c r="L39" s="45">
        <v>2814.13</v>
      </c>
      <c r="M39" s="45">
        <v>2926.73</v>
      </c>
      <c r="N39" s="45">
        <v>3218.9</v>
      </c>
    </row>
    <row r="40" spans="9:14" x14ac:dyDescent="0.35">
      <c r="I40" s="40" t="s">
        <v>88</v>
      </c>
      <c r="J40" s="38"/>
      <c r="K40" s="38"/>
      <c r="L40" s="38"/>
      <c r="M40" s="38"/>
      <c r="N40" s="38"/>
    </row>
    <row r="41" spans="9:14" x14ac:dyDescent="0.35">
      <c r="I41" s="40" t="s">
        <v>186</v>
      </c>
      <c r="J41" s="38"/>
      <c r="K41" s="38"/>
      <c r="L41" s="38"/>
      <c r="M41" s="38"/>
      <c r="N41" s="38"/>
    </row>
    <row r="42" spans="9:14" x14ac:dyDescent="0.35">
      <c r="I42" s="38" t="s">
        <v>89</v>
      </c>
      <c r="J42" s="38">
        <v>38.299999999999997</v>
      </c>
      <c r="K42" s="38">
        <v>350.96</v>
      </c>
      <c r="L42" s="38">
        <v>46.15</v>
      </c>
      <c r="M42" s="38">
        <v>54.38</v>
      </c>
      <c r="N42" s="38">
        <v>23.66</v>
      </c>
    </row>
    <row r="43" spans="9:14" x14ac:dyDescent="0.35">
      <c r="I43" s="40" t="s">
        <v>187</v>
      </c>
      <c r="J43" s="38"/>
      <c r="K43" s="38"/>
      <c r="L43" s="38"/>
      <c r="M43" s="38"/>
      <c r="N43" s="38"/>
    </row>
    <row r="44" spans="9:14" x14ac:dyDescent="0.35">
      <c r="I44" s="40" t="s">
        <v>188</v>
      </c>
      <c r="J44" s="38"/>
      <c r="K44" s="38"/>
      <c r="L44" s="38"/>
      <c r="M44" s="38"/>
      <c r="N44" s="38"/>
    </row>
    <row r="45" spans="9:14" x14ac:dyDescent="0.35">
      <c r="I45" s="38" t="s">
        <v>189</v>
      </c>
      <c r="J45" s="38">
        <v>1.53</v>
      </c>
      <c r="K45" s="38">
        <v>0.62</v>
      </c>
      <c r="L45" s="38">
        <v>0.62</v>
      </c>
      <c r="M45" s="38">
        <v>0</v>
      </c>
      <c r="N45" s="38">
        <v>0</v>
      </c>
    </row>
    <row r="46" spans="9:14" x14ac:dyDescent="0.35">
      <c r="I46" s="40" t="s">
        <v>190</v>
      </c>
      <c r="J46" s="38"/>
      <c r="K46" s="38"/>
      <c r="L46" s="38"/>
      <c r="M46" s="38"/>
      <c r="N46" s="38"/>
    </row>
    <row r="47" spans="9:14" x14ac:dyDescent="0.35">
      <c r="I47" s="38" t="s">
        <v>191</v>
      </c>
      <c r="J47" s="38" t="s">
        <v>192</v>
      </c>
      <c r="K47" s="38" t="s">
        <v>192</v>
      </c>
      <c r="L47" s="38" t="s">
        <v>192</v>
      </c>
      <c r="M47" s="38" t="s">
        <v>192</v>
      </c>
      <c r="N47" s="38" t="s">
        <v>192</v>
      </c>
    </row>
    <row r="48" spans="9:14" x14ac:dyDescent="0.35">
      <c r="I48" s="40" t="s">
        <v>193</v>
      </c>
      <c r="J48" s="38"/>
      <c r="K48" s="38"/>
      <c r="L48" s="38"/>
      <c r="M48" s="38"/>
      <c r="N48" s="38"/>
    </row>
    <row r="49" spans="9:14" x14ac:dyDescent="0.35">
      <c r="I49" s="38" t="s">
        <v>194</v>
      </c>
      <c r="J49" s="38" t="s">
        <v>192</v>
      </c>
      <c r="K49" s="38" t="s">
        <v>192</v>
      </c>
      <c r="L49" s="38" t="s">
        <v>192</v>
      </c>
      <c r="M49" s="38" t="s">
        <v>192</v>
      </c>
      <c r="N49" s="38" t="s">
        <v>192</v>
      </c>
    </row>
    <row r="50" spans="9:14" x14ac:dyDescent="0.35">
      <c r="I50" s="38" t="s">
        <v>195</v>
      </c>
      <c r="J50" s="38" t="s">
        <v>192</v>
      </c>
      <c r="K50" s="38" t="s">
        <v>192</v>
      </c>
      <c r="L50" s="38" t="s">
        <v>192</v>
      </c>
      <c r="M50" s="38" t="s">
        <v>192</v>
      </c>
      <c r="N50" s="38" t="s">
        <v>192</v>
      </c>
    </row>
    <row r="51" spans="9:14" x14ac:dyDescent="0.35">
      <c r="I51" s="40" t="s">
        <v>196</v>
      </c>
      <c r="J51" s="38"/>
      <c r="K51" s="38"/>
      <c r="L51" s="38"/>
      <c r="M51" s="38"/>
      <c r="N51" s="38"/>
    </row>
    <row r="52" spans="9:14" x14ac:dyDescent="0.35">
      <c r="I52" s="38" t="s">
        <v>197</v>
      </c>
      <c r="J52" s="38" t="s">
        <v>192</v>
      </c>
      <c r="K52" s="38" t="s">
        <v>192</v>
      </c>
      <c r="L52" s="38" t="s">
        <v>192</v>
      </c>
      <c r="M52" s="38" t="s">
        <v>192</v>
      </c>
      <c r="N52" s="38" t="s">
        <v>192</v>
      </c>
    </row>
    <row r="53" spans="9:14" x14ac:dyDescent="0.35">
      <c r="I53" s="40" t="s">
        <v>198</v>
      </c>
      <c r="J53" s="38"/>
      <c r="K53" s="38"/>
      <c r="L53" s="38"/>
      <c r="M53" s="38"/>
      <c r="N53" s="38"/>
    </row>
    <row r="54" spans="9:14" x14ac:dyDescent="0.35">
      <c r="I54" s="38" t="s">
        <v>199</v>
      </c>
      <c r="J54" s="41">
        <v>12779.28</v>
      </c>
      <c r="K54" s="41">
        <v>21617.759999999998</v>
      </c>
      <c r="L54" s="41">
        <v>37712.629999999997</v>
      </c>
      <c r="M54" s="38" t="s">
        <v>192</v>
      </c>
      <c r="N54" s="38" t="s">
        <v>192</v>
      </c>
    </row>
    <row r="55" spans="9:14" x14ac:dyDescent="0.35">
      <c r="I55" s="38" t="s">
        <v>200</v>
      </c>
      <c r="J55" s="38">
        <v>251.24</v>
      </c>
      <c r="K55" s="38">
        <v>798.83</v>
      </c>
      <c r="L55" s="38">
        <v>271.26</v>
      </c>
      <c r="M55" s="38" t="s">
        <v>192</v>
      </c>
      <c r="N55" s="38" t="s">
        <v>192</v>
      </c>
    </row>
    <row r="56" spans="9:14" x14ac:dyDescent="0.35">
      <c r="I56" s="40" t="s">
        <v>201</v>
      </c>
      <c r="J56" s="38"/>
      <c r="K56" s="38"/>
      <c r="L56" s="38"/>
      <c r="M56" s="38"/>
      <c r="N56" s="38"/>
    </row>
    <row r="57" spans="9:14" x14ac:dyDescent="0.35">
      <c r="I57" s="38" t="s">
        <v>202</v>
      </c>
      <c r="J57" s="38" t="s">
        <v>192</v>
      </c>
      <c r="K57" s="38" t="s">
        <v>192</v>
      </c>
      <c r="L57" s="38" t="s">
        <v>192</v>
      </c>
      <c r="M57" s="38" t="s">
        <v>192</v>
      </c>
      <c r="N57" s="38" t="s">
        <v>192</v>
      </c>
    </row>
    <row r="58" spans="9:14" x14ac:dyDescent="0.35">
      <c r="I58" s="38" t="s">
        <v>203</v>
      </c>
      <c r="J58" s="38">
        <v>646.04999999999995</v>
      </c>
      <c r="K58" s="38">
        <v>276</v>
      </c>
      <c r="L58" s="38">
        <v>43.12</v>
      </c>
      <c r="M58" s="38">
        <v>650.59</v>
      </c>
      <c r="N58" s="38">
        <v>759.87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57CBB-100D-4135-89EF-3D61A7501E12}">
  <dimension ref="B1:AF18"/>
  <sheetViews>
    <sheetView tabSelected="1" zoomScale="89" workbookViewId="0">
      <selection activeCell="H18" sqref="H18"/>
    </sheetView>
  </sheetViews>
  <sheetFormatPr defaultRowHeight="14.5" x14ac:dyDescent="0.35"/>
  <cols>
    <col min="1" max="1" width="14.08984375" bestFit="1" customWidth="1"/>
    <col min="6" max="6" width="13.6328125" customWidth="1"/>
  </cols>
  <sheetData>
    <row r="1" spans="2:32" x14ac:dyDescent="0.35">
      <c r="B1" s="79" t="s">
        <v>236</v>
      </c>
      <c r="G1" s="48" t="str">
        <f>'P&amp;L'!C2</f>
        <v>Mar '15</v>
      </c>
      <c r="H1" s="48" t="str">
        <f>'P&amp;L'!D2</f>
        <v>Mar '16</v>
      </c>
      <c r="I1" s="48" t="str">
        <f>'P&amp;L'!E2</f>
        <v>Mar '17</v>
      </c>
      <c r="J1" s="48" t="str">
        <f>'P&amp;L'!F2</f>
        <v>Mar '18</v>
      </c>
      <c r="K1" s="48" t="str">
        <f>'P&amp;L'!G2</f>
        <v>Mar '19</v>
      </c>
    </row>
    <row r="2" spans="2:32" x14ac:dyDescent="0.35">
      <c r="B2" s="90" t="s">
        <v>232</v>
      </c>
      <c r="G2" s="27">
        <f>('P&amp;L'!C5-'P&amp;L'!C11)/'P&amp;L'!C5</f>
        <v>0.74520575309628445</v>
      </c>
      <c r="H2" s="27">
        <f>('P&amp;L'!D5-'P&amp;L'!D11)/'P&amp;L'!D5</f>
        <v>0.77195444040937611</v>
      </c>
      <c r="I2" s="27">
        <f>('P&amp;L'!E5-'P&amp;L'!E11)/'P&amp;L'!E5</f>
        <v>0.61312540610786237</v>
      </c>
      <c r="J2" s="27">
        <f>('P&amp;L'!F5-'P&amp;L'!F11)/'P&amp;L'!F5</f>
        <v>0.65403059115336915</v>
      </c>
      <c r="K2" s="27">
        <f>('P&amp;L'!G5-'P&amp;L'!G11)/'P&amp;L'!G5</f>
        <v>0.71393452310601591</v>
      </c>
    </row>
    <row r="3" spans="2:32" x14ac:dyDescent="0.35">
      <c r="B3" s="90" t="s">
        <v>230</v>
      </c>
      <c r="G3" s="27">
        <f>'P&amp;L'!C31</f>
        <v>4.9185834417194929</v>
      </c>
      <c r="H3" s="27">
        <f>'P&amp;L'!D31</f>
        <v>6.0508609114310934</v>
      </c>
      <c r="I3" s="27">
        <f>'P&amp;L'!E31</f>
        <v>2.5314350583148348</v>
      </c>
      <c r="J3" s="27">
        <f>'P&amp;L'!F31</f>
        <v>4.9177880024307665</v>
      </c>
      <c r="K3" s="27">
        <f>'P&amp;L'!G31</f>
        <v>9.7177711481820115</v>
      </c>
    </row>
    <row r="4" spans="2:32" x14ac:dyDescent="0.35">
      <c r="B4" s="90" t="s">
        <v>231</v>
      </c>
      <c r="G4" s="27">
        <f>'P&amp;L'!C20/BL!B8</f>
        <v>4.9185834417194929E-2</v>
      </c>
      <c r="H4" s="27">
        <f>'P&amp;L'!D20/BL!C8</f>
        <v>6.0508609114310934E-2</v>
      </c>
      <c r="I4" s="27">
        <f>'P&amp;L'!E20/BL!D8</f>
        <v>2.5314350583148348E-2</v>
      </c>
      <c r="J4" s="27">
        <f>'P&amp;L'!F20/BL!E8</f>
        <v>4.9177880024307667E-2</v>
      </c>
      <c r="K4" s="27">
        <f>'P&amp;L'!G20/BL!F8</f>
        <v>9.7177711481820112E-2</v>
      </c>
    </row>
    <row r="5" spans="2:32" x14ac:dyDescent="0.35">
      <c r="B5" s="28" t="s">
        <v>149</v>
      </c>
      <c r="G5" s="27">
        <f>'P&amp;L'!C20/'P&amp;L'!C5*100</f>
        <v>62.889532560926888</v>
      </c>
      <c r="H5" s="27">
        <f>'P&amp;L'!D20/'P&amp;L'!D5*100</f>
        <v>67.320072631231426</v>
      </c>
      <c r="I5" s="27">
        <f>'P&amp;L'!E20/'P&amp;L'!E5*100</f>
        <v>45.497076023391806</v>
      </c>
      <c r="J5" s="27">
        <f>'P&amp;L'!F20/'P&amp;L'!F5*100</f>
        <v>58.544853245142626</v>
      </c>
      <c r="K5" s="27">
        <f>'P&amp;L'!G20/'P&amp;L'!G5*100</f>
        <v>72.608438718827557</v>
      </c>
      <c r="N5" s="48" t="s">
        <v>150</v>
      </c>
    </row>
    <row r="6" spans="2:32" x14ac:dyDescent="0.35">
      <c r="B6" s="79" t="s">
        <v>208</v>
      </c>
      <c r="G6" s="27"/>
      <c r="H6" s="27"/>
      <c r="I6" s="27"/>
      <c r="J6" s="27"/>
      <c r="K6" s="27"/>
      <c r="N6" s="48"/>
    </row>
    <row r="7" spans="2:32" x14ac:dyDescent="0.35">
      <c r="B7" s="90" t="s">
        <v>233</v>
      </c>
      <c r="C7" s="91"/>
      <c r="D7" s="91"/>
      <c r="E7" s="91"/>
      <c r="G7" s="27">
        <v>0</v>
      </c>
      <c r="H7" s="27">
        <v>0</v>
      </c>
      <c r="I7" s="27">
        <v>0</v>
      </c>
      <c r="J7" s="27">
        <v>0</v>
      </c>
      <c r="K7" s="27">
        <v>0</v>
      </c>
      <c r="N7" t="s">
        <v>205</v>
      </c>
    </row>
    <row r="8" spans="2:32" x14ac:dyDescent="0.35">
      <c r="B8" s="28" t="s">
        <v>129</v>
      </c>
      <c r="G8" s="27">
        <f>'P&amp;L'!C39/'P&amp;L'!C40</f>
        <v>7.8209890285866057E-2</v>
      </c>
      <c r="H8" s="27">
        <f>'P&amp;L'!D39/'P&amp;L'!D40</f>
        <v>8.9914323137947533E-2</v>
      </c>
      <c r="I8" s="27">
        <f>'P&amp;L'!E39/'P&amp;L'!E40</f>
        <v>5.5639510921829921E-2</v>
      </c>
      <c r="J8" s="27">
        <f>'P&amp;L'!F39/'P&amp;L'!F40</f>
        <v>8.4000347252365659E-2</v>
      </c>
      <c r="K8" s="27">
        <f>'P&amp;L'!G39/'P&amp;L'!G40</f>
        <v>0.13383804031117622</v>
      </c>
      <c r="N8" s="48" t="s">
        <v>153</v>
      </c>
    </row>
    <row r="9" spans="2:32" x14ac:dyDescent="0.35">
      <c r="B9" s="28" t="s">
        <v>206</v>
      </c>
      <c r="G9" s="27">
        <f>'P&amp;L'!C5/BL!J26</f>
        <v>2.639251350995123</v>
      </c>
      <c r="H9" s="27">
        <f>'P&amp;L'!D5/BL!K26</f>
        <v>3.1833946400420388</v>
      </c>
      <c r="I9" s="27">
        <f>'P&amp;L'!E5/BL!L26</f>
        <v>2.0481767367580517</v>
      </c>
      <c r="J9" s="27">
        <f>'P&amp;L'!F5/BL!M26</f>
        <v>2.9735709895513218</v>
      </c>
      <c r="K9" s="27">
        <f>'P&amp;L'!G5/BL!N26</f>
        <v>3.9626264518546273</v>
      </c>
      <c r="N9" s="48" t="s">
        <v>207</v>
      </c>
    </row>
    <row r="10" spans="2:32" x14ac:dyDescent="0.35">
      <c r="B10" s="28" t="s">
        <v>234</v>
      </c>
      <c r="G10" s="27"/>
      <c r="H10" s="27"/>
      <c r="I10" s="27"/>
      <c r="J10" s="27"/>
      <c r="K10" s="27"/>
      <c r="N10" s="48"/>
    </row>
    <row r="11" spans="2:32" x14ac:dyDescent="0.35">
      <c r="B11" s="79" t="s">
        <v>209</v>
      </c>
      <c r="G11" s="27"/>
      <c r="H11" s="27"/>
      <c r="I11" s="27"/>
      <c r="J11" s="27"/>
      <c r="K11" s="27"/>
    </row>
    <row r="12" spans="2:32" x14ac:dyDescent="0.35">
      <c r="B12" s="28" t="s">
        <v>226</v>
      </c>
      <c r="G12" s="27">
        <f>BL!J39/BL!J9</f>
        <v>1.0311370977506455</v>
      </c>
      <c r="H12" s="27">
        <f>BL!K39/BL!K9</f>
        <v>1.0190246218443757</v>
      </c>
      <c r="I12" s="27">
        <f>BL!L39/BL!L9</f>
        <v>1.0173932220302095</v>
      </c>
      <c r="J12" s="27">
        <f>BL!M39/BL!M9</f>
        <v>1.0163139161385537</v>
      </c>
      <c r="K12" s="27">
        <f>BL!N39/BL!N9</f>
        <v>1.0183459826442387</v>
      </c>
    </row>
    <row r="13" spans="2:32" x14ac:dyDescent="0.35">
      <c r="B13" s="28" t="str">
        <f>BL!V11</f>
        <v>Total Debt Ratio at market (2019)</v>
      </c>
      <c r="G13" s="27"/>
      <c r="H13" s="27"/>
      <c r="I13" s="27"/>
      <c r="J13" s="27"/>
      <c r="K13" s="27">
        <f>BL!U11</f>
        <v>2.2840069635573071E-2</v>
      </c>
      <c r="N13" s="28" t="s">
        <v>225</v>
      </c>
      <c r="AF13" s="28" t="s">
        <v>227</v>
      </c>
    </row>
    <row r="14" spans="2:32" x14ac:dyDescent="0.35">
      <c r="B14" s="28" t="s">
        <v>217</v>
      </c>
      <c r="G14" s="27">
        <f>BL!J16/'P&amp;L'!C5</f>
        <v>1.0487415101877747E-2</v>
      </c>
      <c r="H14" s="27">
        <f>BL!K16/'P&amp;L'!D5</f>
        <v>1.0853416969296797E-2</v>
      </c>
      <c r="I14" s="27">
        <f>BL!L16/'P&amp;L'!E5</f>
        <v>1.0006497725795972E-2</v>
      </c>
      <c r="J14" s="27">
        <f>BL!M16/'P&amp;L'!F5</f>
        <v>1.1781727986771393E-2</v>
      </c>
      <c r="K14" s="27">
        <f>BL!N16/'P&amp;L'!G5</f>
        <v>1.1086160028365441E-2</v>
      </c>
      <c r="N14" t="s">
        <v>224</v>
      </c>
    </row>
    <row r="15" spans="2:32" x14ac:dyDescent="0.35">
      <c r="B15" s="79" t="s">
        <v>228</v>
      </c>
      <c r="C15" s="92"/>
      <c r="G15" s="27">
        <f>('P&amp;L'!C20+'P&amp;L'!C16)/BL!B9</f>
        <v>5.0177909533685637E-2</v>
      </c>
      <c r="H15" s="27">
        <f>('P&amp;L'!D20+'P&amp;L'!D16)/BL!C9</f>
        <v>6.1020482347791893E-2</v>
      </c>
      <c r="I15" s="27">
        <f>('P&amp;L'!E20+'P&amp;L'!E16)/BL!D9</f>
        <v>2.5842184799820679E-2</v>
      </c>
      <c r="J15" s="27">
        <f>('P&amp;L'!F20+'P&amp;L'!F16)/BL!E9</f>
        <v>4.9650143241600837E-2</v>
      </c>
      <c r="K15" s="27">
        <f>('P&amp;L'!G20+'P&amp;L'!G16)/BL!F9</f>
        <v>9.7668076598194833E-2</v>
      </c>
      <c r="N15" s="48" t="s">
        <v>229</v>
      </c>
    </row>
    <row r="16" spans="2:32" x14ac:dyDescent="0.35">
      <c r="B16" s="79" t="s">
        <v>218</v>
      </c>
      <c r="G16" s="27"/>
      <c r="H16" s="27"/>
      <c r="I16" s="27"/>
      <c r="J16" s="27"/>
      <c r="K16" s="27"/>
      <c r="N16" t="s">
        <v>222</v>
      </c>
    </row>
    <row r="17" spans="2:14" x14ac:dyDescent="0.35">
      <c r="B17" s="28" t="s">
        <v>219</v>
      </c>
      <c r="G17" s="27">
        <f>BL!J38/BL!J19</f>
        <v>11.740782302019877</v>
      </c>
      <c r="H17" s="27">
        <f>BL!K38/BL!K19</f>
        <v>16.725109580463368</v>
      </c>
      <c r="I17" s="27">
        <f>BL!L38/BL!L19</f>
        <v>7.5681896255582277</v>
      </c>
      <c r="J17" s="27">
        <f>BL!M38/BL!M19</f>
        <v>46.204028589993506</v>
      </c>
      <c r="K17" s="27">
        <f>BL!N38/BL!N19</f>
        <v>30.820336654070765</v>
      </c>
      <c r="N17" s="48" t="s">
        <v>223</v>
      </c>
    </row>
    <row r="18" spans="2:14" x14ac:dyDescent="0.35">
      <c r="B18" s="28" t="s">
        <v>221</v>
      </c>
      <c r="G18" t="s">
        <v>220</v>
      </c>
    </row>
  </sheetData>
  <pageMargins left="0.7" right="0.7" top="0.75" bottom="0.75" header="0.3" footer="0.3"/>
  <legacy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 xr2:uid="{3772C8C1-45B7-434C-8BFD-57008C5CC48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RATIO!G2:K2</xm:f>
              <xm:sqref>L2</xm:sqref>
            </x14:sparkline>
            <x14:sparkline>
              <xm:f>RATIO!G3:K3</xm:f>
              <xm:sqref>L3</xm:sqref>
            </x14:sparkline>
            <x14:sparkline>
              <xm:f>RATIO!G4:K4</xm:f>
              <xm:sqref>L4</xm:sqref>
            </x14:sparkline>
            <x14:sparkline>
              <xm:f>RATIO!G5:K5</xm:f>
              <xm:sqref>L5</xm:sqref>
            </x14:sparkline>
            <x14:sparkline>
              <xm:f>RATIO!G6:K6</xm:f>
              <xm:sqref>L6</xm:sqref>
            </x14:sparkline>
            <x14:sparkline>
              <xm:f>RATIO!G7:K7</xm:f>
              <xm:sqref>L7</xm:sqref>
            </x14:sparkline>
          </x14:sparklines>
        </x14:sparklineGroup>
        <x14:sparklineGroup displayEmptyCellsAs="span" xr2:uid="{144027DD-8149-47A1-98B8-DFEBEBC8DDE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RATIO!G8:K8</xm:f>
              <xm:sqref>L8</xm:sqref>
            </x14:sparkline>
            <x14:sparkline>
              <xm:f>RATIO!G9:K9</xm:f>
              <xm:sqref>L9</xm:sqref>
            </x14:sparkline>
            <x14:sparkline>
              <xm:f>RATIO!G10:K10</xm:f>
              <xm:sqref>L10</xm:sqref>
            </x14:sparkline>
            <x14:sparkline>
              <xm:f>RATIO!G11:K11</xm:f>
              <xm:sqref>L11</xm:sqref>
            </x14:sparkline>
            <x14:sparkline>
              <xm:f>RATIO!G12:K12</xm:f>
              <xm:sqref>L12</xm:sqref>
            </x14:sparkline>
            <x14:sparkline>
              <xm:f>RATIO!G13:K13</xm:f>
              <xm:sqref>L13</xm:sqref>
            </x14:sparkline>
            <x14:sparkline>
              <xm:f>RATIO!G14:K14</xm:f>
              <xm:sqref>L14</xm:sqref>
            </x14:sparkline>
            <x14:sparkline>
              <xm:f>RATIO!G15:K15</xm:f>
              <xm:sqref>L15</xm:sqref>
            </x14:sparkline>
            <x14:sparkline>
              <xm:f>RATIO!G16:K16</xm:f>
              <xm:sqref>L16</xm:sqref>
            </x14:sparkline>
            <x14:sparkline>
              <xm:f>RATIO!G17:K17</xm:f>
              <xm:sqref>L17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Ratios</vt:lpstr>
      <vt:lpstr>P&amp;L</vt:lpstr>
      <vt:lpstr>BL</vt:lpstr>
      <vt:lpstr>RATIO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Diwakar</dc:creator>
  <cp:lastModifiedBy>Anand Prakash</cp:lastModifiedBy>
  <dcterms:created xsi:type="dcterms:W3CDTF">2019-09-30T10:04:07Z</dcterms:created>
  <dcterms:modified xsi:type="dcterms:W3CDTF">2023-05-17T04:02:14Z</dcterms:modified>
</cp:coreProperties>
</file>