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6FBEE43-F762-4D2C-98BB-D4C0C4A45FE2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Financial Analysis" sheetId="1" r:id="rId1"/>
    <sheet name="Supply Deman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I30" i="1"/>
  <c r="I40" i="1"/>
  <c r="J40" i="1"/>
  <c r="I37" i="1"/>
  <c r="J37" i="1"/>
  <c r="I36" i="1"/>
  <c r="I39" i="1" s="1"/>
  <c r="J36" i="1"/>
  <c r="J39" i="1" s="1"/>
  <c r="I34" i="1"/>
  <c r="J34" i="1"/>
  <c r="I16" i="1"/>
  <c r="I17" i="1"/>
  <c r="I18" i="1"/>
  <c r="I19" i="1"/>
  <c r="I20" i="1"/>
  <c r="J20" i="1"/>
  <c r="J19" i="1"/>
  <c r="J18" i="1"/>
  <c r="J17" i="1"/>
  <c r="J16" i="1"/>
  <c r="I24" i="1"/>
  <c r="J24" i="1"/>
  <c r="I12" i="1"/>
  <c r="D37" i="1"/>
  <c r="E37" i="1"/>
  <c r="J12" i="1"/>
  <c r="I8" i="1"/>
  <c r="J8" i="1"/>
  <c r="I7" i="1"/>
  <c r="J7" i="1"/>
  <c r="D43" i="1"/>
  <c r="I6" i="1" s="1"/>
  <c r="E43" i="1"/>
  <c r="J5" i="1" s="1"/>
  <c r="I42" i="1" l="1"/>
  <c r="I44" i="1" s="1"/>
  <c r="J42" i="1"/>
  <c r="J44" i="1" s="1"/>
  <c r="I5" i="1"/>
  <c r="J6" i="1"/>
</calcChain>
</file>

<file path=xl/sharedStrings.xml><?xml version="1.0" encoding="utf-8"?>
<sst xmlns="http://schemas.openxmlformats.org/spreadsheetml/2006/main" count="191" uniqueCount="157">
  <si>
    <t xml:space="preserve"> Particulars</t>
  </si>
  <si>
    <t xml:space="preserve"> ASSETS</t>
  </si>
  <si>
    <t xml:space="preserve"> Non-current assets</t>
  </si>
  <si>
    <t xml:space="preserve"> Property, plant and equipment</t>
  </si>
  <si>
    <t xml:space="preserve"> Capital work-in-progress</t>
  </si>
  <si>
    <t xml:space="preserve"> Intangible assets</t>
  </si>
  <si>
    <t xml:space="preserve"> Financial Assets</t>
  </si>
  <si>
    <t xml:space="preserve"> Long Term Loans</t>
  </si>
  <si>
    <t xml:space="preserve"> Other Non Current Financial Assets</t>
  </si>
  <si>
    <t xml:space="preserve"> Deferred tax assets (Net)</t>
  </si>
  <si>
    <t xml:space="preserve"> Income Tax Assets (Net)</t>
  </si>
  <si>
    <t xml:space="preserve"> Other non-current assets</t>
  </si>
  <si>
    <t xml:space="preserve"> Total Non-current assets (A)</t>
  </si>
  <si>
    <t xml:space="preserve"> Current assets</t>
  </si>
  <si>
    <t xml:space="preserve"> Trade receivables</t>
  </si>
  <si>
    <t xml:space="preserve"> Cash and Cash equivalents</t>
  </si>
  <si>
    <t xml:space="preserve"> Other Bank Balances</t>
  </si>
  <si>
    <t xml:space="preserve"> Short Term Loans</t>
  </si>
  <si>
    <t xml:space="preserve"> Other Financial Assets</t>
  </si>
  <si>
    <t xml:space="preserve"> Other Current Assets</t>
  </si>
  <si>
    <t xml:space="preserve"> Total Current Assets (B)</t>
  </si>
  <si>
    <t xml:space="preserve"> Total Assets (A+B)</t>
  </si>
  <si>
    <t xml:space="preserve"> EQUITY AND LIABILITIES</t>
  </si>
  <si>
    <t xml:space="preserve"> Equity</t>
  </si>
  <si>
    <t xml:space="preserve"> Equity Share capital</t>
  </si>
  <si>
    <t xml:space="preserve"> Other Equity</t>
  </si>
  <si>
    <t xml:space="preserve"> Total Equity (A)</t>
  </si>
  <si>
    <t>Note No.</t>
  </si>
  <si>
    <t xml:space="preserve"> -</t>
  </si>
  <si>
    <t>-</t>
  </si>
  <si>
    <t xml:space="preserve"> Non-current liabilities</t>
  </si>
  <si>
    <t xml:space="preserve"> Financial Liabilities</t>
  </si>
  <si>
    <t xml:space="preserve">  Other financial liabilities</t>
  </si>
  <si>
    <t xml:space="preserve"> Long Term Provisions</t>
  </si>
  <si>
    <t xml:space="preserve"> Deferred Tax Liabilities (Net)</t>
  </si>
  <si>
    <t xml:space="preserve"> Other Non-Current liabilities</t>
  </si>
  <si>
    <t xml:space="preserve"> Current liabilities</t>
  </si>
  <si>
    <t xml:space="preserve">    Other financial liabilities</t>
  </si>
  <si>
    <t xml:space="preserve"> Other Current Liabilities</t>
  </si>
  <si>
    <t xml:space="preserve"> Short Term Provisions</t>
  </si>
  <si>
    <t xml:space="preserve"> Total liabilities (B )</t>
  </si>
  <si>
    <t xml:space="preserve"> Total Equity and liabilities (A+B)</t>
  </si>
  <si>
    <t xml:space="preserve"> </t>
  </si>
  <si>
    <t xml:space="preserve">Financial Ratio Analysis </t>
  </si>
  <si>
    <t>UNIT</t>
  </si>
  <si>
    <t>2018-19</t>
  </si>
  <si>
    <t>2017-18</t>
  </si>
  <si>
    <t>Assets Management</t>
  </si>
  <si>
    <t>Current Ratio</t>
  </si>
  <si>
    <t>times</t>
  </si>
  <si>
    <t>Company's ability to pay its bill,higher ratio indicates greater financial strength</t>
  </si>
  <si>
    <t>Quick Ratio</t>
  </si>
  <si>
    <t>Company's ability to deal with its liabilty quickly without liquidating its inventory</t>
  </si>
  <si>
    <t>Fixed Assets Turnover</t>
  </si>
  <si>
    <t>Higher the number, better the company is at employing the assets to generate revenue</t>
  </si>
  <si>
    <t>Days sales outstanding</t>
  </si>
  <si>
    <t>days</t>
  </si>
  <si>
    <t>Tells how long it takes a company to collect what its owed</t>
  </si>
  <si>
    <t>Capital Productivity</t>
  </si>
  <si>
    <t>Resource Input</t>
  </si>
  <si>
    <t>Tells the characteristics of the industry</t>
  </si>
  <si>
    <t xml:space="preserve">Profitabililty </t>
  </si>
  <si>
    <t>Net Profit Margin</t>
  </si>
  <si>
    <t>%</t>
  </si>
  <si>
    <t>Tells how much a company earns as a percentage of every sales rupees</t>
  </si>
  <si>
    <t>Operating Profit Margin</t>
  </si>
  <si>
    <t>Tells how profitable a company's operating activities are</t>
  </si>
  <si>
    <t>Return on Equity</t>
  </si>
  <si>
    <t>Profit company is generating as a percentage of owner's investment</t>
  </si>
  <si>
    <t>Return on Asset</t>
  </si>
  <si>
    <t>Efficiency of a company for using its assets to generate profit</t>
  </si>
  <si>
    <t>Return on Capital Employed</t>
  </si>
  <si>
    <t>Higher ROCE implies a more economical use of capital</t>
  </si>
  <si>
    <t>Financial Leverage</t>
  </si>
  <si>
    <t>Debt-Equity Ratio</t>
  </si>
  <si>
    <t>Company's borrowings compared to equity, higher D/E ratio shows high leverage to raise capital.</t>
  </si>
  <si>
    <t>Interest Coverage Ratio</t>
  </si>
  <si>
    <t>How many times over the company could make its interest payments from its operating profit</t>
  </si>
  <si>
    <t>Debt Service Coverage Ratio</t>
  </si>
  <si>
    <t>Measurement of the company's ability to produce enough cash to cover its debt payment</t>
  </si>
  <si>
    <t>DSCR&lt;1 implies negetive cashflow.</t>
  </si>
  <si>
    <t xml:space="preserve">Total current liabilites </t>
  </si>
  <si>
    <t>Income</t>
  </si>
  <si>
    <t>Other Income</t>
  </si>
  <si>
    <t>Total Income</t>
  </si>
  <si>
    <t>Expenses</t>
  </si>
  <si>
    <t>Particulars</t>
  </si>
  <si>
    <t>Revenue from operations</t>
  </si>
  <si>
    <t>Employee benefits expense</t>
  </si>
  <si>
    <t>Finance costs</t>
  </si>
  <si>
    <t>Depreciation and amortisation expense</t>
  </si>
  <si>
    <t>Other Expenses</t>
  </si>
  <si>
    <t>Total Expenses</t>
  </si>
  <si>
    <t>Profit/(loss) before exceptional items</t>
  </si>
  <si>
    <t>Exceptional Items</t>
  </si>
  <si>
    <t>Profit/(loss) before tax</t>
  </si>
  <si>
    <t>Tax expenses</t>
  </si>
  <si>
    <t>Current Tax</t>
  </si>
  <si>
    <t>Income Tax for earlier year</t>
  </si>
  <si>
    <t>Deferred Tax</t>
  </si>
  <si>
    <t>Deffered tax for earlier year</t>
  </si>
  <si>
    <t>Profit / (Loss) for the period</t>
  </si>
  <si>
    <t>Attributable to:</t>
  </si>
  <si>
    <t>Other comprehensive income:</t>
  </si>
  <si>
    <t>Items that will not be reclassified subsequently to profit or loss :</t>
  </si>
  <si>
    <t>Remeasurement of the net defined benefit liability (Gross)</t>
  </si>
  <si>
    <t>Deferred Tax effect</t>
  </si>
  <si>
    <t>Total Other comprehensive income / (loss) for the year, net of tax</t>
  </si>
  <si>
    <t xml:space="preserve">Total non current liabilites </t>
  </si>
  <si>
    <t xml:space="preserve">Enacted Tax Rates in India (%) </t>
  </si>
  <si>
    <t>Total Comprehensive income for the period</t>
  </si>
  <si>
    <t>Earnings per Share (In rupees)</t>
  </si>
  <si>
    <t>Basic</t>
  </si>
  <si>
    <t>Diluted</t>
  </si>
  <si>
    <t>Revenue Increase</t>
  </si>
  <si>
    <t>Operating Leverage</t>
  </si>
  <si>
    <t>Variable Cost</t>
  </si>
  <si>
    <t>Fixed Cost</t>
  </si>
  <si>
    <t>Contribution</t>
  </si>
  <si>
    <t>EBIT</t>
  </si>
  <si>
    <t>Combined Leverage</t>
  </si>
  <si>
    <t>BER %</t>
  </si>
  <si>
    <t>Company Valuation</t>
  </si>
  <si>
    <t>Net Worth</t>
  </si>
  <si>
    <t>Measure of revenue used to recover the fixed costs</t>
  </si>
  <si>
    <t>BALANCE SHEET</t>
  </si>
  <si>
    <t>INCOME SATATEMENT</t>
  </si>
  <si>
    <t> 35,254.3</t>
  </si>
  <si>
    <t>Rs</t>
  </si>
  <si>
    <t>Leverage and BER</t>
  </si>
  <si>
    <t>(This is all due to increase in the Structural Cost of the Company)</t>
  </si>
  <si>
    <t>How much the operating income of a company will change in response to a change in sales (Since Fixed Charges are increasing therefore OL is also increasing)</t>
  </si>
  <si>
    <t>Measures the sensitivity of a company's earnings per share (EPS) to fluctuations in its operating income</t>
  </si>
  <si>
    <t>Interpretation</t>
  </si>
  <si>
    <t>it is increasing due to increase in sales</t>
  </si>
  <si>
    <t>Basically showing that structural cost is increasing</t>
  </si>
  <si>
    <t>Energy</t>
  </si>
  <si>
    <t>Peak</t>
  </si>
  <si>
    <t>Year</t>
  </si>
  <si>
    <t>Requirement</t>
  </si>
  <si>
    <t>Availability</t>
  </si>
  <si>
    <t>Surplus(+)/Deficts(-)</t>
  </si>
  <si>
    <t>Peak Demand</t>
  </si>
  <si>
    <t>Peak Met</t>
  </si>
  <si>
    <t>Surplus(+) / Deficts(-)</t>
  </si>
  <si>
    <t>(MU)</t>
  </si>
  <si>
    <t>(%)</t>
  </si>
  <si>
    <t>(MW)</t>
  </si>
  <si>
    <t>2009-10</t>
  </si>
  <si>
    <t>2010-11</t>
  </si>
  <si>
    <t>2011-12</t>
  </si>
  <si>
    <t>2012-13</t>
  </si>
  <si>
    <t>2013-14</t>
  </si>
  <si>
    <t>2014-15</t>
  </si>
  <si>
    <t>2015-16</t>
  </si>
  <si>
    <t>2016-17 </t>
  </si>
  <si>
    <t>2019-20*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</si>
</sst>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" fontId="0" fillId="0" borderId="1" xfId="0" applyNumberFormat="1" applyBorder="1"/>
    <xf numFmtId="4" fontId="1" fillId="0" borderId="1" xfId="0" applyNumberFormat="1" applyFont="1" applyBorder="1"/>
    <xf numFmtId="0" fontId="0" fillId="0" borderId="1" xfId="0" applyFont="1" applyBorder="1"/>
    <xf numFmtId="0" fontId="1" fillId="2" borderId="1" xfId="0" applyFont="1" applyFill="1" applyBorder="1"/>
    <xf numFmtId="17" fontId="0" fillId="2" borderId="1" xfId="0" applyNumberFormat="1" applyFill="1" applyBorder="1"/>
    <xf numFmtId="15" fontId="1" fillId="2" borderId="1" xfId="0" applyNumberFormat="1" applyFont="1" applyFill="1" applyBorder="1"/>
    <xf numFmtId="10" fontId="0" fillId="0" borderId="1" xfId="0" applyNumberFormat="1" applyBorder="1"/>
    <xf numFmtId="0" fontId="2" fillId="0" borderId="0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0"/>
  <sheetViews>
    <sheetView topLeftCell="B13" workbookViewId="0">
      <selection activeCell="B53" sqref="B53"/>
    </sheetView>
  </sheetViews>
  <sheetFormatPr defaultRowHeight="14.5" x14ac:dyDescent="0.35"/>
  <cols>
    <col min="2" max="2" width="38.6328125" bestFit="1" customWidth="1"/>
    <col min="3" max="3" width="19.453125" bestFit="1" customWidth="1"/>
    <col min="4" max="5" width="21.7265625" bestFit="1" customWidth="1"/>
    <col min="7" max="7" width="24.26953125" bestFit="1" customWidth="1"/>
    <col min="9" max="9" width="8.81640625" bestFit="1" customWidth="1"/>
    <col min="10" max="10" width="8.81640625" customWidth="1"/>
    <col min="11" max="11" width="133.90625" bestFit="1" customWidth="1"/>
  </cols>
  <sheetData>
    <row r="1" spans="2:11" x14ac:dyDescent="0.35">
      <c r="B1" s="16" t="s">
        <v>125</v>
      </c>
      <c r="G1" s="19" t="s">
        <v>43</v>
      </c>
      <c r="H1" s="2"/>
    </row>
    <row r="2" spans="2:11" x14ac:dyDescent="0.35">
      <c r="B2" s="11" t="s">
        <v>0</v>
      </c>
      <c r="C2" s="11" t="s">
        <v>27</v>
      </c>
      <c r="D2" s="12">
        <v>43160</v>
      </c>
      <c r="E2" s="12">
        <v>43525</v>
      </c>
      <c r="G2" s="3"/>
      <c r="H2" s="4" t="s">
        <v>44</v>
      </c>
      <c r="I2" s="5" t="s">
        <v>46</v>
      </c>
      <c r="J2" s="4" t="s">
        <v>45</v>
      </c>
      <c r="K2" s="17" t="s">
        <v>133</v>
      </c>
    </row>
    <row r="3" spans="2:11" x14ac:dyDescent="0.35">
      <c r="B3" s="6" t="s">
        <v>1</v>
      </c>
      <c r="C3" s="3"/>
      <c r="D3" s="3"/>
      <c r="E3" s="3"/>
      <c r="G3" s="18" t="s">
        <v>47</v>
      </c>
      <c r="H3" s="6"/>
      <c r="I3" s="3"/>
      <c r="J3" s="3"/>
      <c r="K3" s="3"/>
    </row>
    <row r="4" spans="2:11" x14ac:dyDescent="0.35">
      <c r="B4" s="6" t="s">
        <v>2</v>
      </c>
      <c r="C4" s="3"/>
      <c r="D4" s="3"/>
      <c r="E4" s="3"/>
      <c r="G4" s="3"/>
      <c r="H4" s="3"/>
      <c r="I4" s="3"/>
      <c r="J4" s="3"/>
      <c r="K4" s="3"/>
    </row>
    <row r="5" spans="2:11" x14ac:dyDescent="0.35">
      <c r="B5" s="3" t="s">
        <v>3</v>
      </c>
      <c r="C5" s="3">
        <v>2.1</v>
      </c>
      <c r="D5" s="8">
        <v>7915.62</v>
      </c>
      <c r="E5" s="8">
        <v>7743.08</v>
      </c>
      <c r="G5" s="6" t="s">
        <v>48</v>
      </c>
      <c r="H5" s="7" t="s">
        <v>49</v>
      </c>
      <c r="I5" s="8">
        <f>D24/D43</f>
        <v>1.2426564823068154</v>
      </c>
      <c r="J5" s="8">
        <f>E24/E43</f>
        <v>1.1156511917726741</v>
      </c>
      <c r="K5" s="3" t="s">
        <v>50</v>
      </c>
    </row>
    <row r="6" spans="2:11" x14ac:dyDescent="0.35">
      <c r="B6" s="3" t="s">
        <v>4</v>
      </c>
      <c r="C6" s="3">
        <v>2.2000000000000002</v>
      </c>
      <c r="D6" s="3">
        <v>115.02</v>
      </c>
      <c r="E6" s="3">
        <v>385.67</v>
      </c>
      <c r="G6" s="6" t="s">
        <v>51</v>
      </c>
      <c r="H6" s="7" t="s">
        <v>49</v>
      </c>
      <c r="I6" s="8">
        <f>D24/D43</f>
        <v>1.2426564823068154</v>
      </c>
      <c r="J6" s="8">
        <f>E24/E43</f>
        <v>1.1156511917726741</v>
      </c>
      <c r="K6" s="3" t="s">
        <v>52</v>
      </c>
    </row>
    <row r="7" spans="2:11" x14ac:dyDescent="0.35">
      <c r="B7" s="3" t="s">
        <v>5</v>
      </c>
      <c r="C7" s="3">
        <v>2.2999999999999998</v>
      </c>
      <c r="D7" s="8">
        <v>1248.31</v>
      </c>
      <c r="E7" s="8">
        <v>1061.03</v>
      </c>
      <c r="G7" s="6" t="s">
        <v>53</v>
      </c>
      <c r="H7" s="7" t="s">
        <v>49</v>
      </c>
      <c r="I7" s="8">
        <f>D50/(D5+D6+D7)</f>
        <v>2.1675685287667243</v>
      </c>
      <c r="J7" s="8">
        <f>E50/(E5+E6+E7)</f>
        <v>2.9263943206475016</v>
      </c>
      <c r="K7" s="3" t="s">
        <v>54</v>
      </c>
    </row>
    <row r="8" spans="2:11" x14ac:dyDescent="0.35">
      <c r="B8" s="3" t="s">
        <v>6</v>
      </c>
      <c r="C8" s="3"/>
      <c r="D8" s="8"/>
      <c r="E8" s="8"/>
      <c r="G8" s="6" t="s">
        <v>55</v>
      </c>
      <c r="H8" s="7" t="s">
        <v>56</v>
      </c>
      <c r="I8" s="8">
        <f>D17/(D50/365)</f>
        <v>12.683960331650157</v>
      </c>
      <c r="J8" s="8">
        <f>E17/(E50/365)</f>
        <v>20.718999647490865</v>
      </c>
      <c r="K8" s="3" t="s">
        <v>57</v>
      </c>
    </row>
    <row r="9" spans="2:11" x14ac:dyDescent="0.35">
      <c r="B9" s="3" t="s">
        <v>7</v>
      </c>
      <c r="C9" s="3">
        <v>2.4</v>
      </c>
      <c r="D9" s="3">
        <v>570.34</v>
      </c>
      <c r="E9" s="8">
        <v>1306.01</v>
      </c>
      <c r="G9" s="6"/>
      <c r="H9" s="7"/>
      <c r="I9" s="8"/>
      <c r="J9" s="8"/>
      <c r="K9" s="3"/>
    </row>
    <row r="10" spans="2:11" x14ac:dyDescent="0.35">
      <c r="B10" s="3" t="s">
        <v>8</v>
      </c>
      <c r="C10" s="3">
        <v>2.5</v>
      </c>
      <c r="D10" s="3">
        <v>252.83</v>
      </c>
      <c r="E10" s="3">
        <v>422.83</v>
      </c>
      <c r="G10" s="18" t="s">
        <v>58</v>
      </c>
      <c r="H10" s="7"/>
      <c r="I10" s="8"/>
      <c r="J10" s="8"/>
      <c r="K10" s="3"/>
    </row>
    <row r="11" spans="2:11" x14ac:dyDescent="0.35">
      <c r="B11" s="3" t="s">
        <v>9</v>
      </c>
      <c r="C11" s="3">
        <v>2.6</v>
      </c>
      <c r="D11" s="3" t="s">
        <v>28</v>
      </c>
      <c r="E11" s="3" t="s">
        <v>28</v>
      </c>
      <c r="G11" s="6"/>
      <c r="H11" s="7"/>
      <c r="I11" s="8"/>
      <c r="J11" s="8"/>
      <c r="K11" s="3"/>
    </row>
    <row r="12" spans="2:11" x14ac:dyDescent="0.35">
      <c r="B12" s="3" t="s">
        <v>10</v>
      </c>
      <c r="C12" s="3">
        <v>2.7</v>
      </c>
      <c r="D12" s="8">
        <v>7099.91</v>
      </c>
      <c r="E12" s="8">
        <v>4897.87</v>
      </c>
      <c r="G12" s="6" t="s">
        <v>59</v>
      </c>
      <c r="H12" s="7"/>
      <c r="I12" s="8">
        <f>D52/D45</f>
        <v>0.1801949395995362</v>
      </c>
      <c r="J12" s="8">
        <f>E52/E45</f>
        <v>0.10952437058893429</v>
      </c>
      <c r="K12" s="3" t="s">
        <v>60</v>
      </c>
    </row>
    <row r="13" spans="2:11" x14ac:dyDescent="0.35">
      <c r="B13" s="3" t="s">
        <v>11</v>
      </c>
      <c r="C13" s="3">
        <v>2.8</v>
      </c>
      <c r="D13" s="8">
        <v>3945.6</v>
      </c>
      <c r="E13" s="8">
        <v>4126.28</v>
      </c>
      <c r="G13" s="6"/>
      <c r="H13" s="7"/>
      <c r="I13" s="8"/>
      <c r="J13" s="8"/>
      <c r="K13" s="3"/>
    </row>
    <row r="14" spans="2:11" x14ac:dyDescent="0.35">
      <c r="B14" s="6" t="s">
        <v>12</v>
      </c>
      <c r="C14" s="3"/>
      <c r="D14" s="9">
        <v>21147.63</v>
      </c>
      <c r="E14" s="9">
        <v>19942.77</v>
      </c>
      <c r="G14" s="18" t="s">
        <v>61</v>
      </c>
      <c r="H14" s="5"/>
      <c r="I14" s="8"/>
      <c r="J14" s="8"/>
      <c r="K14" s="3"/>
    </row>
    <row r="15" spans="2:11" x14ac:dyDescent="0.35">
      <c r="B15" s="6" t="s">
        <v>13</v>
      </c>
      <c r="C15" s="3"/>
      <c r="D15" s="9"/>
      <c r="E15" s="9"/>
      <c r="G15" s="6"/>
      <c r="H15" s="7"/>
      <c r="I15" s="8"/>
      <c r="J15" s="8"/>
      <c r="K15" s="3"/>
    </row>
    <row r="16" spans="2:11" x14ac:dyDescent="0.35">
      <c r="B16" s="10" t="s">
        <v>6</v>
      </c>
      <c r="C16" s="3"/>
      <c r="D16" s="9"/>
      <c r="E16" s="9"/>
      <c r="G16" s="6" t="s">
        <v>62</v>
      </c>
      <c r="H16" s="7" t="s">
        <v>63</v>
      </c>
      <c r="I16" s="8">
        <f>D68/D52*100</f>
        <v>18.572654406459037</v>
      </c>
      <c r="J16" s="8">
        <f>E68/E52*100</f>
        <v>13.526200796624266</v>
      </c>
      <c r="K16" s="3" t="s">
        <v>64</v>
      </c>
    </row>
    <row r="17" spans="2:11" x14ac:dyDescent="0.35">
      <c r="B17" s="3" t="s">
        <v>14</v>
      </c>
      <c r="C17" s="6">
        <v>2.9</v>
      </c>
      <c r="D17" s="3">
        <v>698.93</v>
      </c>
      <c r="E17" s="8">
        <v>1526.56</v>
      </c>
      <c r="G17" s="6" t="s">
        <v>65</v>
      </c>
      <c r="H17" s="7" t="s">
        <v>63</v>
      </c>
      <c r="I17" s="8">
        <f>(D52-D58)/D50*100</f>
        <v>35.789170655842355</v>
      </c>
      <c r="J17" s="8">
        <f>(E52-E58)/E50*100</f>
        <v>23.576837323726842</v>
      </c>
      <c r="K17" s="3" t="s">
        <v>66</v>
      </c>
    </row>
    <row r="18" spans="2:11" x14ac:dyDescent="0.35">
      <c r="B18" s="3" t="s">
        <v>15</v>
      </c>
      <c r="C18" s="3">
        <v>2.1</v>
      </c>
      <c r="D18" s="8">
        <v>33863.870000000003</v>
      </c>
      <c r="E18" s="8">
        <v>54287.65</v>
      </c>
      <c r="G18" s="6" t="s">
        <v>67</v>
      </c>
      <c r="H18" s="7" t="s">
        <v>63</v>
      </c>
      <c r="I18" s="8">
        <f>D68/D30*100</f>
        <v>13.006066903093433</v>
      </c>
      <c r="J18" s="8">
        <f>E68/E30*100</f>
        <v>11.094850145508904</v>
      </c>
      <c r="K18" s="3" t="s">
        <v>68</v>
      </c>
    </row>
    <row r="19" spans="2:11" x14ac:dyDescent="0.35">
      <c r="B19" s="3" t="s">
        <v>16</v>
      </c>
      <c r="C19" s="3">
        <v>2.11</v>
      </c>
      <c r="D19" s="8">
        <v>74505.36</v>
      </c>
      <c r="E19" s="8">
        <v>205198.15</v>
      </c>
      <c r="G19" s="6" t="s">
        <v>69</v>
      </c>
      <c r="H19" s="7" t="s">
        <v>63</v>
      </c>
      <c r="I19" s="8">
        <f>D68/D25*100</f>
        <v>3.3466983389749458</v>
      </c>
      <c r="J19" s="8">
        <f>E68/E25*100</f>
        <v>1.4814486287098143</v>
      </c>
      <c r="K19" s="3" t="s">
        <v>70</v>
      </c>
    </row>
    <row r="20" spans="2:11" x14ac:dyDescent="0.35">
      <c r="B20" s="3" t="s">
        <v>17</v>
      </c>
      <c r="C20" s="3">
        <v>2.12</v>
      </c>
      <c r="D20" s="3">
        <v>280.26</v>
      </c>
      <c r="E20" s="3">
        <v>419.02</v>
      </c>
      <c r="G20" s="6" t="s">
        <v>71</v>
      </c>
      <c r="H20" s="7" t="s">
        <v>63</v>
      </c>
      <c r="I20" s="8">
        <f>(D59+D55+D58*D76)/D25*100</f>
        <v>9.6353715606511656</v>
      </c>
      <c r="J20" s="8">
        <f>(E59+E55+E58*E76)/E25*100</f>
        <v>4.695891529917005</v>
      </c>
      <c r="K20" s="3" t="s">
        <v>72</v>
      </c>
    </row>
    <row r="21" spans="2:11" x14ac:dyDescent="0.35">
      <c r="B21" s="3" t="s">
        <v>18</v>
      </c>
      <c r="C21" s="3">
        <v>2.13</v>
      </c>
      <c r="D21" s="8">
        <v>6147.62</v>
      </c>
      <c r="E21" s="8">
        <v>15633.81</v>
      </c>
      <c r="G21" s="6"/>
      <c r="H21" s="7"/>
      <c r="I21" s="8"/>
      <c r="J21" s="8"/>
      <c r="K21" s="3"/>
    </row>
    <row r="22" spans="2:11" x14ac:dyDescent="0.35">
      <c r="B22" s="3" t="s">
        <v>10</v>
      </c>
      <c r="C22" s="3">
        <v>2.14</v>
      </c>
      <c r="D22" s="3">
        <v>4999.6099999999997</v>
      </c>
      <c r="E22" s="3" t="s">
        <v>29</v>
      </c>
      <c r="G22" s="18" t="s">
        <v>73</v>
      </c>
      <c r="H22" s="5"/>
      <c r="I22" s="8"/>
      <c r="J22" s="8"/>
      <c r="K22" s="3"/>
    </row>
    <row r="23" spans="2:11" x14ac:dyDescent="0.35">
      <c r="B23" s="3" t="s">
        <v>19</v>
      </c>
      <c r="C23" s="3">
        <v>2.15</v>
      </c>
      <c r="D23" s="3">
        <v>638.74</v>
      </c>
      <c r="E23" s="8">
        <v>1743.54</v>
      </c>
      <c r="G23" s="6"/>
      <c r="H23" s="7"/>
      <c r="I23" s="8"/>
      <c r="J23" s="8"/>
      <c r="K23" s="3"/>
    </row>
    <row r="24" spans="2:11" x14ac:dyDescent="0.35">
      <c r="B24" s="6" t="s">
        <v>20</v>
      </c>
      <c r="C24" s="3"/>
      <c r="D24" s="9">
        <v>121134.39</v>
      </c>
      <c r="E24" s="9">
        <v>278808.73</v>
      </c>
      <c r="G24" s="6" t="s">
        <v>74</v>
      </c>
      <c r="H24" s="7" t="s">
        <v>49</v>
      </c>
      <c r="I24" s="8">
        <f>0</f>
        <v>0</v>
      </c>
      <c r="J24" s="8">
        <f>0</f>
        <v>0</v>
      </c>
      <c r="K24" s="3" t="s">
        <v>75</v>
      </c>
    </row>
    <row r="25" spans="2:11" x14ac:dyDescent="0.35">
      <c r="B25" s="6" t="s">
        <v>21</v>
      </c>
      <c r="C25" s="3"/>
      <c r="D25" s="9">
        <v>142282.01999999999</v>
      </c>
      <c r="E25" s="9">
        <v>298751.5</v>
      </c>
      <c r="G25" s="6" t="s">
        <v>76</v>
      </c>
      <c r="H25" s="7" t="s">
        <v>49</v>
      </c>
      <c r="I25" s="8">
        <v>0</v>
      </c>
      <c r="J25" s="8">
        <v>0</v>
      </c>
      <c r="K25" s="3" t="s">
        <v>77</v>
      </c>
    </row>
    <row r="26" spans="2:11" x14ac:dyDescent="0.35">
      <c r="B26" s="6" t="s">
        <v>22</v>
      </c>
      <c r="C26" s="3"/>
      <c r="D26" s="9"/>
      <c r="E26" s="9"/>
      <c r="G26" s="6" t="s">
        <v>78</v>
      </c>
      <c r="H26" s="7" t="s">
        <v>49</v>
      </c>
      <c r="I26" s="8">
        <v>0</v>
      </c>
      <c r="J26" s="8">
        <v>0</v>
      </c>
      <c r="K26" s="3" t="s">
        <v>79</v>
      </c>
    </row>
    <row r="27" spans="2:11" x14ac:dyDescent="0.35">
      <c r="B27" s="6" t="s">
        <v>23</v>
      </c>
      <c r="C27" s="3"/>
      <c r="D27" s="9"/>
      <c r="E27" s="9"/>
      <c r="G27" s="6"/>
      <c r="H27" s="3"/>
      <c r="I27" s="3"/>
      <c r="J27" s="3"/>
      <c r="K27" s="3" t="s">
        <v>80</v>
      </c>
    </row>
    <row r="28" spans="2:11" x14ac:dyDescent="0.35">
      <c r="B28" s="3" t="s">
        <v>24</v>
      </c>
      <c r="C28" s="3">
        <v>2.16</v>
      </c>
      <c r="D28" s="8">
        <v>3064</v>
      </c>
      <c r="E28" s="8">
        <v>3064</v>
      </c>
      <c r="G28" s="6"/>
      <c r="H28" s="3"/>
      <c r="I28" s="3"/>
      <c r="J28" s="3"/>
      <c r="K28" s="3"/>
    </row>
    <row r="29" spans="2:11" x14ac:dyDescent="0.35">
      <c r="B29" s="3" t="s">
        <v>25</v>
      </c>
      <c r="C29" s="3">
        <v>2.17</v>
      </c>
      <c r="D29" s="8">
        <v>33547.760000000002</v>
      </c>
      <c r="E29" s="8">
        <v>36827.03</v>
      </c>
      <c r="G29" s="18" t="s">
        <v>122</v>
      </c>
      <c r="H29" s="3"/>
      <c r="I29" s="3"/>
      <c r="J29" s="3"/>
      <c r="K29" s="3"/>
    </row>
    <row r="30" spans="2:11" x14ac:dyDescent="0.35">
      <c r="B30" s="6" t="s">
        <v>26</v>
      </c>
      <c r="C30" s="3"/>
      <c r="D30" s="9">
        <v>36611.760000000002</v>
      </c>
      <c r="E30" s="9">
        <v>39891.03</v>
      </c>
      <c r="G30" s="6" t="s">
        <v>114</v>
      </c>
      <c r="H30" s="3" t="s">
        <v>63</v>
      </c>
      <c r="I30" s="3">
        <f>(D52-22299.92)/22299.92*100</f>
        <v>14.971264470903941</v>
      </c>
      <c r="J30" s="3">
        <f>(E52-D52)/D52*100</f>
        <v>27.622793845193748</v>
      </c>
      <c r="K30" s="3"/>
    </row>
    <row r="31" spans="2:11" x14ac:dyDescent="0.35">
      <c r="B31" s="3"/>
      <c r="C31" s="3"/>
      <c r="D31" s="3"/>
      <c r="E31" s="3"/>
      <c r="G31" s="6" t="s">
        <v>123</v>
      </c>
      <c r="H31" s="3" t="s">
        <v>128</v>
      </c>
      <c r="I31" s="3" t="s">
        <v>127</v>
      </c>
      <c r="J31" s="8">
        <v>38550.699999999997</v>
      </c>
      <c r="K31" s="3"/>
    </row>
    <row r="32" spans="2:11" x14ac:dyDescent="0.35">
      <c r="B32" s="6" t="s">
        <v>30</v>
      </c>
      <c r="C32" s="3"/>
      <c r="D32" s="3"/>
      <c r="E32" s="3"/>
      <c r="G32" s="6"/>
      <c r="H32" s="3"/>
      <c r="I32" s="3"/>
      <c r="J32" s="8"/>
      <c r="K32" s="3"/>
    </row>
    <row r="33" spans="2:11" x14ac:dyDescent="0.35">
      <c r="B33" s="3" t="s">
        <v>32</v>
      </c>
      <c r="C33" s="3">
        <v>2.1800000000000002</v>
      </c>
      <c r="D33" s="8">
        <v>4410.79</v>
      </c>
      <c r="E33" s="8">
        <v>5079.8999999999996</v>
      </c>
      <c r="G33" s="18" t="s">
        <v>129</v>
      </c>
      <c r="H33" s="3"/>
      <c r="I33" s="3"/>
      <c r="J33" s="3"/>
      <c r="K33" s="3"/>
    </row>
    <row r="34" spans="2:11" x14ac:dyDescent="0.35">
      <c r="B34" s="3" t="s">
        <v>33</v>
      </c>
      <c r="C34" s="3">
        <v>2.19</v>
      </c>
      <c r="D34" s="8">
        <v>2860.67</v>
      </c>
      <c r="E34" s="8">
        <v>3472.13</v>
      </c>
      <c r="G34" s="6" t="s">
        <v>117</v>
      </c>
      <c r="H34" s="3" t="s">
        <v>128</v>
      </c>
      <c r="I34" s="8">
        <f>SUM(D54:D57)</f>
        <v>18440.310000000001</v>
      </c>
      <c r="J34" s="8">
        <f>SUM(E54:E57)</f>
        <v>26380.07</v>
      </c>
      <c r="K34" s="3" t="s">
        <v>135</v>
      </c>
    </row>
    <row r="35" spans="2:11" x14ac:dyDescent="0.35">
      <c r="B35" s="3" t="s">
        <v>34</v>
      </c>
      <c r="C35" s="3">
        <v>2.6</v>
      </c>
      <c r="D35" s="3">
        <v>886</v>
      </c>
      <c r="E35" s="3">
        <v>223.06</v>
      </c>
      <c r="G35" s="6" t="s">
        <v>116</v>
      </c>
      <c r="H35" s="3" t="s">
        <v>128</v>
      </c>
      <c r="I35" s="8">
        <v>0</v>
      </c>
      <c r="J35" s="8">
        <v>0</v>
      </c>
      <c r="K35" s="3"/>
    </row>
    <row r="36" spans="2:11" x14ac:dyDescent="0.35">
      <c r="B36" s="3" t="s">
        <v>35</v>
      </c>
      <c r="C36" s="3">
        <v>2.2000000000000002</v>
      </c>
      <c r="D36" s="3">
        <v>32.61</v>
      </c>
      <c r="E36" s="3">
        <v>178.66</v>
      </c>
      <c r="G36" s="6" t="s">
        <v>118</v>
      </c>
      <c r="H36" s="3" t="s">
        <v>128</v>
      </c>
      <c r="I36" s="8">
        <f>D50-I35</f>
        <v>20112.759999999998</v>
      </c>
      <c r="J36" s="8">
        <f>E50-J35</f>
        <v>26892.92</v>
      </c>
      <c r="K36" s="3" t="s">
        <v>134</v>
      </c>
    </row>
    <row r="37" spans="2:11" x14ac:dyDescent="0.35">
      <c r="B37" s="6" t="s">
        <v>108</v>
      </c>
      <c r="C37" s="3"/>
      <c r="D37" s="9">
        <f>SUM(D33:D36)</f>
        <v>8190.07</v>
      </c>
      <c r="E37" s="9">
        <f>SUM(E33:E36)</f>
        <v>8953.7499999999982</v>
      </c>
      <c r="G37" s="6" t="s">
        <v>119</v>
      </c>
      <c r="H37" s="3" t="s">
        <v>128</v>
      </c>
      <c r="I37" s="8">
        <f>D61+D55</f>
        <v>7327.21</v>
      </c>
      <c r="J37" s="8">
        <f>E61+E55</f>
        <v>6347.17</v>
      </c>
      <c r="K37" s="3"/>
    </row>
    <row r="38" spans="2:11" x14ac:dyDescent="0.35">
      <c r="B38" s="6" t="s">
        <v>36</v>
      </c>
      <c r="C38" s="3"/>
      <c r="D38" s="3"/>
      <c r="E38" s="3"/>
      <c r="G38" s="6"/>
      <c r="H38" s="3"/>
      <c r="I38" s="8"/>
      <c r="J38" s="8"/>
      <c r="K38" s="3"/>
    </row>
    <row r="39" spans="2:11" x14ac:dyDescent="0.35">
      <c r="B39" s="3" t="s">
        <v>31</v>
      </c>
      <c r="C39" s="3"/>
      <c r="D39" s="3"/>
      <c r="E39" s="3"/>
      <c r="G39" s="6" t="s">
        <v>115</v>
      </c>
      <c r="H39" s="3" t="s">
        <v>49</v>
      </c>
      <c r="I39" s="8">
        <f>I36/I37</f>
        <v>2.74494111674157</v>
      </c>
      <c r="J39" s="8">
        <f>J36/J37</f>
        <v>4.2369938098396602</v>
      </c>
      <c r="K39" s="3" t="s">
        <v>131</v>
      </c>
    </row>
    <row r="40" spans="2:11" x14ac:dyDescent="0.35">
      <c r="B40" s="3" t="s">
        <v>37</v>
      </c>
      <c r="C40" s="3">
        <v>2.21</v>
      </c>
      <c r="D40" s="3">
        <v>840.63</v>
      </c>
      <c r="E40" s="3">
        <v>945.38</v>
      </c>
      <c r="G40" s="6" t="s">
        <v>73</v>
      </c>
      <c r="H40" s="3" t="s">
        <v>49</v>
      </c>
      <c r="I40" s="8">
        <f>(1+D55/D61)</f>
        <v>1.0179239503264015</v>
      </c>
      <c r="J40" s="8">
        <f>(1+E55/E61)</f>
        <v>1.0010519675104488</v>
      </c>
      <c r="K40" s="3" t="s">
        <v>132</v>
      </c>
    </row>
    <row r="41" spans="2:11" x14ac:dyDescent="0.35">
      <c r="B41" s="3" t="s">
        <v>38</v>
      </c>
      <c r="C41" s="3">
        <v>2.2200000000000002</v>
      </c>
      <c r="D41" s="8">
        <v>92980.28</v>
      </c>
      <c r="E41" s="8">
        <v>241975.01</v>
      </c>
      <c r="G41" s="3"/>
      <c r="H41" s="3"/>
      <c r="I41" s="8"/>
      <c r="J41" s="8"/>
      <c r="K41" s="3"/>
    </row>
    <row r="42" spans="2:11" x14ac:dyDescent="0.35">
      <c r="B42" s="3" t="s">
        <v>39</v>
      </c>
      <c r="C42" s="3">
        <v>2.23</v>
      </c>
      <c r="D42" s="8">
        <v>3659.28</v>
      </c>
      <c r="E42" s="8">
        <v>6986.33</v>
      </c>
      <c r="G42" s="6" t="s">
        <v>120</v>
      </c>
      <c r="H42" s="3" t="s">
        <v>49</v>
      </c>
      <c r="I42" s="8">
        <f>I39*I40</f>
        <v>2.794141304966943</v>
      </c>
      <c r="J42" s="8">
        <f>J39*J40</f>
        <v>4.241450989669584</v>
      </c>
      <c r="K42" s="3" t="s">
        <v>130</v>
      </c>
    </row>
    <row r="43" spans="2:11" x14ac:dyDescent="0.35">
      <c r="B43" s="6" t="s">
        <v>81</v>
      </c>
      <c r="C43" s="3"/>
      <c r="D43" s="9">
        <f>SUM(D40:D42)</f>
        <v>97480.19</v>
      </c>
      <c r="E43" s="9">
        <f>SUM(E40:E42)</f>
        <v>249906.72</v>
      </c>
      <c r="G43" s="3"/>
      <c r="H43" s="3"/>
      <c r="I43" s="3"/>
      <c r="J43" s="3"/>
      <c r="K43" s="3"/>
    </row>
    <row r="44" spans="2:11" x14ac:dyDescent="0.35">
      <c r="B44" s="6" t="s">
        <v>40</v>
      </c>
      <c r="C44" s="3"/>
      <c r="D44" s="9">
        <v>105670.26</v>
      </c>
      <c r="E44" s="9">
        <v>258860.47</v>
      </c>
      <c r="G44" s="6" t="s">
        <v>121</v>
      </c>
      <c r="H44" s="3" t="s">
        <v>63</v>
      </c>
      <c r="I44" s="3">
        <f>(I42-1)/I42*100</f>
        <v>64.210829344157645</v>
      </c>
      <c r="J44" s="3">
        <f>(J42-1)/J42*100</f>
        <v>76.423162676273165</v>
      </c>
      <c r="K44" s="3" t="s">
        <v>124</v>
      </c>
    </row>
    <row r="45" spans="2:11" x14ac:dyDescent="0.35">
      <c r="B45" s="6" t="s">
        <v>41</v>
      </c>
      <c r="C45" s="3"/>
      <c r="D45" s="9">
        <v>142282.01999999999</v>
      </c>
      <c r="E45" s="9">
        <v>298751.5</v>
      </c>
    </row>
    <row r="47" spans="2:11" x14ac:dyDescent="0.35">
      <c r="B47" s="15" t="s">
        <v>126</v>
      </c>
    </row>
    <row r="48" spans="2:11" x14ac:dyDescent="0.35">
      <c r="B48" s="11" t="s">
        <v>86</v>
      </c>
      <c r="C48" s="11" t="s">
        <v>27</v>
      </c>
      <c r="D48" s="13">
        <v>43190</v>
      </c>
      <c r="E48" s="13">
        <v>43555</v>
      </c>
    </row>
    <row r="49" spans="2:10" x14ac:dyDescent="0.35">
      <c r="B49" s="6" t="s">
        <v>82</v>
      </c>
      <c r="C49" s="3"/>
      <c r="D49" s="8"/>
      <c r="E49" s="8"/>
    </row>
    <row r="50" spans="2:10" x14ac:dyDescent="0.35">
      <c r="B50" s="3" t="s">
        <v>87</v>
      </c>
      <c r="C50" s="3">
        <v>2.2400000000000002</v>
      </c>
      <c r="D50" s="8">
        <v>20112.759999999998</v>
      </c>
      <c r="E50" s="8">
        <v>26892.92</v>
      </c>
    </row>
    <row r="51" spans="2:10" x14ac:dyDescent="0.35">
      <c r="B51" s="6" t="s">
        <v>83</v>
      </c>
      <c r="C51" s="3">
        <v>2.25</v>
      </c>
      <c r="D51" s="9">
        <v>5525.74</v>
      </c>
      <c r="E51" s="9">
        <v>5827.65</v>
      </c>
    </row>
    <row r="52" spans="2:10" x14ac:dyDescent="0.35">
      <c r="B52" s="6" t="s">
        <v>84</v>
      </c>
      <c r="C52" s="3"/>
      <c r="D52" s="8">
        <v>25638.5</v>
      </c>
      <c r="E52" s="8">
        <v>32720.57</v>
      </c>
    </row>
    <row r="53" spans="2:10" x14ac:dyDescent="0.35">
      <c r="B53" s="6" t="s">
        <v>85</v>
      </c>
      <c r="C53" s="3"/>
      <c r="D53" s="3"/>
      <c r="E53" s="3"/>
    </row>
    <row r="54" spans="2:10" x14ac:dyDescent="0.35">
      <c r="B54" s="3" t="s">
        <v>88</v>
      </c>
      <c r="C54" s="3">
        <v>2.2599999999999998</v>
      </c>
      <c r="D54" s="8">
        <v>11841.41</v>
      </c>
      <c r="E54" s="8">
        <v>17962.68</v>
      </c>
    </row>
    <row r="55" spans="2:10" x14ac:dyDescent="0.35">
      <c r="B55" s="6" t="s">
        <v>89</v>
      </c>
      <c r="C55" s="3">
        <v>2.27</v>
      </c>
      <c r="D55" s="3">
        <v>129.02000000000001</v>
      </c>
      <c r="E55" s="3">
        <v>6.67</v>
      </c>
    </row>
    <row r="56" spans="2:10" x14ac:dyDescent="0.35">
      <c r="B56" s="3" t="s">
        <v>90</v>
      </c>
      <c r="C56" s="3">
        <v>2.2799999999999998</v>
      </c>
      <c r="D56" s="8">
        <v>1954.07</v>
      </c>
      <c r="E56" s="8">
        <v>2042.22</v>
      </c>
    </row>
    <row r="57" spans="2:10" x14ac:dyDescent="0.35">
      <c r="B57" s="3" t="s">
        <v>91</v>
      </c>
      <c r="C57" s="3">
        <v>2.29</v>
      </c>
      <c r="D57" s="8">
        <v>4515.8100000000004</v>
      </c>
      <c r="E57" s="8">
        <v>6368.5</v>
      </c>
    </row>
    <row r="58" spans="2:10" x14ac:dyDescent="0.35">
      <c r="B58" s="6" t="s">
        <v>92</v>
      </c>
      <c r="C58" s="3"/>
      <c r="D58" s="8">
        <v>18440.310000000001</v>
      </c>
      <c r="E58" s="8">
        <v>26380.07</v>
      </c>
    </row>
    <row r="59" spans="2:10" x14ac:dyDescent="0.35">
      <c r="B59" s="6" t="s">
        <v>93</v>
      </c>
      <c r="C59" s="3"/>
      <c r="D59" s="8">
        <v>7198.19</v>
      </c>
      <c r="E59" s="8">
        <v>6340.5</v>
      </c>
      <c r="F59" t="s">
        <v>42</v>
      </c>
      <c r="I59" s="1"/>
      <c r="J59" s="1"/>
    </row>
    <row r="60" spans="2:10" x14ac:dyDescent="0.35">
      <c r="B60" s="3" t="s">
        <v>94</v>
      </c>
      <c r="C60" s="3"/>
      <c r="D60" s="3"/>
      <c r="E60" s="3"/>
    </row>
    <row r="61" spans="2:10" x14ac:dyDescent="0.35">
      <c r="B61" s="3" t="s">
        <v>95</v>
      </c>
      <c r="C61" s="3"/>
      <c r="D61" s="8">
        <v>7198.19</v>
      </c>
      <c r="E61" s="8">
        <v>6340.5</v>
      </c>
      <c r="G61" s="1"/>
    </row>
    <row r="62" spans="2:10" x14ac:dyDescent="0.35">
      <c r="B62" s="6" t="s">
        <v>96</v>
      </c>
      <c r="C62" s="3"/>
      <c r="D62" s="8"/>
      <c r="E62" s="8"/>
    </row>
    <row r="63" spans="2:10" x14ac:dyDescent="0.35">
      <c r="B63" s="6" t="s">
        <v>97</v>
      </c>
      <c r="C63" s="3"/>
      <c r="D63" s="8">
        <v>2315.11</v>
      </c>
      <c r="E63" s="8">
        <v>2522.79</v>
      </c>
    </row>
    <row r="64" spans="2:10" x14ac:dyDescent="0.35">
      <c r="B64" s="3" t="s">
        <v>98</v>
      </c>
      <c r="C64" s="3"/>
      <c r="D64" s="8">
        <v>784.41</v>
      </c>
      <c r="E64" s="8" t="s">
        <v>29</v>
      </c>
    </row>
    <row r="65" spans="2:6" x14ac:dyDescent="0.35">
      <c r="B65" s="3" t="s">
        <v>99</v>
      </c>
      <c r="C65" s="3"/>
      <c r="D65" s="3">
        <v>-663.08</v>
      </c>
      <c r="E65" s="3">
        <v>-608.14</v>
      </c>
    </row>
    <row r="66" spans="2:6" x14ac:dyDescent="0.35">
      <c r="B66" s="3" t="s">
        <v>100</v>
      </c>
      <c r="C66" s="3"/>
      <c r="D66" s="3" t="s">
        <v>29</v>
      </c>
      <c r="E66" s="3" t="s">
        <v>29</v>
      </c>
    </row>
    <row r="67" spans="2:6" x14ac:dyDescent="0.35">
      <c r="B67" s="3"/>
      <c r="C67" s="3"/>
      <c r="D67" s="8">
        <v>2436.44</v>
      </c>
      <c r="E67" s="8">
        <v>1914.65</v>
      </c>
    </row>
    <row r="68" spans="2:6" x14ac:dyDescent="0.35">
      <c r="B68" s="6" t="s">
        <v>101</v>
      </c>
      <c r="C68" s="6"/>
      <c r="D68" s="9">
        <v>4761.75</v>
      </c>
      <c r="E68" s="9">
        <v>4425.8500000000004</v>
      </c>
    </row>
    <row r="69" spans="2:6" x14ac:dyDescent="0.35">
      <c r="B69" s="6" t="s">
        <v>102</v>
      </c>
      <c r="C69" s="3"/>
      <c r="D69" s="8"/>
      <c r="E69" s="8"/>
      <c r="F69" t="s">
        <v>42</v>
      </c>
    </row>
    <row r="70" spans="2:6" x14ac:dyDescent="0.35">
      <c r="B70" s="3" t="s">
        <v>103</v>
      </c>
      <c r="C70" s="3"/>
      <c r="D70" s="3"/>
      <c r="E70" s="3"/>
    </row>
    <row r="71" spans="2:6" x14ac:dyDescent="0.35">
      <c r="B71" s="3" t="s">
        <v>104</v>
      </c>
      <c r="C71" s="3"/>
      <c r="D71" s="3"/>
      <c r="E71" s="3"/>
    </row>
    <row r="72" spans="2:6" x14ac:dyDescent="0.35">
      <c r="B72" s="3" t="s">
        <v>105</v>
      </c>
      <c r="C72" s="3"/>
      <c r="D72" s="3">
        <v>58.02</v>
      </c>
      <c r="E72" s="3">
        <v>-170.77</v>
      </c>
    </row>
    <row r="73" spans="2:6" x14ac:dyDescent="0.35">
      <c r="B73" s="3" t="s">
        <v>106</v>
      </c>
      <c r="C73" s="3"/>
      <c r="D73" s="3">
        <v>-20.079999999999998</v>
      </c>
      <c r="E73" s="3">
        <v>54.79</v>
      </c>
    </row>
    <row r="74" spans="2:6" x14ac:dyDescent="0.35">
      <c r="B74" s="3" t="s">
        <v>107</v>
      </c>
      <c r="C74" s="3"/>
      <c r="D74" s="3">
        <v>37.94</v>
      </c>
      <c r="E74" s="3">
        <v>-115.98</v>
      </c>
    </row>
    <row r="75" spans="2:6" x14ac:dyDescent="0.35">
      <c r="B75" s="3"/>
      <c r="C75" s="3"/>
      <c r="D75" s="3"/>
      <c r="E75" s="3"/>
    </row>
    <row r="76" spans="2:6" x14ac:dyDescent="0.35">
      <c r="B76" s="3" t="s">
        <v>109</v>
      </c>
      <c r="C76" s="3"/>
      <c r="D76" s="14">
        <v>0.34610000000000002</v>
      </c>
      <c r="E76" s="14">
        <v>0.29120000000000001</v>
      </c>
    </row>
    <row r="77" spans="2:6" x14ac:dyDescent="0.35">
      <c r="B77" s="3" t="s">
        <v>110</v>
      </c>
      <c r="C77" s="3"/>
      <c r="D77" s="8">
        <v>4799.6899999999996</v>
      </c>
      <c r="E77" s="8">
        <v>4309.87</v>
      </c>
    </row>
    <row r="78" spans="2:6" x14ac:dyDescent="0.35">
      <c r="B78" s="6" t="s">
        <v>111</v>
      </c>
      <c r="C78" s="3"/>
      <c r="D78" s="3"/>
      <c r="E78" s="3"/>
    </row>
    <row r="79" spans="2:6" x14ac:dyDescent="0.35">
      <c r="B79" s="3" t="s">
        <v>112</v>
      </c>
      <c r="C79" s="3"/>
      <c r="D79" s="3">
        <v>15.35</v>
      </c>
      <c r="E79" s="3">
        <v>14.13</v>
      </c>
    </row>
    <row r="80" spans="2:6" x14ac:dyDescent="0.35">
      <c r="B80" s="3" t="s">
        <v>113</v>
      </c>
      <c r="C80" s="3"/>
      <c r="D80" s="3">
        <v>15.35</v>
      </c>
      <c r="E80" s="3">
        <v>14.13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DD8A-40C8-4594-B180-98F562966B21}">
  <dimension ref="B3:J16"/>
  <sheetViews>
    <sheetView tabSelected="1" workbookViewId="0">
      <selection activeCell="G3" activeCellId="1" sqref="B3:B16 G3:J16"/>
    </sheetView>
  </sheetViews>
  <sheetFormatPr defaultRowHeight="14.5" x14ac:dyDescent="0.35"/>
  <cols>
    <col min="2" max="2" width="8.453125" bestFit="1" customWidth="1"/>
    <col min="3" max="3" width="11.6328125" bestFit="1" customWidth="1"/>
    <col min="4" max="4" width="9.81640625" bestFit="1" customWidth="1"/>
    <col min="5" max="5" width="17.81640625" bestFit="1" customWidth="1"/>
    <col min="6" max="6" width="5.453125" bestFit="1" customWidth="1"/>
    <col min="7" max="7" width="12.26953125" bestFit="1" customWidth="1"/>
    <col min="8" max="8" width="8.54296875" bestFit="1" customWidth="1"/>
    <col min="9" max="9" width="18.7265625" bestFit="1" customWidth="1"/>
    <col min="10" max="10" width="5.453125" bestFit="1" customWidth="1"/>
  </cols>
  <sheetData>
    <row r="3" spans="2:10" x14ac:dyDescent="0.35">
      <c r="C3" t="s">
        <v>136</v>
      </c>
      <c r="G3" t="s">
        <v>137</v>
      </c>
    </row>
    <row r="4" spans="2:10" x14ac:dyDescent="0.35">
      <c r="B4" t="s">
        <v>138</v>
      </c>
      <c r="C4" t="s">
        <v>139</v>
      </c>
      <c r="D4" t="s">
        <v>140</v>
      </c>
      <c r="E4" t="s">
        <v>141</v>
      </c>
      <c r="G4" t="s">
        <v>142</v>
      </c>
      <c r="H4" t="s">
        <v>143</v>
      </c>
      <c r="I4" t="s">
        <v>144</v>
      </c>
    </row>
    <row r="5" spans="2:10" x14ac:dyDescent="0.35">
      <c r="C5" t="s">
        <v>145</v>
      </c>
      <c r="D5" t="s">
        <v>145</v>
      </c>
      <c r="E5" t="s">
        <v>145</v>
      </c>
      <c r="F5" t="s">
        <v>146</v>
      </c>
      <c r="G5" t="s">
        <v>147</v>
      </c>
      <c r="H5" t="s">
        <v>147</v>
      </c>
      <c r="I5" t="s">
        <v>147</v>
      </c>
      <c r="J5" t="s">
        <v>146</v>
      </c>
    </row>
    <row r="6" spans="2:10" x14ac:dyDescent="0.35">
      <c r="B6" t="s">
        <v>148</v>
      </c>
      <c r="C6" s="20">
        <v>830594</v>
      </c>
      <c r="D6" s="20">
        <v>746644</v>
      </c>
      <c r="E6" s="20">
        <v>-83950</v>
      </c>
      <c r="F6">
        <v>-10.1</v>
      </c>
      <c r="G6" s="20">
        <v>119166</v>
      </c>
      <c r="H6" s="20">
        <v>104009</v>
      </c>
      <c r="I6" s="20">
        <v>-15157</v>
      </c>
      <c r="J6">
        <v>-12.7</v>
      </c>
    </row>
    <row r="7" spans="2:10" x14ac:dyDescent="0.35">
      <c r="B7" t="s">
        <v>149</v>
      </c>
      <c r="C7" s="20">
        <v>861591</v>
      </c>
      <c r="D7" s="20">
        <v>788355</v>
      </c>
      <c r="E7" s="20">
        <v>-73236</v>
      </c>
      <c r="F7">
        <v>-8.5</v>
      </c>
      <c r="G7" s="20">
        <v>122287</v>
      </c>
      <c r="H7" s="20">
        <v>110256</v>
      </c>
      <c r="I7" s="20">
        <v>-12031</v>
      </c>
      <c r="J7">
        <v>-9.8000000000000007</v>
      </c>
    </row>
    <row r="8" spans="2:10" x14ac:dyDescent="0.35">
      <c r="B8" t="s">
        <v>150</v>
      </c>
      <c r="C8" s="20">
        <v>937199</v>
      </c>
      <c r="D8" s="20">
        <v>857886</v>
      </c>
      <c r="E8" s="20">
        <v>-79313</v>
      </c>
      <c r="F8">
        <v>-8.5</v>
      </c>
      <c r="G8" s="20">
        <v>130006</v>
      </c>
      <c r="H8" s="20">
        <v>116191</v>
      </c>
      <c r="I8" s="20">
        <v>-13815</v>
      </c>
      <c r="J8">
        <v>-10.6</v>
      </c>
    </row>
    <row r="9" spans="2:10" x14ac:dyDescent="0.35">
      <c r="B9" t="s">
        <v>151</v>
      </c>
      <c r="C9" s="20">
        <v>995557</v>
      </c>
      <c r="D9" s="20">
        <v>908652</v>
      </c>
      <c r="E9" s="20">
        <v>-86905</v>
      </c>
      <c r="F9">
        <v>-8.6999999999999993</v>
      </c>
      <c r="G9" s="20">
        <v>135453</v>
      </c>
      <c r="H9" s="20">
        <v>123294</v>
      </c>
      <c r="I9" s="20">
        <v>-12159</v>
      </c>
      <c r="J9">
        <v>-9</v>
      </c>
    </row>
    <row r="10" spans="2:10" x14ac:dyDescent="0.35">
      <c r="B10" t="s">
        <v>152</v>
      </c>
      <c r="C10" s="20">
        <v>1002257</v>
      </c>
      <c r="D10" s="20">
        <v>959829</v>
      </c>
      <c r="E10" s="20">
        <v>-42428</v>
      </c>
      <c r="F10">
        <v>-4.2</v>
      </c>
      <c r="G10" s="20">
        <v>135918</v>
      </c>
      <c r="H10" s="20">
        <v>129815</v>
      </c>
      <c r="I10" s="20">
        <v>-6103</v>
      </c>
      <c r="J10">
        <v>-4.5</v>
      </c>
    </row>
    <row r="11" spans="2:10" x14ac:dyDescent="0.35">
      <c r="B11" t="s">
        <v>153</v>
      </c>
      <c r="C11" s="20">
        <v>1068923</v>
      </c>
      <c r="D11" s="20">
        <v>1030785</v>
      </c>
      <c r="E11" s="20">
        <v>-38138</v>
      </c>
      <c r="F11">
        <v>-3.6</v>
      </c>
      <c r="G11" s="20">
        <v>148166</v>
      </c>
      <c r="H11" s="20">
        <v>141160</v>
      </c>
      <c r="I11" s="20">
        <v>-7006</v>
      </c>
      <c r="J11">
        <v>-4.7</v>
      </c>
    </row>
    <row r="12" spans="2:10" x14ac:dyDescent="0.35">
      <c r="B12" t="s">
        <v>154</v>
      </c>
      <c r="C12" s="20">
        <v>1114408</v>
      </c>
      <c r="D12" s="20">
        <v>1090850</v>
      </c>
      <c r="E12" s="20">
        <v>-23558</v>
      </c>
      <c r="F12">
        <v>-2.1</v>
      </c>
      <c r="G12" s="20">
        <v>153366</v>
      </c>
      <c r="H12" s="20">
        <v>148463</v>
      </c>
      <c r="I12" s="20">
        <v>-4903</v>
      </c>
      <c r="J12">
        <v>-3.2</v>
      </c>
    </row>
    <row r="13" spans="2:10" x14ac:dyDescent="0.35">
      <c r="B13" t="s">
        <v>155</v>
      </c>
      <c r="C13" s="20">
        <v>1142929</v>
      </c>
      <c r="D13" s="20">
        <v>1135334</v>
      </c>
      <c r="E13" s="20">
        <v>-7595</v>
      </c>
      <c r="F13">
        <v>-0.7</v>
      </c>
      <c r="G13" s="20">
        <v>159542</v>
      </c>
      <c r="H13" s="20">
        <v>156934</v>
      </c>
      <c r="I13" s="20">
        <v>-2608</v>
      </c>
      <c r="J13">
        <v>-1.6</v>
      </c>
    </row>
    <row r="14" spans="2:10" x14ac:dyDescent="0.35">
      <c r="B14" t="s">
        <v>46</v>
      </c>
      <c r="C14" s="20">
        <v>1213326</v>
      </c>
      <c r="D14" s="20">
        <v>1204697</v>
      </c>
      <c r="E14" s="20">
        <v>-8629</v>
      </c>
      <c r="F14">
        <v>-0.7</v>
      </c>
      <c r="G14" s="20">
        <v>164066</v>
      </c>
      <c r="H14" s="20">
        <v>160752</v>
      </c>
      <c r="I14" s="20">
        <v>-3314</v>
      </c>
      <c r="J14">
        <v>-2</v>
      </c>
    </row>
    <row r="15" spans="2:10" x14ac:dyDescent="0.35">
      <c r="B15" t="s">
        <v>45</v>
      </c>
      <c r="C15" s="20">
        <v>1274595</v>
      </c>
      <c r="D15" s="20">
        <v>1267526</v>
      </c>
      <c r="E15" s="20">
        <v>-7070</v>
      </c>
      <c r="F15">
        <v>-0.6</v>
      </c>
      <c r="G15" s="20">
        <v>177022</v>
      </c>
      <c r="H15" s="20">
        <v>175528</v>
      </c>
      <c r="I15" s="20">
        <v>-1494</v>
      </c>
      <c r="J15">
        <v>-0.8</v>
      </c>
    </row>
    <row r="16" spans="2:10" x14ac:dyDescent="0.35">
      <c r="B16" t="s">
        <v>156</v>
      </c>
      <c r="C16" s="20">
        <v>880359</v>
      </c>
      <c r="D16" s="20">
        <v>675671</v>
      </c>
      <c r="E16" s="20">
        <v>-4688</v>
      </c>
      <c r="F16">
        <v>-0.5</v>
      </c>
      <c r="G16" s="20">
        <v>183804</v>
      </c>
      <c r="H16" s="20">
        <v>182533</v>
      </c>
      <c r="I16" s="20">
        <v>-1271</v>
      </c>
      <c r="J16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Analysis</vt:lpstr>
      <vt:lpstr>Supply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Prakash</dc:creator>
  <cp:lastModifiedBy>Anand Prakash</cp:lastModifiedBy>
  <dcterms:created xsi:type="dcterms:W3CDTF">2015-06-05T18:17:20Z</dcterms:created>
  <dcterms:modified xsi:type="dcterms:W3CDTF">2019-12-21T13:51:05Z</dcterms:modified>
</cp:coreProperties>
</file>